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00" windowHeight="6540" tabRatio="706" firstSheet="23" activeTab="24"/>
  </bookViews>
  <sheets>
    <sheet name="1.1.sz.mell." sheetId="1" r:id="rId1"/>
    <sheet name="1.2.sz.mell. " sheetId="2" r:id="rId2"/>
    <sheet name="1.3.sz.mell." sheetId="3" r:id="rId3"/>
    <sheet name="1.4.sz.mell." sheetId="4" r:id="rId4"/>
    <sheet name="2.1.sz.mell  " sheetId="5" r:id="rId5"/>
    <sheet name="2.2.sz.mell  " sheetId="6" r:id="rId6"/>
    <sheet name="3. mell.Közp." sheetId="7" r:id="rId7"/>
    <sheet name="4. mell. Norm." sheetId="8" r:id="rId8"/>
    <sheet name="5. melléklet EU.pr" sheetId="9" r:id="rId9"/>
    <sheet name="6. mell.beuh. kiad." sheetId="10" r:id="rId10"/>
    <sheet name="7. mell. felújítási kiad." sheetId="11" r:id="rId11"/>
    <sheet name="8. mell. Pénzeszk.vált" sheetId="12" r:id="rId12"/>
    <sheet name="9. mell.Önkormányzat." sheetId="13" r:id="rId13"/>
    <sheet name="10.mell.Hivatal" sheetId="14" r:id="rId14"/>
    <sheet name="11.mell.VESZ" sheetId="15" r:id="rId15"/>
    <sheet name="12. mell.EGYMI" sheetId="16" r:id="rId16"/>
    <sheet name="13.1. Óvoda" sheetId="17" r:id="rId17"/>
    <sheet name="13.2.Bölcsőde" sheetId="18" r:id="rId18"/>
    <sheet name="13.3.Ipolyi A. Ktár" sheetId="19" r:id="rId19"/>
    <sheet name="14. mell.Egysz.mérleg" sheetId="20" r:id="rId20"/>
    <sheet name="15. mell.Egysz.pénzf." sheetId="21" r:id="rId21"/>
    <sheet name="16. mell.Mérleg" sheetId="22" r:id="rId22"/>
    <sheet name="17. mell.Befekt.eszk." sheetId="23" r:id="rId23"/>
    <sheet name="18. mell.Pm vár." sheetId="24" r:id="rId24"/>
    <sheet name="18.1. mell.Int.pm" sheetId="25" r:id="rId25"/>
    <sheet name="18.2. mell.Önk.pm" sheetId="26" r:id="rId26"/>
    <sheet name="19. mell.Köt" sheetId="27" r:id="rId27"/>
    <sheet name="20. mell.Részesedések" sheetId="28" r:id="rId28"/>
    <sheet name="21.1-21.2 mell.Szoc" sheetId="29" r:id="rId29"/>
    <sheet name="22. mell. Adósság" sheetId="30" r:id="rId30"/>
    <sheet name="23. mell.Támogatások" sheetId="31" r:id="rId31"/>
    <sheet name="24. mell.Eng.létszám" sheetId="32" r:id="rId32"/>
    <sheet name="25. mell. közvetett tám." sheetId="33" r:id="rId33"/>
  </sheets>
  <externalReferences>
    <externalReference r:id="rId36"/>
    <externalReference r:id="rId37"/>
    <externalReference r:id="rId38"/>
    <externalReference r:id="rId39"/>
    <externalReference r:id="rId40"/>
  </externalReferences>
  <definedNames>
    <definedName name="_xlnm.Print_Titles" localSheetId="13">'10.mell.Hivatal'!$1:$6</definedName>
    <definedName name="_xlnm.Print_Titles" localSheetId="14">'11.mell.VESZ'!$1:$6</definedName>
    <definedName name="_xlnm.Print_Titles" localSheetId="15">'12. mell.EGYMI'!$1:$6</definedName>
    <definedName name="_xlnm.Print_Titles" localSheetId="16">'13.1. Óvoda'!$1:$6</definedName>
    <definedName name="_xlnm.Print_Titles" localSheetId="17">'13.2.Bölcsőde'!$1:$6</definedName>
    <definedName name="_xlnm.Print_Titles" localSheetId="18">'13.3.Ipolyi A. Ktár'!$1:$6</definedName>
    <definedName name="_xlnm.Print_Titles" localSheetId="21">'16. mell.Mérleg'!$2:$3</definedName>
    <definedName name="_xlnm.Print_Titles" localSheetId="30">'23. mell.Támogatások'!$4:$4</definedName>
    <definedName name="_xlnm.Print_Titles" localSheetId="9">'6. mell.beuh. kiad.'!$3:$5</definedName>
    <definedName name="_xlnm.Print_Titles" localSheetId="12">'9. mell.Önkormányzat.'!$1:$6</definedName>
    <definedName name="_xlnm.Print_Area" localSheetId="0">'1.1.sz.mell.'!$A$1:$E$155</definedName>
    <definedName name="_xlnm.Print_Area" localSheetId="1">'1.2.sz.mell. '!$A$1:$E$138</definedName>
    <definedName name="_xlnm.Print_Area" localSheetId="2">'1.3.sz.mell.'!$A$1:$E$135</definedName>
    <definedName name="_xlnm.Print_Area" localSheetId="3">'1.4.sz.mell.'!$A$1:$E$137</definedName>
    <definedName name="_xlnm.Print_Area" localSheetId="21">'16. mell.Mérleg'!$A$1:$D$152</definedName>
    <definedName name="_xlnm.Print_Area" localSheetId="30">'23. mell.Támogatások'!$A$1:$C$80</definedName>
    <definedName name="_xlnm.Print_Area" localSheetId="7">'4. mell. Norm.'!$A$1:$F$44</definedName>
    <definedName name="_xlnm.Print_Area" localSheetId="9">'6. mell.beuh. kiad.'!$A$1:$N$78</definedName>
    <definedName name="óvoda" localSheetId="3">#REF!</definedName>
    <definedName name="óvoda" localSheetId="14">#REF!</definedName>
    <definedName name="óvoda">#REF!</definedName>
    <definedName name="önkbercsényi" localSheetId="3">#REF!</definedName>
    <definedName name="önkbercsényi" localSheetId="14">#REF!</definedName>
    <definedName name="önkbercsényi">#REF!</definedName>
    <definedName name="önkbölcsőde" localSheetId="3">#REF!</definedName>
    <definedName name="önkbölcsőde" localSheetId="14">#REF!</definedName>
    <definedName name="önkbölcsőde">#REF!</definedName>
    <definedName name="önkegymi" localSheetId="3">#REF!</definedName>
    <definedName name="önkegymi" localSheetId="14">#REF!</definedName>
    <definedName name="önkegymi">#REF!</definedName>
    <definedName name="önkgondkp" localSheetId="3">#REF!</definedName>
    <definedName name="önkgondkp" localSheetId="14">#REF!</definedName>
    <definedName name="önkgondkp">#REF!</definedName>
    <definedName name="önkhunyadi" localSheetId="3">#REF!</definedName>
    <definedName name="önkhunyadi" localSheetId="14">#REF!</definedName>
    <definedName name="önkhunyadi">#REF!</definedName>
    <definedName name="önkkodály" localSheetId="3">#REF!</definedName>
    <definedName name="önkkodály" localSheetId="14">#REF!</definedName>
    <definedName name="önkkodály">#REF!</definedName>
    <definedName name="önkkonyha" localSheetId="3">#REF!</definedName>
    <definedName name="önkkonyha" localSheetId="14">#REF!</definedName>
    <definedName name="önkkonyha">#REF!</definedName>
    <definedName name="önkkölcsey" localSheetId="3">#REF!</definedName>
    <definedName name="önkkölcsey" localSheetId="14">#REF!</definedName>
    <definedName name="önkkölcsey">#REF!</definedName>
    <definedName name="önkkönyvtár" localSheetId="3">#REF!</definedName>
    <definedName name="önkkönyvtár" localSheetId="14">#REF!</definedName>
    <definedName name="önkkönyvtár">#REF!</definedName>
    <definedName name="önkktgvtám" localSheetId="3">#REF!</definedName>
    <definedName name="önkktgvtám" localSheetId="14">#REF!</definedName>
    <definedName name="önkktgvtám">#REF!</definedName>
    <definedName name="önklábassy" localSheetId="3">#REF!</definedName>
    <definedName name="önklábassy" localSheetId="14">#REF!</definedName>
    <definedName name="önklábassy">#REF!</definedName>
    <definedName name="önkműkbev" localSheetId="3">#REF!</definedName>
    <definedName name="önkműkbev" localSheetId="14">#REF!</definedName>
    <definedName name="önkműkbev">#REF!</definedName>
    <definedName name="önkóvoda" localSheetId="3">#REF!</definedName>
    <definedName name="önkóvoda" localSheetId="14">#REF!</definedName>
    <definedName name="önkóvoda">#REF!</definedName>
    <definedName name="önkpbo" localSheetId="3">#REF!</definedName>
    <definedName name="önkpbo" localSheetId="14">#REF!</definedName>
    <definedName name="önkpbo">#REF!</definedName>
    <definedName name="önkpetőfi" localSheetId="3">#REF!</definedName>
    <definedName name="önkpetőfi" localSheetId="14">#REF!</definedName>
    <definedName name="önkpetőfi">#REF!</definedName>
    <definedName name="önksajátos1">#REF!</definedName>
    <definedName name="önkszékács" localSheetId="3">#REF!</definedName>
    <definedName name="önkszékács" localSheetId="14">#REF!</definedName>
    <definedName name="önkszékács">#REF!</definedName>
    <definedName name="önkvmk" localSheetId="3">#REF!</definedName>
    <definedName name="önkvmk" localSheetId="14">#REF!</definedName>
    <definedName name="önkvmk">#REF!</definedName>
    <definedName name="összbev">'[2]2. bev-kiad. önk.'!$C$39</definedName>
    <definedName name="összkiad">'[2]2. bev-kiad. önk.'!$C$53</definedName>
    <definedName name="pálybev" localSheetId="3">#REF!</definedName>
    <definedName name="pálybev" localSheetId="14">#REF!</definedName>
    <definedName name="pálybev">#REF!</definedName>
    <definedName name="pálybev1">#REF!</definedName>
    <definedName name="pbo" localSheetId="3">#REF!</definedName>
    <definedName name="pbo" localSheetId="14">#REF!</definedName>
    <definedName name="pbo">#REF!</definedName>
    <definedName name="pénzeszkátad" localSheetId="3">#REF!</definedName>
    <definedName name="pénzeszkátad" localSheetId="14">#REF!</definedName>
    <definedName name="pénzeszkátad">#REF!</definedName>
    <definedName name="pénzfognélk1">#REF!</definedName>
    <definedName name="pénzforgnélk1">#REF!</definedName>
    <definedName name="pénzforgnélkül" localSheetId="3">#REF!</definedName>
    <definedName name="pénzforgnélkül" localSheetId="14">#REF!</definedName>
    <definedName name="pénzforgnélkül">#REF!</definedName>
    <definedName name="pénzm" localSheetId="3">#REF!</definedName>
    <definedName name="pénzm" localSheetId="14">#REF!</definedName>
    <definedName name="pénzm">#REF!</definedName>
    <definedName name="pénzügyibef" localSheetId="3">#REF!</definedName>
    <definedName name="pénzügyibef" localSheetId="14">#REF!</definedName>
    <definedName name="pénzügyibef">#REF!</definedName>
    <definedName name="pénzügyibef1">#REF!</definedName>
    <definedName name="peszkátad4">#REF!</definedName>
    <definedName name="petőfi" localSheetId="3">#REF!</definedName>
    <definedName name="petőfi" localSheetId="14">#REF!</definedName>
    <definedName name="petőfi">#REF!</definedName>
    <definedName name="phdologi" localSheetId="3">#REF!</definedName>
    <definedName name="phdologi" localSheetId="14">#REF!</definedName>
    <definedName name="phdologi">#REF!</definedName>
    <definedName name="phműkbev" localSheetId="3">#REF!</definedName>
    <definedName name="phműkbev" localSheetId="14">#REF!</definedName>
    <definedName name="phműkbev">#REF!</definedName>
    <definedName name="phműkbev1">#REF!</definedName>
    <definedName name="phműkc1">#REF!</definedName>
    <definedName name="phsajbev">'[1]Munka6'!$C$21</definedName>
    <definedName name="phszoc" localSheetId="3">#REF!</definedName>
    <definedName name="phszoc" localSheetId="14">#REF!</definedName>
    <definedName name="phszoc">#REF!</definedName>
    <definedName name="pm" localSheetId="3">#REF!</definedName>
    <definedName name="pm" localSheetId="14">#REF!</definedName>
    <definedName name="pm">#REF!</definedName>
    <definedName name="pótl">'[1]Munka6'!$C$20</definedName>
    <definedName name="pótlék" localSheetId="3">#REF!</definedName>
    <definedName name="pótlék" localSheetId="14">#REF!</definedName>
    <definedName name="pótlék">#REF!</definedName>
    <definedName name="sajfelh1">#REF!</definedName>
    <definedName name="semmi">'[5]Munka2'!$P$23</definedName>
    <definedName name="semmi10">'[5]Munka6'!$C$21</definedName>
    <definedName name="semmi11">'[5]Munka6'!$C$20</definedName>
    <definedName name="semmi12">'[5]Munka6'!$C$19</definedName>
    <definedName name="semmi13">'[5]Munka6'!$C$7</definedName>
    <definedName name="semmi14">'[5]Munka6'!$C$8</definedName>
    <definedName name="semmi15">'[5]Munka6'!$C$17</definedName>
    <definedName name="semmi16">'[5]Munka2'!$P$23</definedName>
    <definedName name="semmi17">'[5]Munka2'!$P$22</definedName>
    <definedName name="semmi18">'[5]Munka6'!$C$16</definedName>
    <definedName name="semmi19">'[5]Munka6'!$C$11</definedName>
    <definedName name="semmi2">'[5]Munka2'!$P$22</definedName>
    <definedName name="semmi20">'[5]Munka6'!$C$15</definedName>
    <definedName name="semmi21">'[5]Munka6'!$C$18</definedName>
    <definedName name="semmi22">'[5]Munka6'!$C$10</definedName>
    <definedName name="semmi23" localSheetId="3">'[4]4. bevételek int-ként'!#REF!</definedName>
    <definedName name="semmi23" localSheetId="14">'[4]4. bevételek int-ként'!#REF!</definedName>
    <definedName name="semmi23">'[4]4. bevételek int-ként'!#REF!</definedName>
    <definedName name="semmi24" localSheetId="3">'[4]4. bevételek int-ként'!#REF!</definedName>
    <definedName name="semmi24" localSheetId="14">'[4]4. bevételek int-ként'!#REF!</definedName>
    <definedName name="semmi24">'[4]4. bevételek int-ként'!#REF!</definedName>
    <definedName name="semmi25">'[5]Munka6'!$C$21</definedName>
    <definedName name="semmi26">'[5]Munka6'!$C$20</definedName>
    <definedName name="semmi27">'[5]Munka6'!$C$19</definedName>
    <definedName name="semmi28">'[5]Munka6'!$C$7</definedName>
    <definedName name="semmi29">'[5]Munka6'!$C$8</definedName>
    <definedName name="semmi3">'[5]Munka6'!$C$16</definedName>
    <definedName name="semmi30">'[5]Munka6'!$C$17</definedName>
    <definedName name="semmi4">'[5]Munka6'!$C$11</definedName>
    <definedName name="semmi5">'[5]Munka6'!$C$15</definedName>
    <definedName name="semmi6">'[5]Munka6'!$C$18</definedName>
    <definedName name="semmi7">'[5]Munka6'!$C$10</definedName>
    <definedName name="semmi8" localSheetId="3">'[4]4. bevételek int-ként'!#REF!</definedName>
    <definedName name="semmi8" localSheetId="14">'[4]4. bevételek int-ként'!#REF!</definedName>
    <definedName name="semmi8">'[4]4. bevételek int-ként'!#REF!</definedName>
    <definedName name="semmi9" localSheetId="3">'[4]4. bevételek int-ként'!#REF!</definedName>
    <definedName name="semmi9" localSheetId="14">'[4]4. bevételek int-ként'!#REF!</definedName>
    <definedName name="semmi9">'[4]4. bevételek int-ként'!#REF!</definedName>
    <definedName name="szabsbírság">'[1]Munka6'!$C$19</definedName>
    <definedName name="szabsért" localSheetId="3">#REF!</definedName>
    <definedName name="szabsért" localSheetId="14">#REF!</definedName>
    <definedName name="szabsért">#REF!</definedName>
    <definedName name="székács" localSheetId="3">#REF!</definedName>
    <definedName name="székács" localSheetId="14">#REF!</definedName>
    <definedName name="székács">#REF!</definedName>
    <definedName name="szemckö4">#REF!</definedName>
    <definedName name="szemegy8.12">#REF!</definedName>
    <definedName name="szemegy8.13">#REF!</definedName>
    <definedName name="személyiph" localSheetId="3">#REF!</definedName>
    <definedName name="személyiph" localSheetId="14">#REF!</definedName>
    <definedName name="személyiph">#REF!</definedName>
    <definedName name="szemjutt" localSheetId="3">#REF!</definedName>
    <definedName name="szemjutt" localSheetId="14">#REF!</definedName>
    <definedName name="szemjutt">#REF!</definedName>
    <definedName name="szemjutt4">#REF!</definedName>
    <definedName name="szemkist4" localSheetId="3">#REF!</definedName>
    <definedName name="szemkist4" localSheetId="14">#REF!</definedName>
    <definedName name="szemkist4">#REF!</definedName>
    <definedName name="szemph" localSheetId="3">#REF!</definedName>
    <definedName name="szemph" localSheetId="14">#REF!</definedName>
    <definedName name="szemph">#REF!</definedName>
    <definedName name="szemph5">#REF!</definedName>
    <definedName name="szemph8.12">#REF!</definedName>
    <definedName name="szjahelyben" localSheetId="3">#REF!</definedName>
    <definedName name="szjahelyben" localSheetId="14">#REF!</definedName>
    <definedName name="szjahelyben">#REF!</definedName>
    <definedName name="szjahelyben1">#REF!</definedName>
    <definedName name="szjahelybenm">'[1]Munka6'!$C$7</definedName>
    <definedName name="szjajövkül" localSheetId="3">#REF!</definedName>
    <definedName name="szjajövkül" localSheetId="14">#REF!</definedName>
    <definedName name="szjajövkül">#REF!</definedName>
    <definedName name="szjajövkül1">#REF!</definedName>
    <definedName name="szjakül">'[1]Munka6'!$C$8</definedName>
    <definedName name="szocátv" localSheetId="3">#REF!</definedName>
    <definedName name="szocátv" localSheetId="14">#REF!</definedName>
    <definedName name="szocátv">#REF!</definedName>
    <definedName name="szocph" localSheetId="3">#REF!</definedName>
    <definedName name="szocph" localSheetId="14">#REF!</definedName>
    <definedName name="szocph">#REF!</definedName>
    <definedName name="szocph5">#REF!</definedName>
    <definedName name="szocsegélyph" localSheetId="3">#REF!</definedName>
    <definedName name="szocsegélyph" localSheetId="14">#REF!</definedName>
    <definedName name="szocsegélyph">#REF!</definedName>
    <definedName name="talajt" localSheetId="3">#REF!</definedName>
    <definedName name="talajt" localSheetId="14">#REF!</definedName>
    <definedName name="talajt">#REF!</definedName>
    <definedName name="támkölcs1" localSheetId="3">#REF!</definedName>
    <definedName name="támkölcs1" localSheetId="14">#REF!</definedName>
    <definedName name="támkölcs1">#REF!</definedName>
    <definedName name="támkölcsön" localSheetId="3">#REF!</definedName>
    <definedName name="támkölcsön" localSheetId="14">#REF!</definedName>
    <definedName name="támkölcsön">#REF!</definedName>
    <definedName name="támogatások" localSheetId="3">#REF!</definedName>
    <definedName name="támogatások" localSheetId="14">#REF!</definedName>
    <definedName name="támogatások">#REF!</definedName>
    <definedName name="támogatások1">#REF!</definedName>
    <definedName name="tárgyi" localSheetId="3">#REF!</definedName>
    <definedName name="tárgyi" localSheetId="14">#REF!</definedName>
    <definedName name="tárgyi">#REF!</definedName>
    <definedName name="tárgyi1">#REF!</definedName>
    <definedName name="tartalék4" localSheetId="3">#REF!</definedName>
    <definedName name="tartalék4" localSheetId="14">#REF!</definedName>
    <definedName name="tartalék4">#REF!</definedName>
    <definedName name="termőf" localSheetId="3">#REF!</definedName>
    <definedName name="termőf" localSheetId="14">#REF!</definedName>
    <definedName name="termőf">#REF!</definedName>
    <definedName name="termőfbérbe">'[1]Munka6'!$C$17</definedName>
    <definedName name="termőföld1">#REF!</definedName>
    <definedName name="vizikátv" localSheetId="3">#REF!</definedName>
    <definedName name="vizikátv" localSheetId="14">#REF!</definedName>
    <definedName name="vizikátv">#REF!</definedName>
    <definedName name="vizikátv1" localSheetId="3">#REF!</definedName>
    <definedName name="vizikátv1" localSheetId="14">#REF!</definedName>
    <definedName name="vizikátv1">#REF!</definedName>
    <definedName name="vizikfelh3" localSheetId="3">'[2]7. felhalm.kiad.'!#REF!</definedName>
    <definedName name="vizikfelh3" localSheetId="14">'[2]7. felhalm.kiad.'!#REF!</definedName>
    <definedName name="vizikfelh3">'[2]7. felhalm.kiad.'!#REF!</definedName>
    <definedName name="vmk" localSheetId="3">#REF!</definedName>
    <definedName name="vmk" localSheetId="14">#REF!</definedName>
    <definedName name="vmk">#REF!</definedName>
  </definedNames>
  <calcPr fullCalcOnLoad="1"/>
</workbook>
</file>

<file path=xl/sharedStrings.xml><?xml version="1.0" encoding="utf-8"?>
<sst xmlns="http://schemas.openxmlformats.org/spreadsheetml/2006/main" count="3547" uniqueCount="1449">
  <si>
    <t>Előirányzat-csoport, kiemelt előirányzat megnevezése</t>
  </si>
  <si>
    <t>Bevételek</t>
  </si>
  <si>
    <t>Intézményi működési bevételek</t>
  </si>
  <si>
    <t>Helyi adók</t>
  </si>
  <si>
    <t>Átengedett központi adók</t>
  </si>
  <si>
    <t>EU támogatás</t>
  </si>
  <si>
    <t>Kiadások</t>
  </si>
  <si>
    <t>Egyéb fejlesztési célú kiadások</t>
  </si>
  <si>
    <t>Általános tartalék</t>
  </si>
  <si>
    <t>Céltartalék</t>
  </si>
  <si>
    <t>Megnevezés</t>
  </si>
  <si>
    <t>Személyi juttatások</t>
  </si>
  <si>
    <t>Sor-
szám</t>
  </si>
  <si>
    <t>Illetékek</t>
  </si>
  <si>
    <t>Előző évi pénzmaradvány igénybevétele</t>
  </si>
  <si>
    <t>3.1.</t>
  </si>
  <si>
    <t>3.2.</t>
  </si>
  <si>
    <t>3.3.</t>
  </si>
  <si>
    <t>3.4.</t>
  </si>
  <si>
    <t>4.1.</t>
  </si>
  <si>
    <t>4.2.</t>
  </si>
  <si>
    <t>5.1.</t>
  </si>
  <si>
    <t>5.2.</t>
  </si>
  <si>
    <t>5.3.</t>
  </si>
  <si>
    <t>6.1.</t>
  </si>
  <si>
    <t>6.2.</t>
  </si>
  <si>
    <t>6.1.1.</t>
  </si>
  <si>
    <t>6.1.2.</t>
  </si>
  <si>
    <t>6.1.3.</t>
  </si>
  <si>
    <t>6.1.4.</t>
  </si>
  <si>
    <t>7.1.</t>
  </si>
  <si>
    <t>7.2.</t>
  </si>
  <si>
    <t>6.2.1.</t>
  </si>
  <si>
    <t>6.2.2.</t>
  </si>
  <si>
    <t>6.2.3.</t>
  </si>
  <si>
    <t>6.2.4.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</si>
  <si>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</si>
  <si>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</si>
  <si>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</si>
  <si>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</si>
  <si>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</si>
  <si>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</si>
  <si>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</si>
  <si>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</si>
  <si>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</si>
  <si>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</si>
  <si>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</si>
  <si>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</si>
  <si>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</si>
  <si>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</si>
  <si>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</si>
  <si>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</si>
  <si>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</si>
  <si>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</si>
  <si>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Támogatásértékű működési bevételek</t>
  </si>
  <si>
    <t>Támogatásértékű felhalmozási bevételek</t>
  </si>
  <si>
    <t>Működési célú pénzeszközátvétel</t>
  </si>
  <si>
    <t>2.7.</t>
  </si>
  <si>
    <t>Dologi  kiadások</t>
  </si>
  <si>
    <t>Működési célú pénzeszköz átvétel államháztartáson kívülről</t>
  </si>
  <si>
    <t>Felhalmozási célú pénzeszk. átvétel államháztartáson kívülről</t>
  </si>
  <si>
    <t>1.5.</t>
  </si>
  <si>
    <t>11.1.</t>
  </si>
  <si>
    <t>11.2.</t>
  </si>
  <si>
    <t>Költségvetési bevételek összesen:</t>
  </si>
  <si>
    <t>Költségvetési kiadások összesen:</t>
  </si>
  <si>
    <t>Pénzügyi befektetésekből származó bevétel</t>
  </si>
  <si>
    <t>KÖLTSÉGVETÉSI KIADÁSOK ÖSSZESEN (1+2+3+4)</t>
  </si>
  <si>
    <t>Rövid lejáratú hitelek törlesztése</t>
  </si>
  <si>
    <t>Hosszú lejáratú hitelek törlesztése</t>
  </si>
  <si>
    <t>KÖLTSÉGVETÉSI BEVÉTELEK ÉS KIADÁSOK EGYENLEGE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</si>
  <si>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</si>
  <si>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</si>
  <si>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</si>
  <si>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</si>
  <si>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I. Önkormányzat működési bevételei (2+3+4)</t>
  </si>
  <si>
    <t>Bírságok, díjak, pótlékok</t>
  </si>
  <si>
    <t>Egyéb sajátos bevételek</t>
  </si>
  <si>
    <t>Egyéb fizetési kötelezettségből származó bevételek</t>
  </si>
  <si>
    <t>3.5.</t>
  </si>
  <si>
    <t>3.6.</t>
  </si>
  <si>
    <t>3.7.</t>
  </si>
  <si>
    <t>3.8.</t>
  </si>
  <si>
    <t>Áru- és készletértékesítés</t>
  </si>
  <si>
    <t>Nyújtott szolgáltatások ellenértéke</t>
  </si>
  <si>
    <t>Bérleti díj</t>
  </si>
  <si>
    <t>Intézményi ellátási díjak</t>
  </si>
  <si>
    <t>Alkalmazottak térítése</t>
  </si>
  <si>
    <t>Általános forgalmi adó bevétel</t>
  </si>
  <si>
    <t>Működési célú hozam- és kamatbevételek</t>
  </si>
  <si>
    <t>Egyéb működési célú bevétel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</si>
  <si>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</si>
  <si>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</si>
  <si>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</si>
  <si>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</si>
  <si>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</si>
  <si>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</si>
  <si>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</si>
  <si>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>Központosított előirányzatok</t>
  </si>
  <si>
    <t>Fenntartott, illetve támogatott előadó-művészeti szervezetek támogatása</t>
  </si>
  <si>
    <t>Címzett és céltámogatások</t>
  </si>
  <si>
    <t>Megyei önkormányzatok működésének támogatása</t>
  </si>
  <si>
    <t>6.1.5.</t>
  </si>
  <si>
    <t>6.2.5.</t>
  </si>
  <si>
    <t>Működési célú támogatásértékű bevétel (6.1.1.+…+6.1.5.)</t>
  </si>
  <si>
    <t>Társadalombiztosítás pénzügyi alapjából átvett pénzeszköz</t>
  </si>
  <si>
    <t>Helyi, nemzetiségi önkormányzattól átvett pénzeszköz</t>
  </si>
  <si>
    <t>Többcélú kistérségi társulástól, jogi személyiségű társulástól átvett pénzeszköz</t>
  </si>
  <si>
    <t>Egyéb működési célú támogatásértékű bevétel</t>
  </si>
  <si>
    <t>Felhalmozási célú támogatásértékű bevétel (6.2.1.+…+6.2.5.)</t>
  </si>
  <si>
    <t xml:space="preserve">7. </t>
  </si>
  <si>
    <t>7.3.</t>
  </si>
  <si>
    <t>Tárgyi eszközök és immateriális javak értékesítése (vagyonhasznosítás)</t>
  </si>
  <si>
    <t>8.1.</t>
  </si>
  <si>
    <t>8.2.</t>
  </si>
  <si>
    <t xml:space="preserve">9. </t>
  </si>
  <si>
    <t>KÖLTSÉGVETÉSI BEVÉTELEK ÖSSZESEN: (2+…+9)</t>
  </si>
  <si>
    <t>Előző évek működési célú pénzmaradványa, vállalkozási maradványa</t>
  </si>
  <si>
    <t>Előző évek felhalmozási célú pénzmaradványa, vállalkozási maradványa</t>
  </si>
  <si>
    <t>12.1.</t>
  </si>
  <si>
    <t>12.2.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</si>
  <si>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</si>
  <si>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</si>
  <si>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</si>
  <si>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</si>
  <si>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Intézményi beruházási kiadások</t>
  </si>
  <si>
    <t>Felújítások</t>
  </si>
  <si>
    <t>2.8.</t>
  </si>
  <si>
    <t>2.9.</t>
  </si>
  <si>
    <t>2.10.</t>
  </si>
  <si>
    <t>2.11.</t>
  </si>
  <si>
    <t>EU-s forrásból finanszírozott támogatással megvalósuló programok, projektek kiadásai</t>
  </si>
  <si>
    <t>Egyéb felhalmozási célú kiadások</t>
  </si>
  <si>
    <t>III. Kölcsön (munkavállalónak adott kölcsön)</t>
  </si>
  <si>
    <t>6.1.6.</t>
  </si>
  <si>
    <t>6.1.7.</t>
  </si>
  <si>
    <t>6.2.6.</t>
  </si>
  <si>
    <t>6.2.7.</t>
  </si>
  <si>
    <t>6.2.8.</t>
  </si>
  <si>
    <t>Értékpapír vásárlása, visszavásárlása</t>
  </si>
  <si>
    <t>Likviditási hitelek törlesztése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</si>
  <si>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</si>
  <si>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</si>
  <si>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</si>
  <si>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</si>
  <si>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Költségvetési hiány, többlet ( költségvetési bevételek 10. sor - költségvetési kiadások 5. sor) (+/-)</t>
  </si>
  <si>
    <t>1.1.1.</t>
  </si>
  <si>
    <t>1.1.2.</t>
  </si>
  <si>
    <t>1.2.1.</t>
  </si>
  <si>
    <t>1.2.2.</t>
  </si>
  <si>
    <t>Költségvetési szerv V.</t>
  </si>
  <si>
    <t xml:space="preserve"> - az 1.5-ből: - Lakosságnak juttatott támogatások</t>
  </si>
  <si>
    <t xml:space="preserve">   - Szociális, rászorultság jellegű ellátások</t>
  </si>
  <si>
    <t xml:space="preserve">   - Működési célú pénzmaradvány átadás</t>
  </si>
  <si>
    <t xml:space="preserve">   - Működési célú pénzeszköz átadás államháztartáson kívülre</t>
  </si>
  <si>
    <t xml:space="preserve">   - Működési célú támogatásértékű kiadás</t>
  </si>
  <si>
    <t xml:space="preserve">   - Garancia és kezességvállalásból származó kifizetés</t>
  </si>
  <si>
    <t xml:space="preserve">   - Kamatkiadások</t>
  </si>
  <si>
    <t xml:space="preserve">   - Pénzforgalom nélküli kiadások</t>
  </si>
  <si>
    <t>Feladat megnevezése</t>
  </si>
  <si>
    <t>Költségvetési szerv megnevezése</t>
  </si>
  <si>
    <t>Száma</t>
  </si>
  <si>
    <t>I. Önkormányzatok működési bevételei</t>
  </si>
  <si>
    <t>IV. Támogatásértékű bevételek (6.1+6.2)</t>
  </si>
  <si>
    <t>Többcélú kist. társulástól, jogi szem. társulástól átvett pénzeszköz</t>
  </si>
  <si>
    <t>VI. Átvett pénzeszközök (8.1.+8.2.)</t>
  </si>
  <si>
    <t>VII. Kölcsön (munkavállalónak adott kölcsön visszatérülése)</t>
  </si>
  <si>
    <t>KÖLTSÉGVETÉSI BEVÉTELEK ÖSSZESEN (2+3+4+5+6+7+8+9)</t>
  </si>
  <si>
    <t>VIII. Pénzmaradvány, vállalk. tev. maradványa (11.1.+11.2.)</t>
  </si>
  <si>
    <t>IX. Finanszírozási célú pénzügyi műv. bevételei (12.1.+.12.2.)</t>
  </si>
  <si>
    <t>Működési célú pénzügyi műveletek bevételei</t>
  </si>
  <si>
    <t>Felhalmozási célú pénzügyi műveletek bevételei</t>
  </si>
  <si>
    <t>Működési célú pénzügyi műveletek kiadásai</t>
  </si>
  <si>
    <t>Felhalmozási célú pénzügyi műveletek kiadásai</t>
  </si>
  <si>
    <t>Éves engedélyezett létszám előirányzat (fő)</t>
  </si>
  <si>
    <t>Közfoglalkoztatottak létszáma (fő)</t>
  </si>
  <si>
    <t>II. Véglegesen átvett pénzeszközök (2.1.+…+2.4.)</t>
  </si>
  <si>
    <t>EU-s forrásból származó bevételek</t>
  </si>
  <si>
    <t>III. Felhalmozási célú egyéb bevételek</t>
  </si>
  <si>
    <t>IV. Kölcsön</t>
  </si>
  <si>
    <t>V. Pénzmaradvány, vállalk. tev. maradványa (5.1.+5.2.)</t>
  </si>
  <si>
    <t>Előző évi vállalkozási maradvány igénybevétele</t>
  </si>
  <si>
    <t>VI. Önkormányzati támogatás</t>
  </si>
  <si>
    <t>III. Kölcsön</t>
  </si>
  <si>
    <t>Egyéb felhalmozási célú támogatásértékű bevétel</t>
  </si>
  <si>
    <t>III. Támogatások,  kiegészítések (5.1.+…+5.8.)</t>
  </si>
  <si>
    <t>7.1</t>
  </si>
  <si>
    <t>V. Költségvetési szervek finanszírozása</t>
  </si>
  <si>
    <t>KÖLTSÉGVETÉSI KIADÁSOK ÖSSZESEN (1+2+3+4+5)</t>
  </si>
  <si>
    <t>Polgármesteri Hivatal</t>
  </si>
  <si>
    <t>Ipolyi Arnold Könyvtár, Múzeum és Kulturális Központ</t>
  </si>
  <si>
    <t>Ipari Park beruházáshoz kapcsolódó kiadások (ingatlan vásárlás, termelésből kivonás, telekalakítás, egyéb kiadások)</t>
  </si>
  <si>
    <t>VI. Finanszírozási célú pénzügyi műveletek kiadásai (7.1+7.2.)</t>
  </si>
  <si>
    <t>BEVÉTELEK ÖSSZESEN (1+2+3+4+5+6+7)</t>
  </si>
  <si>
    <t>Önkormányzat sajátos felhalmozási és tőkebevételei</t>
  </si>
  <si>
    <t>magánszemélyek kommunális adója</t>
  </si>
  <si>
    <t>építményadó</t>
  </si>
  <si>
    <t>iparűzési adó</t>
  </si>
  <si>
    <t>2.12.</t>
  </si>
  <si>
    <t>Továbbszámlázott szolgáltatás</t>
  </si>
  <si>
    <t>3.9.</t>
  </si>
  <si>
    <t>Továbbszámlázott szolgáltatások</t>
  </si>
  <si>
    <t>I/2. Intézményi működési bevételek (3.1.+…+3.9.)</t>
  </si>
  <si>
    <t>I. Intézményi működési bevételek (1.1.+…+1.9.)</t>
  </si>
  <si>
    <t>Osztalék, hozam- és kamatbevétel</t>
  </si>
  <si>
    <t>Intézményi működéssel kapcsolatos egyéb bevétel</t>
  </si>
  <si>
    <t>Normatív állami hozzájárulás</t>
  </si>
  <si>
    <t>Önkormányzati támogatás</t>
  </si>
  <si>
    <t>Magánszemélyek kommunális adója</t>
  </si>
  <si>
    <t>Építményadó</t>
  </si>
  <si>
    <t>Beruházási kiadások</t>
  </si>
  <si>
    <t>Osztalék, hozam-, kamatbevétel</t>
  </si>
  <si>
    <t>Közalkalmazott gazdasági álláshelyek</t>
  </si>
  <si>
    <t>Közalkalmazott szakmai álláshelyek</t>
  </si>
  <si>
    <t>Közalkalmazott technikai álláshelyek</t>
  </si>
  <si>
    <t>Munka törvénykönyv hatálya alá tartozó álláshelyek</t>
  </si>
  <si>
    <t>Köztisztviselő álláshelyek</t>
  </si>
  <si>
    <t>Városi Óvodai Intézmény</t>
  </si>
  <si>
    <t>Városi Bölcsőde</t>
  </si>
  <si>
    <t>Egyéb támogatás, kiegészítés, intézményi önkormányzati tám.</t>
  </si>
  <si>
    <t>Beruházások előkészítése, bonyolítása</t>
  </si>
  <si>
    <t>Rendezési terv módosítás</t>
  </si>
  <si>
    <t>Volt VEGYTEK telephely kármentesítése</t>
  </si>
  <si>
    <t>Könyvtár akusztikai fal beépítése</t>
  </si>
  <si>
    <t>I.</t>
  </si>
  <si>
    <t>Felhalm. feladatok kötelezettségvállalással össz.:</t>
  </si>
  <si>
    <t>Városközpont rehabilitáció</t>
  </si>
  <si>
    <t>Termálvíz komplex hasznosítása</t>
  </si>
  <si>
    <t>Ivóvíz minőségjavító program</t>
  </si>
  <si>
    <t>Kerékpárút építés (Jókai-Szolnoki út között)</t>
  </si>
  <si>
    <t>II.</t>
  </si>
  <si>
    <t>Kötvényforrásból megvalósítandó fejl. összesen:</t>
  </si>
  <si>
    <t>Sorszám</t>
  </si>
  <si>
    <t xml:space="preserve">Hunyadi úti tagóvoda folyosóburkolat csere </t>
  </si>
  <si>
    <t>Felújítási feladatok kötelezettségvállalással össz.</t>
  </si>
  <si>
    <r>
      <t xml:space="preserve">II. Felhalmozási költségvetés kiadásai </t>
    </r>
    <r>
      <rPr>
        <sz val="10"/>
        <rFont val="Times New Roman CE"/>
        <family val="0"/>
      </rPr>
      <t>(2.1+…+2.4)</t>
    </r>
  </si>
  <si>
    <t>7-</t>
  </si>
  <si>
    <t>VII. KÖZHATALMI BEVÉTELEK</t>
  </si>
  <si>
    <r>
      <t xml:space="preserve">I. Működési költségvetés kiadásai </t>
    </r>
    <r>
      <rPr>
        <sz val="10"/>
        <rFont val="Times New Roman CE"/>
        <family val="0"/>
      </rPr>
      <t>(1.1+…+1.5.)</t>
    </r>
  </si>
  <si>
    <t>Kötvényforrásból megvalósítandó fejlesztések el nem számolható kiadásai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</si>
  <si>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</si>
  <si>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</si>
  <si>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</si>
  <si>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</si>
  <si>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</si>
  <si>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</si>
  <si>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</si>
  <si>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</si>
  <si>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</si>
  <si>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</si>
  <si>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</si>
  <si>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</si>
  <si>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</si>
  <si>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</si>
  <si>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</si>
  <si>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</si>
  <si>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</si>
  <si>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</si>
  <si>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</si>
  <si>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</si>
  <si>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</si>
  <si>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</si>
  <si>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</si>
  <si>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</si>
  <si>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</si>
  <si>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</si>
  <si>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</si>
  <si>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</si>
  <si>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</si>
  <si>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</si>
  <si>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K I A D Á S O K</t>
  </si>
  <si>
    <t>Kiadási jogcímek</t>
  </si>
  <si>
    <t>Személyi  juttatások</t>
  </si>
  <si>
    <t>Tartalékok</t>
  </si>
  <si>
    <t xml:space="preserve">   - Felügyeletek alá tartozó költségvet.szerv.tám.</t>
  </si>
  <si>
    <t xml:space="preserve">   - Egyéb működési kiadások</t>
  </si>
  <si>
    <t>5.9.</t>
  </si>
  <si>
    <t>Önkormányzatok működésének általános támogatása</t>
  </si>
  <si>
    <t>Önkormányzatok szociális és gyermekjóléti feladatainak támogatása</t>
  </si>
  <si>
    <t>Önkormányzatok kulturális feladatainak támogatása</t>
  </si>
  <si>
    <t>Hunyadi úti tagóvoda gyermekmosdó felújítása</t>
  </si>
  <si>
    <t>Damjanich úti tagóvoda csoportszoba parkettaburkola csere</t>
  </si>
  <si>
    <t>Útalap lezárás (Szegfű, Virág, Radnóti utcák)</t>
  </si>
  <si>
    <t>Martinovics út területrendezés</t>
  </si>
  <si>
    <t>Városikút "szobor" állítás</t>
  </si>
  <si>
    <t>TITÁSZ park rekonstrukció</t>
  </si>
  <si>
    <t>Nyugdíjas klub akadálymentesítés tervezés (Kálvária)</t>
  </si>
  <si>
    <t>Strandmedence felújítása, vízpótlás biztosítása</t>
  </si>
  <si>
    <t>Galambos rendezvénytér energiaellátása</t>
  </si>
  <si>
    <t>Illegális csapadékvízbekötések megszüntetése</t>
  </si>
  <si>
    <t>Hock J.-Vásárhelyi P kereszteződésében csatorna javítás</t>
  </si>
  <si>
    <t>2013. évi előirányzat</t>
  </si>
  <si>
    <t>Támogatás</t>
  </si>
  <si>
    <t>Extrém sportpálya</t>
  </si>
  <si>
    <t>Hazai támogatás</t>
  </si>
  <si>
    <t>EU-s támogatás</t>
  </si>
  <si>
    <t>Eredeti előirányzat</t>
  </si>
  <si>
    <t>Templom utcai csapadékvíz elvezetés</t>
  </si>
  <si>
    <t>Surjány játszótér építés I. ütem</t>
  </si>
  <si>
    <t>VI. Önkormányzati támogatás (6.1.+6.2.)</t>
  </si>
  <si>
    <t>Összesen: I.+II.</t>
  </si>
  <si>
    <t>Út, járda és kerékpárút felújítása</t>
  </si>
  <si>
    <t>Statikai felújítás Bölcsőde</t>
  </si>
  <si>
    <t>Úszómedence építés I. ütem</t>
  </si>
  <si>
    <t>Ezer forintban</t>
  </si>
  <si>
    <t>Általános forgalmi adó bevétel, visszatérülések</t>
  </si>
  <si>
    <t>II. Átengedett központi adók</t>
  </si>
  <si>
    <t>Normatív hozzájárulások</t>
  </si>
  <si>
    <t>Felhasználási kötöttséggel járó normatív támogatás</t>
  </si>
  <si>
    <t>Kiegészítő támogatás</t>
  </si>
  <si>
    <t>Vis maior támogatás</t>
  </si>
  <si>
    <t>Egyéb támogatás</t>
  </si>
  <si>
    <t>Működési támogatás államháztartáson belülről (6.1.1.+…+ 6.1.5.)</t>
  </si>
  <si>
    <t xml:space="preserve">   Társadalombiztosítás pénzügyi alapjából átvett pénzeszköz </t>
  </si>
  <si>
    <t xml:space="preserve">   Helyi, nemzetiségi önkormányzattól átvett pénzeszköz</t>
  </si>
  <si>
    <t xml:space="preserve">   Társulástól átvett pénzeszköz</t>
  </si>
  <si>
    <t xml:space="preserve">   EU támogatás</t>
  </si>
  <si>
    <t xml:space="preserve">   Egyéb működési támogatás államháztartáson belülről</t>
  </si>
  <si>
    <t>Felhalmozási támogatás államháztartáson belülről (6.2.1.+…+ 6.2.5.)</t>
  </si>
  <si>
    <t xml:space="preserve">   Egyéb felhalmozási támogatás államháztartáson belülről</t>
  </si>
  <si>
    <t>V. Átvett pénzeszközök államháztartáson kívülről (7.1.+7.2.)</t>
  </si>
  <si>
    <t>Működési célú pénzeszközök átvétele államháztartáson kívülről</t>
  </si>
  <si>
    <t>Felhalmozási célú pénzeszközök átvétele államháztartáson kívülről</t>
  </si>
  <si>
    <t>Önkormányzatot megillető vagyoni értékű jog értékesítése, hasznosítása</t>
  </si>
  <si>
    <t>8.3.</t>
  </si>
  <si>
    <t xml:space="preserve">Pénzügyi befektetésekből származó bevétel </t>
  </si>
  <si>
    <t>VII. Kölcsön visszatérülése</t>
  </si>
  <si>
    <t>VIII. Finanszírozási bevételek (11.1.+11.2.)</t>
  </si>
  <si>
    <t>Hiány belső finanszírozás bevételei (11.1.1.+….+11.1.5.)</t>
  </si>
  <si>
    <t>11.1.1.</t>
  </si>
  <si>
    <t xml:space="preserve">   Költségvetési maradvány igénybevétele </t>
  </si>
  <si>
    <t>11.1.2.</t>
  </si>
  <si>
    <t xml:space="preserve">   Vállalkozási maradvány igénybevétele </t>
  </si>
  <si>
    <t>11.1.3.</t>
  </si>
  <si>
    <t xml:space="preserve">   Betét visszavonásából származó bevétel</t>
  </si>
  <si>
    <t>11.1.4.</t>
  </si>
  <si>
    <t xml:space="preserve">   Értékpapír értékesítése</t>
  </si>
  <si>
    <t>11.1.5.</t>
  </si>
  <si>
    <t xml:space="preserve">   Egyéb belső finanszírozási bevétek</t>
  </si>
  <si>
    <t>Hiány külső finanszírozásának bevételei (11.2.1.+….+11.2.5.)</t>
  </si>
  <si>
    <t>11.2.1.</t>
  </si>
  <si>
    <t xml:space="preserve">   Hosszú lejáratú hitelek, kölcsönök felvétele </t>
  </si>
  <si>
    <t>11.2.2.</t>
  </si>
  <si>
    <t xml:space="preserve">   Likviditási célú hitelek, kölcsönök felvétele </t>
  </si>
  <si>
    <t>11.2.3.</t>
  </si>
  <si>
    <t xml:space="preserve">   Rövid lejáratú hitelek, kölcsönök felvétele</t>
  </si>
  <si>
    <t>11.2.4.</t>
  </si>
  <si>
    <t xml:space="preserve">   Értékpapírok kibocsátása </t>
  </si>
  <si>
    <t>11.2.5.</t>
  </si>
  <si>
    <t xml:space="preserve">   Egyéb külső finanszírozási bevételek</t>
  </si>
  <si>
    <t>KÖLTSÉGVETÉSI ÉS FINANSZÍROZÁSI BEVÉTELEK ÖSSZESEN: (10+11)</t>
  </si>
  <si>
    <t>IX. Függő, átfutó, kiegyenlítő bevételek</t>
  </si>
  <si>
    <t>BEVÉTELEK ÖSSZESEN: (12+13)</t>
  </si>
  <si>
    <t xml:space="preserve">   - Működési célú pénzeszköz átadás államháztartáson belülre</t>
  </si>
  <si>
    <t>Beruházások</t>
  </si>
  <si>
    <t>Egyéb felhalmozási kiadások</t>
  </si>
  <si>
    <t>a 2.3-ból   - Felhalmozási célú pénzeszköz átadás államháztartáson belülre</t>
  </si>
  <si>
    <t xml:space="preserve">               - Felhalmozási célú pénzeszköz átadás államháztartáson kívülre</t>
  </si>
  <si>
    <t xml:space="preserve">               - Pénzügyi befektetések kiadásai</t>
  </si>
  <si>
    <t>- Lakástámogatás</t>
  </si>
  <si>
    <t>- Lakásépítés</t>
  </si>
  <si>
    <t>- EU-s forrásból finanszírozott támogatással megvalósuló programok, projektek kiadásai</t>
  </si>
  <si>
    <t>- EU-s forrásból finanszírozott támogatással megvalósuló  programok,  projektek önkormányzati
  hozzájárulásának kiadásai</t>
  </si>
  <si>
    <t>III. Tartalékok (3.1.+3.2.)</t>
  </si>
  <si>
    <t>IV. Kölcsön nyújtása</t>
  </si>
  <si>
    <t>V. Finanszírozási kiadások (6.1+6.2.)</t>
  </si>
  <si>
    <t>Működési célú finanszírozási kiadások 6.1.1.+….+6.1.7.)</t>
  </si>
  <si>
    <t xml:space="preserve">   Értékpapír vásárlása, visszavásárlása</t>
  </si>
  <si>
    <t xml:space="preserve">   Likviditási hitelek törlesztése</t>
  </si>
  <si>
    <t xml:space="preserve">   Rövid lejáratú hitelek törlesztése</t>
  </si>
  <si>
    <t xml:space="preserve">   Hosszú lejáratú hitelek törlesztése</t>
  </si>
  <si>
    <t xml:space="preserve">   Kölcsön törlesztése</t>
  </si>
  <si>
    <t xml:space="preserve">   Forgatási célú belföldi, külföldi értékpapírok vásárlása</t>
  </si>
  <si>
    <t xml:space="preserve">   Betét elhelyezése</t>
  </si>
  <si>
    <t>Felhalmozási célú finanszírozási bevételek (6.2.1.+…..6.2.8.)</t>
  </si>
  <si>
    <t xml:space="preserve">   Hitelek törlesztése</t>
  </si>
  <si>
    <t xml:space="preserve">   Befektetési célú belföldi, külföldi értékpapírok vásárlása</t>
  </si>
  <si>
    <t xml:space="preserve">   Pénzügyi lízing tőkerész törlesztés kiadása</t>
  </si>
  <si>
    <t>KÖLTSÉGVETÉSI ÉS FINANSZÍROZÁSI KIADÁSOK ÖSSZESEN: (5+6)</t>
  </si>
  <si>
    <t>VI. Függő, átfutó, kiegyenlítő kiadások</t>
  </si>
  <si>
    <t>KIADÁSOK ÖSSZESEN: (7+8)</t>
  </si>
  <si>
    <t>Kölcsön nyújtása</t>
  </si>
  <si>
    <t>Hiány belső finanszírozás bevételei (11.1.1.+…+11.1.5.)</t>
  </si>
  <si>
    <t>Hiány külső finanszírozásának bevételei (11.2.1.+…+11.2.5.)</t>
  </si>
  <si>
    <t>KÖLTSÉGVETÉSI ÉS FINANSZÍROZÁSI BEVÉTELEK ÖSSZESEN (10+11)</t>
  </si>
  <si>
    <t>BEVÉTELEK ÖSSZESEN (12+13)</t>
  </si>
  <si>
    <t>Működési célú finanszírozási kiadások 6.1.1.+…+6.1.7.)</t>
  </si>
  <si>
    <t>Felhalmozási célú finanszírozási bevételek (6.2.1.+...+6.2.8.)</t>
  </si>
  <si>
    <t xml:space="preserve">KÜLSŐ FORRÁS BEVONÁSÁVAL – HITEL, KÖLCSÖN -  FINANSZÍROZHATÓ HIÁNY ÖSSZEGE </t>
  </si>
  <si>
    <t>2013. évi külső forrásból fedezhető összes hiány (1+2)</t>
  </si>
  <si>
    <t>FINANSZÍROZÁSI BEVÉTELEK ÉS KIADÁSOK EGYENLEGE</t>
  </si>
  <si>
    <t xml:space="preserve"> Finanszírozási műveletek egyenlege (1.1-1.2.) +/-</t>
  </si>
  <si>
    <t>Finanszírozási bevételek (1. melléklet 1. sz. táblázat 11. sor)</t>
  </si>
  <si>
    <t>Finanszírozási kiadások (1. melléklet 2. sz. táblázat 6. sor)</t>
  </si>
  <si>
    <t xml:space="preserve">Dologi kiadások </t>
  </si>
  <si>
    <t>Támogatások, kiegészítések (működési célú)</t>
  </si>
  <si>
    <t>Átvett pénzeszközök államháztartáson belülről</t>
  </si>
  <si>
    <t xml:space="preserve">    - 5.-ből: EU támogatás</t>
  </si>
  <si>
    <t>Átvett pénzeszközök államháztartáson  kívülről</t>
  </si>
  <si>
    <t>Kölcsön visszatérülés  (működési célú)</t>
  </si>
  <si>
    <t>Egyéb bevételek</t>
  </si>
  <si>
    <t>Költségvetési bevételek összesen (1+...+12)</t>
  </si>
  <si>
    <t>Költségvetési kiadások összesen (1+...+12)</t>
  </si>
  <si>
    <t>Hiány belső finanszírozásának bevételei (15+…+18 )</t>
  </si>
  <si>
    <t xml:space="preserve">   Betét visszavonásából származó bevétel </t>
  </si>
  <si>
    <t xml:space="preserve">   Egyéb belső finanszírozási bevételek</t>
  </si>
  <si>
    <t>Kölcsön törlesztése</t>
  </si>
  <si>
    <t xml:space="preserve">Hiány külső finanszírozásának bevételei (20+…+21) </t>
  </si>
  <si>
    <t xml:space="preserve">   Hitelek, kölcsönök felvétele</t>
  </si>
  <si>
    <t>Működési célú finanszírozási bevételek összesen (14+...+21)</t>
  </si>
  <si>
    <t>Működési célú finanszírozási kiadások összesen (14+...+21)</t>
  </si>
  <si>
    <t>Költségvetési és finanszírozási bevételek összesen (13+22)</t>
  </si>
  <si>
    <t>Költségvetési és finanszírozási kiadások összesen (13+22)</t>
  </si>
  <si>
    <t>Függő, átfutó, kiegyenlítő bevételek</t>
  </si>
  <si>
    <t>Függő, átfutó, kiegyenlítő kiadások</t>
  </si>
  <si>
    <t>BEVÉTEL ÖSSZESEN (23+24)</t>
  </si>
  <si>
    <t>KIADÁSOK ÖSSZESEN (23+24)</t>
  </si>
  <si>
    <t>Tárgyévi  hiány:</t>
  </si>
  <si>
    <t>Tárgyévi  többlet:</t>
  </si>
  <si>
    <t>Tárgyi eszközök és immateriális  javak értékesítése</t>
  </si>
  <si>
    <t>- Pénzügyi befektetések kiadásai</t>
  </si>
  <si>
    <t>Átvett pénzeszköz államháztartáson belülről</t>
  </si>
  <si>
    <t>- ebből: EU támogatás</t>
  </si>
  <si>
    <t>Átvett pénzeszköz államháztartáson  kívülről</t>
  </si>
  <si>
    <t>Kölcsön visszatérülés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</si>
  <si>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</si>
  <si>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</si>
  <si>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</si>
  <si>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</si>
  <si>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</si>
  <si>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Hosszú lejáratú hitelek, kölcsönök felvétele</t>
  </si>
  <si>
    <t>Pénzügyi lízing tőkerész törlesztés kiadása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</si>
  <si>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</si>
  <si>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</si>
  <si>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</si>
  <si>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</si>
  <si>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28.</t>
  </si>
  <si>
    <t>29.</t>
  </si>
  <si>
    <t>BEVÉTEL ÖSSZESEN (27+28)</t>
  </si>
  <si>
    <t>KIADÁSOK ÖSSZESEN (27+28)</t>
  </si>
  <si>
    <t>30.</t>
  </si>
  <si>
    <t>31.</t>
  </si>
  <si>
    <t>I/1. Közhatalmi bevételek (2.1. + …+ 2.5.)</t>
  </si>
  <si>
    <t>Tovább számlázott szolgáltatások</t>
  </si>
  <si>
    <t xml:space="preserve">   Hosszú lejáratú hitelek törlesztése (kötvény)</t>
  </si>
  <si>
    <t>- Felhalmozási célú kamatkiadás</t>
  </si>
  <si>
    <t>Önkormányzatot megillető vagyoni ért. jog  ért., hasznosítása</t>
  </si>
  <si>
    <t>Támogatások, kiegészítések, egyéb központi támogatások(felhalmozási)</t>
  </si>
  <si>
    <t>- ebből: Hazai támogatás</t>
  </si>
  <si>
    <t>2.13.</t>
  </si>
  <si>
    <t>- Hazai forrásból finanszírozott támogatással megvalósuló  programok,  projektek kiadásai</t>
  </si>
  <si>
    <t>Törökszentmiklós Városi Önkormányzat 2013 évi tervezett beruházási kiadások beruházásonként</t>
  </si>
  <si>
    <t>Költségvetési szerv I.</t>
  </si>
  <si>
    <t>Költségvetési szerv II.</t>
  </si>
  <si>
    <t>Költségvetési szerv III.</t>
  </si>
  <si>
    <t>Költségvetési szerv IV.</t>
  </si>
  <si>
    <t>Helyi Önkormányzat</t>
  </si>
  <si>
    <t>Városi Önkormányzat Egyesített Gyógyító-Megelőző Intézet</t>
  </si>
  <si>
    <t>EGYMI lift felújítás (I.+II. ütem)</t>
  </si>
  <si>
    <t>Vízmű Kft. által üzemeltetett szennyvízrendszer felújítás</t>
  </si>
  <si>
    <t>Statikai felújítás Hunyadi tagóvoda</t>
  </si>
  <si>
    <t>Módosított előirányzat</t>
  </si>
  <si>
    <t>Jogcímek</t>
  </si>
  <si>
    <r>
      <t xml:space="preserve">III. Támogatások, kiegészítések </t>
    </r>
    <r>
      <rPr>
        <sz val="11"/>
        <rFont val="Times New Roman CE"/>
        <family val="0"/>
      </rPr>
      <t>(5.1+…+5.8.)</t>
    </r>
  </si>
  <si>
    <r>
      <t>IV</t>
    </r>
    <r>
      <rPr>
        <b/>
        <sz val="11"/>
        <rFont val="Times New Roman"/>
        <family val="1"/>
      </rPr>
      <t>. Átvett pénzeszközök államháztartáson belülről (6.1.+6.2.)</t>
    </r>
  </si>
  <si>
    <r>
      <t xml:space="preserve">I. Működési költségvetés kiadásai </t>
    </r>
    <r>
      <rPr>
        <sz val="11"/>
        <rFont val="Times New Roman CE"/>
        <family val="0"/>
      </rPr>
      <t>(1.1+…+1.5.)</t>
    </r>
  </si>
  <si>
    <r>
      <t xml:space="preserve">II. Felhalmozási költségvetés kiadásai </t>
    </r>
    <r>
      <rPr>
        <sz val="11"/>
        <rFont val="Times New Roman CE"/>
        <family val="0"/>
      </rPr>
      <t>(2.1+…+2.3)</t>
    </r>
  </si>
  <si>
    <t>Törökszentmiklós Városi Önkormányzat VESZ</t>
  </si>
  <si>
    <r>
      <t xml:space="preserve">II. Felhalmozási költségvetés kiadásai </t>
    </r>
    <r>
      <rPr>
        <sz val="11"/>
        <rFont val="Times New Roman CE"/>
        <family val="0"/>
      </rPr>
      <t>(2.1+…+2.4)</t>
    </r>
  </si>
  <si>
    <r>
      <t xml:space="preserve">I. Működési költségvetés kiadásai </t>
    </r>
    <r>
      <rPr>
        <sz val="12"/>
        <rFont val="Times New Roman CE"/>
        <family val="0"/>
      </rPr>
      <t>(1.1+…+1.5.)</t>
    </r>
  </si>
  <si>
    <r>
      <t xml:space="preserve">II. Felhalmozási költségvetés kiadásai </t>
    </r>
    <r>
      <rPr>
        <sz val="12"/>
        <rFont val="Times New Roman CE"/>
        <family val="0"/>
      </rPr>
      <t>(2.1+…+2.4)</t>
    </r>
  </si>
  <si>
    <t>VII. Függő, átfutó kiegyenlítő bevételek</t>
  </si>
  <si>
    <t>IV. Függő, átfutó, kiegyenlítő kiadások</t>
  </si>
  <si>
    <t>KIADÁSOK ÖSSZESEN: (1+2+3+4)</t>
  </si>
  <si>
    <t>VII. Függő, átfutó, kiegyenlítő bevételek</t>
  </si>
  <si>
    <t>VIII. Függő, átfutó, kiegyenlítő bevételek</t>
  </si>
  <si>
    <t>BEVÉTELEK ÖSSZESEN (1+2+3+4+5+6+7+8)</t>
  </si>
  <si>
    <t>BEVÉTELEK ÖSSZESEN (10+11+12+13)</t>
  </si>
  <si>
    <t>X. Függő, átfutó, kiegyenlítő bevételek</t>
  </si>
  <si>
    <t>KIADÁSOK ÖSSZESEN: (6+7+8)</t>
  </si>
  <si>
    <t>VII. Függő, átfutó, kiegyenlítő kiadások</t>
  </si>
  <si>
    <r>
      <t xml:space="preserve">2013. évi külső forrásból fedezhető működési hiány  </t>
    </r>
    <r>
      <rPr>
        <sz val="10"/>
        <rFont val="Times New Roman"/>
        <family val="1"/>
      </rPr>
      <t>(2.1. melléklet 3. oszlop 27. sor)</t>
    </r>
  </si>
  <si>
    <r>
      <t xml:space="preserve">2013. évi külső forrásból fedezhető felhalmozási hiány  </t>
    </r>
    <r>
      <rPr>
        <sz val="10"/>
        <rFont val="Times New Roman"/>
        <family val="1"/>
      </rPr>
      <t>(2.2. melléklet 3. oszlop 30. sor)</t>
    </r>
  </si>
  <si>
    <r>
      <t xml:space="preserve">II. Felhalmozási költségvetés kiadásai </t>
    </r>
    <r>
      <rPr>
        <sz val="10"/>
        <rFont val="Times New Roman CE"/>
        <family val="0"/>
      </rPr>
      <t>(2.1+…+2.3)</t>
    </r>
  </si>
  <si>
    <t>- Hazai forrásból finanszírozott támogatással megvalósuló  programok,  projektek önkormányzati hozzájárulásának kiadásai</t>
  </si>
  <si>
    <t>- EU-s forrásból finanszírozott támogatással megvalósuló  programok,  projektek önkormányzati hozzájárulásának kiadásai</t>
  </si>
  <si>
    <t xml:space="preserve"> Ezer forintban</t>
  </si>
  <si>
    <t>Hiány belső finanszírozás bevételei ( 18+…+22)</t>
  </si>
  <si>
    <t>Hiány külső finanszírozásának bevételei (24+…+28 )</t>
  </si>
  <si>
    <t>Költségvetési és finanszírozási bevételek összesen (16+26)</t>
  </si>
  <si>
    <t>Költségvetési és finanszírozási kiadások összesen (16+26)</t>
  </si>
  <si>
    <t>Felhalmozási célú finanszírozási kiadások összesen(17+..+28)</t>
  </si>
  <si>
    <t>Útalap lezárás (Szellő, Kassai, Surjányi összekötő, Szegfű, Virág, Radnóti, Klapka, Baross, Martinovics)</t>
  </si>
  <si>
    <t>8.5.</t>
  </si>
  <si>
    <t>8.4.</t>
  </si>
  <si>
    <t>VI. Felhalmozási célú bevételek (8.1+…+8.5.)</t>
  </si>
  <si>
    <t>Felhalmozási célú áfa visszatérülés</t>
  </si>
  <si>
    <t>Egyéb felhalmozási célú bevétel</t>
  </si>
  <si>
    <r>
      <t xml:space="preserve">I. Működési költségvetés kiadásai </t>
    </r>
    <r>
      <rPr>
        <b/>
        <sz val="10"/>
        <rFont val="Times New Roman CE"/>
        <family val="0"/>
      </rPr>
      <t>(1.1+…+1.5.)</t>
    </r>
  </si>
  <si>
    <t>EU-s forrásból megvalósuló  programok, projektek</t>
  </si>
  <si>
    <t>EU-s forrásból megvalósuló  programok, projektek önkormányzati hozzájárulásának kiadásai</t>
  </si>
  <si>
    <t>Kossuth 118. virágüzlet vízvezeték felújítás</t>
  </si>
  <si>
    <t>Kossuth 118. ATM áthelyezés</t>
  </si>
  <si>
    <t>7.4.</t>
  </si>
  <si>
    <t>7.5.</t>
  </si>
  <si>
    <t>V. Felhalmozási célú bevételek (7.1.+…+.7.5.)</t>
  </si>
  <si>
    <t>TÁMOP 3.1.11. Óvodafejlesztési pályázat</t>
  </si>
  <si>
    <t>Székács SZKI rekonstrukció</t>
  </si>
  <si>
    <t>Közmunkaprogram eszközbeszerzések</t>
  </si>
  <si>
    <t>Mentőállomásra EKG készülék vásárlása</t>
  </si>
  <si>
    <t>Gépjármű vásárlás</t>
  </si>
  <si>
    <t>Szociális Városrehab pályázat</t>
  </si>
  <si>
    <t>Hunyadi Ált. Isk. rekonstrukció</t>
  </si>
  <si>
    <t>Strand kézilabda pálya építés</t>
  </si>
  <si>
    <t>Gerelyhajító nekifutó pálya építés</t>
  </si>
  <si>
    <t>TÁMOP 3.3.2 pályázat</t>
  </si>
  <si>
    <t>Kossuth tér díszkút</t>
  </si>
  <si>
    <t>Eredeti ei.</t>
  </si>
  <si>
    <t>Módosított ei.</t>
  </si>
  <si>
    <t>Lakásalap</t>
  </si>
  <si>
    <t>Trianoni adomány</t>
  </si>
  <si>
    <t>- Hazai forrásból finanszírozott támogatással megvalósuló  programok,  projektek önkormányzati hozzájárulásának kiadásai
  hozzájárulásának kiadásai</t>
  </si>
  <si>
    <t>III. Támogatások, kiegészítések (5.1+…+5.8.)</t>
  </si>
  <si>
    <t>Hazai forrásból megvalósuló  programok, projektek</t>
  </si>
  <si>
    <t>Hazai forrásból megvalósuló  programok, projektek önkormányzati hozzájárulásának kiadásai</t>
  </si>
  <si>
    <t>Felhalmozási célú finanszírozási bevételek összesen (17+28)</t>
  </si>
  <si>
    <t>I/1. Közhatalmi bevételek (2.1.+…+.2.5.)</t>
  </si>
  <si>
    <t>- Felhalmozási célú pénzeszköz átadás államháztartáson kívülre</t>
  </si>
  <si>
    <r>
      <t xml:space="preserve">II. Felhalmozási költségvetés kiadásai </t>
    </r>
    <r>
      <rPr>
        <sz val="11"/>
        <rFont val="Times New Roman CE"/>
        <family val="1"/>
      </rPr>
      <t>(2.1+…+2.3)</t>
    </r>
  </si>
  <si>
    <t>1.1-ből: Működési célú finanszírozási bevételek (2.1. melléklet 3. sz. oszlop 22. sor)</t>
  </si>
  <si>
    <t xml:space="preserve">             Felhalmozási célú finanszírozási bevételek (2.2. melléklet 3. sz. oszlop 23. sor)</t>
  </si>
  <si>
    <t xml:space="preserve">              Felhalmozási célú finanszírozási kiadások (2.2 .melléklet 8. sz. oszlop 26. sor)</t>
  </si>
  <si>
    <t>1.2-ből: Működési célú finanszírozási kiadások (2.1. melléklet 8. sz. oszlop 22. sor)</t>
  </si>
  <si>
    <t>Damjanich úti tagóvoda vizesblokk részleges felújítása</t>
  </si>
  <si>
    <t>32.</t>
  </si>
  <si>
    <t>33.</t>
  </si>
  <si>
    <t>34.</t>
  </si>
  <si>
    <t>Kubota traktor és pótkocsi megvásárlása</t>
  </si>
  <si>
    <t>Vízmű vagyon értékelése</t>
  </si>
  <si>
    <t>Vízmű vagyon gördülő fejlesztési tervének elkészítése</t>
  </si>
  <si>
    <t>Piramis ingatlan vásárlás</t>
  </si>
  <si>
    <t>Volt VEGYTEK telephely fejlesztések</t>
  </si>
  <si>
    <t>35.</t>
  </si>
  <si>
    <t>Városi kamerarendszer kiépítése</t>
  </si>
  <si>
    <t>Derogációs szennyvíz hálózat fejlesztés</t>
  </si>
  <si>
    <t>Módosított</t>
  </si>
  <si>
    <t>Kölcsey Ferenc Általános Iskola - Herman O. és a Kölcsey út sarkán lévő üres telken gépkocsi parkoló kialkítása</t>
  </si>
  <si>
    <t>Önkormányzati sajáterő</t>
  </si>
  <si>
    <t>36.</t>
  </si>
  <si>
    <t>37.</t>
  </si>
  <si>
    <t>EGYMI egészségügyi gépbeszerzés</t>
  </si>
  <si>
    <t>PH informatikai eszközbeszerzés</t>
  </si>
  <si>
    <t>Egyes köznevelési és gyermekétkeztetési feladatok támogatása</t>
  </si>
  <si>
    <t>Egyéb támogatás, kiegészítés</t>
  </si>
  <si>
    <t>38.</t>
  </si>
  <si>
    <t>Hungária utca útalapfelújítás</t>
  </si>
  <si>
    <t>39.</t>
  </si>
  <si>
    <t>40.</t>
  </si>
  <si>
    <t>41.</t>
  </si>
  <si>
    <t>42.</t>
  </si>
  <si>
    <t>43.</t>
  </si>
  <si>
    <t>44.</t>
  </si>
  <si>
    <t>45.</t>
  </si>
  <si>
    <t>"Tanyaprogram" keretében végrehajtott fejlesztés (eszköz beszerzés)</t>
  </si>
  <si>
    <t>"Tanyaprogram" keretében végrehajtott fejlesztés (Kossuth L. u. 122. felújítás, átalakítás)</t>
  </si>
  <si>
    <t>LEADER (Surjányi orvosi rendelő felújítása 2014)</t>
  </si>
  <si>
    <t>Iparvágány rekonstrukció</t>
  </si>
  <si>
    <t xml:space="preserve">Városháza felújítása </t>
  </si>
  <si>
    <t>Belterületi csapadék és belvízelvezezési terv dokumentáció</t>
  </si>
  <si>
    <t>Ipolyi A. Könyvtár eszközbeszerzés</t>
  </si>
  <si>
    <t>EGYMI rekonsturkció</t>
  </si>
  <si>
    <t>3.10.</t>
  </si>
  <si>
    <t>Önkormányzati vagyon bérbeadásból származó bevétel</t>
  </si>
  <si>
    <t>Önkormányzati vagyon bérbeadásából származó bevétel</t>
  </si>
  <si>
    <r>
      <t xml:space="preserve">IV. Tartalékok </t>
    </r>
    <r>
      <rPr>
        <sz val="11"/>
        <rFont val="Times New Roman CE"/>
        <family val="0"/>
      </rPr>
      <t>(4.1.+4.2.)</t>
    </r>
  </si>
  <si>
    <t>46.</t>
  </si>
  <si>
    <t>Kötvényforrásból megvalósítandó fejlesztések</t>
  </si>
  <si>
    <t>47.</t>
  </si>
  <si>
    <t>48.</t>
  </si>
  <si>
    <t>49.</t>
  </si>
  <si>
    <t>50.</t>
  </si>
  <si>
    <t>I/2. Intézményi működési bevételek (3.1.+…+3.10.)</t>
  </si>
  <si>
    <t>Pavilon sátor beszerzés</t>
  </si>
  <si>
    <t>Közvilágítás kiépítése</t>
  </si>
  <si>
    <t>EGYMI elektromos rendszer részleges korszerűsítés</t>
  </si>
  <si>
    <t>Volt Nyár ABC átalakítása</t>
  </si>
  <si>
    <t>51.</t>
  </si>
  <si>
    <t>52.</t>
  </si>
  <si>
    <t>53.</t>
  </si>
  <si>
    <t>54.</t>
  </si>
  <si>
    <t>55.</t>
  </si>
  <si>
    <t>56.</t>
  </si>
  <si>
    <t>57.</t>
  </si>
  <si>
    <t>58.</t>
  </si>
  <si>
    <t>Tagóvodák energetikai korszerűsítése</t>
  </si>
  <si>
    <t>DózsaGy. úti és a Tmiklós-Fegyvernek kerékpárút</t>
  </si>
  <si>
    <t>Ingatlanvásárlás Hunyadi út 4.</t>
  </si>
  <si>
    <t>Gépkocsivásárlás</t>
  </si>
  <si>
    <t>M4 ingatlanvásárlás</t>
  </si>
  <si>
    <t>Helytörténeti Gyűjtemény épület korszerűsítés</t>
  </si>
  <si>
    <t>Bacsó B. út vízbekötés</t>
  </si>
  <si>
    <t>TÁMOP 5.3.6 Komplex  telepprogram</t>
  </si>
  <si>
    <t>talajterhelési díj</t>
  </si>
  <si>
    <t>Iparűzési adó</t>
  </si>
  <si>
    <t>Teljesítés</t>
  </si>
  <si>
    <t>Mindösszesen</t>
  </si>
  <si>
    <t>Törökszentmiklós Városi Önkormányzat 2013. évi beruházási (felhalmozási) kiadások előirányzatának felhasználása beruházási (felhalmozási) feladatonként</t>
  </si>
  <si>
    <t>Beruházás  megnevezése</t>
  </si>
  <si>
    <t>2013. év</t>
  </si>
  <si>
    <t>TÖRÖKSZENTMIKLÓS VÁROSI ÖNKORMÁNYZAT
2013. ÉVI ZÁRSZÁMADÁS ÁLLAMI (ÁLLAMIGAZGATÁSI) FELADATOK
MÉRLEGE</t>
  </si>
  <si>
    <t>TÖRÖKSZENTMIKLÓS VÁROSI ÖNKORMÁNYZAT
2013. ÉVI ZÁRSZÁMADÁS  ÖNKÉNT VÁLLALT FELADATAINAK
MÉRLEGE</t>
  </si>
  <si>
    <t>TÖRÖKSZENTMIKLÓS VÁROSI ÖNKORMÁNYZAT
2013. ÉVI ZÁRSZÁMADÁS  KÖTELEZŐ VÁLLALT FELADATAINAK
MÉRLEGE</t>
  </si>
  <si>
    <t>Költségvetési szerv neve</t>
  </si>
  <si>
    <t>Kötelezettséggel terhelt pénzmaradványból</t>
  </si>
  <si>
    <t>Szabad pénzmaradványból</t>
  </si>
  <si>
    <t>Működési célú kötelezettséggel terhelt pénzmaradvány</t>
  </si>
  <si>
    <t>Felhalmozási célú kötelezettséggel terhelt pénzmaradvány</t>
  </si>
  <si>
    <t>Működési célú szabad pénzmaradvány</t>
  </si>
  <si>
    <t>Felhalmozási célú szabad pénzmaradvány</t>
  </si>
  <si>
    <t>Városi Önkormányzat</t>
  </si>
  <si>
    <t>EGYMI</t>
  </si>
  <si>
    <t>Városi Óvoda</t>
  </si>
  <si>
    <t>Városi Bölcsöde</t>
  </si>
  <si>
    <t>Ipolyi Arnold IKMKK</t>
  </si>
  <si>
    <t>Összesen:</t>
  </si>
  <si>
    <t>KÖLTSÉGVETÉSI SZERVEK PÉNZMARADVÁNYÁNAK ALAKULÁSA 2013. ÉV</t>
  </si>
  <si>
    <t>Pénzmaradványt terhelő feladatok</t>
  </si>
  <si>
    <t>Szabad pénzmaradvány</t>
  </si>
  <si>
    <t>Összesen</t>
  </si>
  <si>
    <t>Kötvény kibocsátás</t>
  </si>
  <si>
    <t>Panelprogram</t>
  </si>
  <si>
    <t>Szabad pénzmaradvány működésre</t>
  </si>
  <si>
    <t>Törökszentmiklós Városi Önkormányzat előző évben (években) képzett tartalékok maradványa feladatonként</t>
  </si>
  <si>
    <t>Városrehabilitációs pályázat</t>
  </si>
  <si>
    <t>Törökszentmiklós Városi Önkormányzat 2013. évi költségvetési pénzmaradványa feladatonként</t>
  </si>
  <si>
    <t>(Ezer forintban)</t>
  </si>
  <si>
    <t>A központi költségvetésből támogatásként rendelkezésre bocsátott összeg</t>
  </si>
  <si>
    <t>Az önkormányzat, többcélú kistérségi társulás által az adott célra ténylegesen felhasznált összeg</t>
  </si>
  <si>
    <t>Az önkormányzat, többcélú kistérségi társulás által feladattal terhelt, de fel nem használt összeg</t>
  </si>
  <si>
    <t>Eltérés (4+5)-3</t>
  </si>
  <si>
    <t>Lakossági közműfejlesztés támogatása</t>
  </si>
  <si>
    <t>Könyvtári és közművelődési érdekeltségnövelő támogatás, muzeális intézmények szakmai támogatása</t>
  </si>
  <si>
    <t>Önkormányzatok és társulásaik európai uniós fejlesztési pályázatai saját forrás kiegészítésének támogatása</t>
  </si>
  <si>
    <t>Egyes jövedelempótló támogatások kiegészítése (szociális feladatok)</t>
  </si>
  <si>
    <t>Törökszentmiklós Városi Önkormányzat 2013. évi központosított támogatások és egyéb kötött felhasználású támogatások elszámolása</t>
  </si>
  <si>
    <t>Ellátás fajtája</t>
  </si>
  <si>
    <t>Ellátásban részesülők létszáma</t>
  </si>
  <si>
    <t>Teljesítésből</t>
  </si>
  <si>
    <t>Állami támogatás</t>
  </si>
  <si>
    <t>Önkormányzati saját erő</t>
  </si>
  <si>
    <t>Felnőttkorúak átmeneti segélye</t>
  </si>
  <si>
    <t>Gyógyszertámogatás</t>
  </si>
  <si>
    <t>Temetési segély</t>
  </si>
  <si>
    <t>Köztemetés</t>
  </si>
  <si>
    <t>Krízis segély (pm. keret)</t>
  </si>
  <si>
    <t>Karácsonyi csomag</t>
  </si>
  <si>
    <t>Időskorúak járadéka</t>
  </si>
  <si>
    <t>Ápolási díj</t>
  </si>
  <si>
    <t>Közgyógyellátás</t>
  </si>
  <si>
    <t>Adósságkezelési támogatás</t>
  </si>
  <si>
    <t>Óvodáztatási támogatás</t>
  </si>
  <si>
    <t>Kiegészítő gyermekvédelmi támogatás</t>
  </si>
  <si>
    <t>Otthonteremtési támogatás</t>
  </si>
  <si>
    <t xml:space="preserve">Adósságállomány 
eszközök szerint </t>
  </si>
  <si>
    <t>Nem lejárt</t>
  </si>
  <si>
    <t>Lejárt</t>
  </si>
  <si>
    <t>Nem lejárt, lejárt összes tartozás</t>
  </si>
  <si>
    <t>Összes lejárt tartozás</t>
  </si>
  <si>
    <t>I. Belföldi hitelezők</t>
  </si>
  <si>
    <t>Adóhatósággal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</si>
  <si>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</si>
  <si>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</si>
  <si>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</si>
  <si>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</si>
  <si>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Szállítói tartozás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</si>
  <si>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</si>
  <si>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</si>
  <si>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</si>
  <si>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</si>
  <si>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</si>
  <si>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</si>
  <si>
    <t>Adósság állomány alakulása lejárat, eszközök, bel- és külföldi hitelezők szerinti bontásban 
2013. december 31-én</t>
  </si>
  <si>
    <t>PÉNZESZKÖZÖK VÁLTOZÁSÁNAK LEVEZETÉSE</t>
  </si>
  <si>
    <t>KIMUTATÁS</t>
  </si>
  <si>
    <t>Támogatott szervezet neve</t>
  </si>
  <si>
    <t>Civil szervezetek támogatása</t>
  </si>
  <si>
    <t>Tűzoltóság</t>
  </si>
  <si>
    <t>Városi Polgárőrség</t>
  </si>
  <si>
    <t>Egészség-Jótékonyság Alapítvány</t>
  </si>
  <si>
    <t>Katolikus Népkör</t>
  </si>
  <si>
    <t>Cukorbetegekért Egyesület</t>
  </si>
  <si>
    <t>Kapocs Alapítvány</t>
  </si>
  <si>
    <t>Lábassy Alapítvány</t>
  </si>
  <si>
    <t>Nagycsaládosok Egyesülete</t>
  </si>
  <si>
    <t>Re Bene Gesta</t>
  </si>
  <si>
    <t>Zöld utat a tudásért Alapítvány</t>
  </si>
  <si>
    <t>Kézműves Örökség Egyesület</t>
  </si>
  <si>
    <t>Zeneiskoláért Alapítvány</t>
  </si>
  <si>
    <t>Pro Bibliotheka</t>
  </si>
  <si>
    <t>Törökszentmiklósi Városvédő és Szépítő Egyesület</t>
  </si>
  <si>
    <t>Apáról Fiúra Egyesület</t>
  </si>
  <si>
    <t>Óballai Alkotóház</t>
  </si>
  <si>
    <t>Foci Suli Alapítvány</t>
  </si>
  <si>
    <t>Művelt Tanulókért Alapítvány</t>
  </si>
  <si>
    <t>Közművelődési megállapodás alapján nyújtott támogatás</t>
  </si>
  <si>
    <t>Sportegyesületek támogatása</t>
  </si>
  <si>
    <t>Törökszentmiklósi Kézilabda Egyesület</t>
  </si>
  <si>
    <t>Zanshin Sotokan Karate Egyesület</t>
  </si>
  <si>
    <t>Claas Hungária VTSK.</t>
  </si>
  <si>
    <t>Sakk Klub</t>
  </si>
  <si>
    <t>Football Club</t>
  </si>
  <si>
    <t>Tenisz Klub</t>
  </si>
  <si>
    <t>Táborok támogatása</t>
  </si>
  <si>
    <t>Városvédő és Szépítő Egyesület</t>
  </si>
  <si>
    <t>Polgármesteri kereti támogatás</t>
  </si>
  <si>
    <t>Almásy János Nyugdíjas Klub</t>
  </si>
  <si>
    <t>Vadrózsák Népzenei Egyesület</t>
  </si>
  <si>
    <t>Magyar Vöröskereszt Területi Szervezete</t>
  </si>
  <si>
    <t>Keresztény Értelmiségiek Szövetsége</t>
  </si>
  <si>
    <t>Törökszentmiklósi Logisztikai Kft.</t>
  </si>
  <si>
    <t>Intézmény
megnevezése</t>
  </si>
  <si>
    <t>MT. hatálya alá tartozó álláshelyek</t>
  </si>
  <si>
    <t>Ipolyi Arnold KMKK</t>
  </si>
  <si>
    <t>30 nap alatti</t>
  </si>
  <si>
    <t>31-60 nap közötti</t>
  </si>
  <si>
    <t>61-90 nap közötti</t>
  </si>
  <si>
    <t>91-365 nap közötti</t>
  </si>
  <si>
    <t>Éven túli</t>
  </si>
  <si>
    <t>9=(4+…+8)</t>
  </si>
  <si>
    <t>10=(3+8)</t>
  </si>
  <si>
    <t>Megyjegyzés: Az éven túli tarozás (jólteljesítési garancia) 2014. 08.-30-ig áll fenn. A 2013. december 31-én fennálló 60 napon túli szállítói tartozás rajtunk kívül álló okok miatt késve került a pénzügyi osztályra, így kiegyenlítése 2014. január hóban történt.</t>
  </si>
  <si>
    <t>Ssz.</t>
  </si>
  <si>
    <t xml:space="preserve"> 2013.12.31.</t>
  </si>
  <si>
    <t>Hosszú lejáratú kötelezettségek összesen:</t>
  </si>
  <si>
    <t>Ebből:</t>
  </si>
  <si>
    <t xml:space="preserve">pénzintézeti hitelállomány </t>
  </si>
  <si>
    <t>kötvénykibocsátásból származó</t>
  </si>
  <si>
    <t>(kötvénykibocsátások felsorolása)</t>
  </si>
  <si>
    <t xml:space="preserve">lízingszerződés miatti kötelezettség </t>
  </si>
  <si>
    <t>Rövidlejáratú kötelezettségek összesen:</t>
  </si>
  <si>
    <t>pénzintézeti hitelállomány (folyószámla hitelállomány)</t>
  </si>
  <si>
    <t>pénzintézeti hitelállomány (munkabér hitelállomány)</t>
  </si>
  <si>
    <t>Helyi adó túlfizetés miatti kötelezettség</t>
  </si>
  <si>
    <t>Támogatási program előlege miatti kötelezettség</t>
  </si>
  <si>
    <t>Felhalmozási célú kötvénykibocsátásból származó tartozások következő évi törlesztő részlete</t>
  </si>
  <si>
    <t>Tárgyévi költségvetést terhelő egyéb rövidlej.köt.(Iskolákban térítési díj túlfizetés)</t>
  </si>
  <si>
    <t>Tárgyévet követő évet terhelő egyéb rövidlej.köt. (Adó és egyéb önkormányzati bevételek túlfizetése)</t>
  </si>
  <si>
    <t>Munkáltatói kölcsön állomány IV. negyedévi kezelési költsége</t>
  </si>
  <si>
    <t>Költségvetéssel szembeni kötelezettségek</t>
  </si>
  <si>
    <t>szállítói kötelezettség</t>
  </si>
  <si>
    <t>Törökszentmiklós Városi Önkormányzat mérleg szerinti kötelezettségeinek záróállományáról, a felvett hitelekről, kibocsátott kötvényekről,  peres eljárásból származó kötelezettségekről</t>
  </si>
  <si>
    <t>Peres eljárásból származó kötelezettségek</t>
  </si>
  <si>
    <t>Törökszentmiklós Városi Önkormányzat 2013. évi engedélyezett létszámkerete 2013. december 31-én</t>
  </si>
  <si>
    <t>Önkormányzat</t>
  </si>
  <si>
    <t>Városellátó Szolgálat</t>
  </si>
  <si>
    <t>Összeg</t>
  </si>
  <si>
    <t>- Forintban vezetett költségvetési pénzforgalmi számlák egyenlege (Előirányzat-felhasználási keretszámlák egyenlege)</t>
  </si>
  <si>
    <t>- Devizabetét számlák egyenlege</t>
  </si>
  <si>
    <t>- Forintpénztárak és betétkönyvek egyenlege</t>
  </si>
  <si>
    <t>- Valutapénztárak egyenlege</t>
  </si>
  <si>
    <t>Bevételek                                           (+)</t>
  </si>
  <si>
    <t>Kiadások                                            (-)</t>
  </si>
  <si>
    <t>Pénzkészlet tárgyidőszak végén</t>
  </si>
  <si>
    <t>Pénzkészlet tárgyidőszak elején (2013. január 1-jén)</t>
  </si>
  <si>
    <t>Pénzkészlet összesen (02+03+04+05)</t>
  </si>
  <si>
    <t>Pénzkészlet összesen (10+11+12+13) (12=6+7-8)</t>
  </si>
  <si>
    <t>Törökszentmiklós Városi Önkormányzat
pénzbeni és természetbeni szociális és gyermekjóléti ellátások és segélyek 2013. év</t>
  </si>
  <si>
    <t>Polgármesteri Hivatal 
pénzbeni és természetbeni szociális és gyermekjóléti ellátások és segélyek 2013. év</t>
  </si>
  <si>
    <t>Előző év</t>
  </si>
  <si>
    <t>Tárgyév</t>
  </si>
  <si>
    <t>A.   Záró pénzkészlet  (1+2+3)</t>
  </si>
  <si>
    <t>- Költségvetési aktív függő elszámolások záróegyenlege</t>
  </si>
  <si>
    <t>- Költségvetési aktív átfutó elszámolások záróegyenlege</t>
  </si>
  <si>
    <t>- Költségvetési aktív kiegyenlítő elszámolások záróegyenlege</t>
  </si>
  <si>
    <t>- Költségvetési passzív függő elszámolások záróegyenlege  (-)</t>
  </si>
  <si>
    <t>- Költségvetési passzív átfutó elszámolások záróegyenlege  (-)</t>
  </si>
  <si>
    <t>- Költségvetési passzív kiegyenlítő elszámolások záróegyenlege (-)</t>
  </si>
  <si>
    <t>E.  Vállalkozási tevékenység pénzforgalmi vállalkozási maradványa  (-)</t>
  </si>
  <si>
    <t>H.  Pénzmaradványt terhelő elvonások  (-)</t>
  </si>
  <si>
    <t>I.    Költségvetési pénzmaradvány  (F±G+H)</t>
  </si>
  <si>
    <t>A J. sorból:</t>
  </si>
  <si>
    <t>Ebből: - Működési célú kötelezettséggel terhelt pénzmaradvány</t>
  </si>
  <si>
    <t>- Felhalmozási célú kötelezettséggel terhelt pénzmaradvány</t>
  </si>
  <si>
    <t>Ebből: - Működési célú szabad pénzmaradvány</t>
  </si>
  <si>
    <t>- Felhalmozási célú szabad pénzmaradvány</t>
  </si>
  <si>
    <t>2013. ÉVI PÉNZMARADVÁNY-KIMUTATÁS VÁROSI SZINTEN</t>
  </si>
  <si>
    <t>A hosszú lejáratú költségvetési betétszámlák záróegyenlegei</t>
  </si>
  <si>
    <t xml:space="preserve"> A rövid lejáratú költségvetési pénzforgalmi és betétszámlák záróegyenlegei</t>
  </si>
  <si>
    <t>Pénztárak és betétkönyvek záróegyenlegei</t>
  </si>
  <si>
    <t>B.  Forgatási célú finanszírozási műveletek egyenlege  (5+6)</t>
  </si>
  <si>
    <t>Forgatási célú értékpapírok záró állománya</t>
  </si>
  <si>
    <t>Rövid lejáratú likvid hitelek és működési célú kötvénykibocsátás záró állománya (-)</t>
  </si>
  <si>
    <t>Költségvetési aktív elszámolások záróegyenlege (8+9+10)</t>
  </si>
  <si>
    <t>Költségvetési passzív elszámolások záróegyenlege  (-)</t>
  </si>
  <si>
    <t>C.  Egyéb aktív és passzív pénzügyi elszámolások összesen  (11-15) (±)</t>
  </si>
  <si>
    <t>D.  Előző évben (években) képzett tartalékok maradványa (17+18) (-)</t>
  </si>
  <si>
    <t>Előző évben (években) képzett költségvetési tartalékok maradványa  (-)</t>
  </si>
  <si>
    <t>Előző évben (években) képzett vállalkozási tartalékok     maradványa (-)</t>
  </si>
  <si>
    <t>F.  Tárgyévi helyesbített pénzmaradvány   (A+B+C+D-E)</t>
  </si>
  <si>
    <t>G.  Finanszírozásból származó korrekciók (±22±23±24±25) (±)</t>
  </si>
  <si>
    <t>Intézményi költségvetési befizetés többlettámogatás miatt</t>
  </si>
  <si>
    <t>Költségvetési befizetés többlettámogatás miatt</t>
  </si>
  <si>
    <t>Költségvetési kiutalás kiutalatlan intézményi támogatás miatt</t>
  </si>
  <si>
    <t>Költségvetési kiutalás kiutalatlan támogatás miatt</t>
  </si>
  <si>
    <t>Vállalkozási maradványból alaptevékenység ellátására felhasznált összeg</t>
  </si>
  <si>
    <t>A pénzmaradványt külön jogszabály alapján módosító tétel  (±)</t>
  </si>
  <si>
    <t>J.   Módosított pénzmaradvány  (I+29+30)</t>
  </si>
  <si>
    <t>Egészségbiztosítási Alapból folyósított pénzeszköz maradványa</t>
  </si>
  <si>
    <t>Kötelezettséggel terhelt pénzmaradvány</t>
  </si>
  <si>
    <t>A 2012. évről áthúzódó bérkompenzáció támogatása</t>
  </si>
  <si>
    <t>Lakott külterülettel kapcsolatos feladatok támogatása</t>
  </si>
  <si>
    <t>Biztos Kezdet Gyermekházak támogatása</t>
  </si>
  <si>
    <t>A költségvetési szerveknél foglalkoztatottak 2013. évi kompenzációja</t>
  </si>
  <si>
    <t>Helyi önkormányzatok működőképessége megőrzését szolgáló kiegészítő támogatás</t>
  </si>
  <si>
    <t>Egyéb központosított támogatások (10+…+13)</t>
  </si>
  <si>
    <t>Itthon vagy - Magyarország szeretlek programsorozat</t>
  </si>
  <si>
    <t>A szerkezetátalakítási tartalékból kapott támogatás</t>
  </si>
  <si>
    <t>Mindösszesen (8+9+14)</t>
  </si>
  <si>
    <t>Rendkívüli gyermekvédelmi támogatás</t>
  </si>
  <si>
    <t>Aktív korúak ellátása</t>
  </si>
  <si>
    <t xml:space="preserve">Lakásfenntartási támogatás - fűtés - </t>
  </si>
  <si>
    <t>Központosított előirányzatok összesen: (1+ ... + 7)</t>
  </si>
  <si>
    <t>Rendszeres gyermekvédelmi tám.</t>
  </si>
  <si>
    <t>Előző évi állományi érték</t>
  </si>
  <si>
    <t>Tárgyévi állományi érték</t>
  </si>
  <si>
    <t/>
  </si>
  <si>
    <t>ESZKÖZÖK</t>
  </si>
  <si>
    <t>01</t>
  </si>
  <si>
    <t>1. Alapítás-átszervezés aktivált értéke (111-ből,112-ből)</t>
  </si>
  <si>
    <t>02</t>
  </si>
  <si>
    <t>2. Kísérleti fejlesztés aktivált értéke (111-ből,112-ből)</t>
  </si>
  <si>
    <t>03</t>
  </si>
  <si>
    <t>3. Vagyoni értékű jogok (111-ből,112-ből)</t>
  </si>
  <si>
    <t>04</t>
  </si>
  <si>
    <t>4. Szellemi termékek (111-ből,112-ből)</t>
  </si>
  <si>
    <t>05</t>
  </si>
  <si>
    <t>5. Immateriális javakra adott előlegek (1181.,1182.)</t>
  </si>
  <si>
    <t>06</t>
  </si>
  <si>
    <t>6. Immateriális javak értékhelyesbítése (119.)</t>
  </si>
  <si>
    <t>07</t>
  </si>
  <si>
    <t>I. Immateriális javak összesen (01+...+06)</t>
  </si>
  <si>
    <t>08</t>
  </si>
  <si>
    <t>1. Ingatlanok és a kapcsolódó vagyoni értékű jogok (121.,122-ből)</t>
  </si>
  <si>
    <t>09</t>
  </si>
  <si>
    <t>2. Gépek, berendezések és felszerelések (1311.,1312-ből)</t>
  </si>
  <si>
    <t>10</t>
  </si>
  <si>
    <t>3. Járművek (1321.,1322-ből)</t>
  </si>
  <si>
    <t>11</t>
  </si>
  <si>
    <t>4. Tenyészállatok (141.,142-ből)</t>
  </si>
  <si>
    <t>12</t>
  </si>
  <si>
    <t>5. Beruházások,felújítások (122-ből,127.,1312-ből,1317.,1322-ből,1327.,142-ből,147.)</t>
  </si>
  <si>
    <t>13</t>
  </si>
  <si>
    <t>6. Beruházásra adott előlegek (128.,1318.,1328.,148.1598.,1599.)</t>
  </si>
  <si>
    <t>14</t>
  </si>
  <si>
    <t>7. Állami készletek, tartalékok (1591.,1592.)</t>
  </si>
  <si>
    <t>15</t>
  </si>
  <si>
    <t>8. Tárgyi eszközök értékhelyesbítése (129.,1319.,1329.,149.)</t>
  </si>
  <si>
    <t>16</t>
  </si>
  <si>
    <t>II. Tárgyi eszközök összesen (08+...+15)</t>
  </si>
  <si>
    <t>17</t>
  </si>
  <si>
    <t>1. Tartós részesedés (1711., 1751.)</t>
  </si>
  <si>
    <t>18</t>
  </si>
  <si>
    <t>Ebből - tartós társulási részesedés (1711-ből, 1751-ből)</t>
  </si>
  <si>
    <t>19</t>
  </si>
  <si>
    <t>2. Tartós hitelviszonyt megtestesítő értékpapír (172-174.,1752.)</t>
  </si>
  <si>
    <t>20</t>
  </si>
  <si>
    <t>3. Tartósan adott kölcsön (191-194-ből,1981-ből)</t>
  </si>
  <si>
    <t>21</t>
  </si>
  <si>
    <t>4. Hosszú lejáratú betétek (178., 1988.)</t>
  </si>
  <si>
    <t>22</t>
  </si>
  <si>
    <t>Ebből:  4/a Hosszú lejáratú betétek bekerülési (könyv szerinti) értéke (178)</t>
  </si>
  <si>
    <t>23</t>
  </si>
  <si>
    <t>4/b Hosszú lejáratú betétek elszámolt értékvesztése (1988)</t>
  </si>
  <si>
    <t>24</t>
  </si>
  <si>
    <t>5. Egyéb hosszú lejáratú követelések (195-ből, 1982-ből)</t>
  </si>
  <si>
    <t>25</t>
  </si>
  <si>
    <t>6. Befektetett pénzügyi eszközök értékhelyesbítése (179.)</t>
  </si>
  <si>
    <t>26</t>
  </si>
  <si>
    <t>III. Befektetett pénzügyi eszközök összesen (17+19+20+21+24+25)</t>
  </si>
  <si>
    <t>27</t>
  </si>
  <si>
    <t>1. Üzemeltetésre, kezelésre átadott eszközök (161., 162.)</t>
  </si>
  <si>
    <t>28</t>
  </si>
  <si>
    <t>2. Koncesszióba adott eszközök (163., 164.)</t>
  </si>
  <si>
    <t>29</t>
  </si>
  <si>
    <t>3. Vagyonkezelésbe adott eszközök (167., 168.)</t>
  </si>
  <si>
    <t>30</t>
  </si>
  <si>
    <t>4. Vagyonkezelésbe vett eszközök (165., 166.)</t>
  </si>
  <si>
    <t>31</t>
  </si>
  <si>
    <t>5. Üzemeltetésre, kezelésre átadott, koncesszióba, vagyonkezelésbe adott, illetve vagyonkezelésbe vett eszközök értékhelyesbítése (169.)</t>
  </si>
  <si>
    <t>32</t>
  </si>
  <si>
    <t>33</t>
  </si>
  <si>
    <t>A) BEFEKTETETT ESZKÖZÖK ÖSSZESEN (07+16+26+32)</t>
  </si>
  <si>
    <t>34</t>
  </si>
  <si>
    <t>1. Anyagok (21., 241.)</t>
  </si>
  <si>
    <t>35</t>
  </si>
  <si>
    <t>2. Befejezetlen termelés és félkész termékek (253., 263.)</t>
  </si>
  <si>
    <t>36</t>
  </si>
  <si>
    <t>3. Növendék-, hízó és egyéb állatok (252., 262.)</t>
  </si>
  <si>
    <t>37</t>
  </si>
  <si>
    <t>4. Késztermékek (251., 261.)</t>
  </si>
  <si>
    <t>38</t>
  </si>
  <si>
    <t>5. Áruk, betétdíja gönyölegek, közvetített szolgáltatások (22., 231., 232., 234., 242., 243., 244., 246.)</t>
  </si>
  <si>
    <t>39</t>
  </si>
  <si>
    <t>6. Követelés fejében átvett eszközök, készletek ( 233., 245.)</t>
  </si>
  <si>
    <t>40</t>
  </si>
  <si>
    <t>I. Készletek összesen (34+…+39)</t>
  </si>
  <si>
    <t>41</t>
  </si>
  <si>
    <t>1. Követelések áruszállításból és szolgáltatásból (vevők) (282., 283., 284., 2882., 2883., 2884.)</t>
  </si>
  <si>
    <t>42</t>
  </si>
  <si>
    <t>2. Adósok (281., 2881.)</t>
  </si>
  <si>
    <t>43</t>
  </si>
  <si>
    <t>3. Rövid lejáratú adott kölcsönök (27., 278, 19-ből)</t>
  </si>
  <si>
    <t>44</t>
  </si>
  <si>
    <t>Ebből: - tartósan adott kölcsönökből a mérlegfordulónapot követő egy éven belül esedékes részletek (191-194-ből, 1981-ből)</t>
  </si>
  <si>
    <t>45</t>
  </si>
  <si>
    <t>4. Egyéb követelések (285-287., 2885., 2886., 2889., 19-ből)</t>
  </si>
  <si>
    <t>46</t>
  </si>
  <si>
    <t>Ebből: - támogatási program előlegek (2871.)</t>
  </si>
  <si>
    <t>47</t>
  </si>
  <si>
    <t>- előfinanszírozás miatti követelések (2876.)</t>
  </si>
  <si>
    <t>48</t>
  </si>
  <si>
    <t>- támogatási programok szabálytalan kifizetése miatti követelések (2872.)</t>
  </si>
  <si>
    <t>49</t>
  </si>
  <si>
    <t>- nemzetközi támogatási programok miatti követelések (2874.)</t>
  </si>
  <si>
    <t>50</t>
  </si>
  <si>
    <t>- garancia- és kezességvállalásból származó követelések (2873.)</t>
  </si>
  <si>
    <t>51</t>
  </si>
  <si>
    <t>- egyéb hosszú lejáratú követelésekből a mérlegfordulónapot követő egy éven belül esedékes részletek (195-ből, 1982-ből)</t>
  </si>
  <si>
    <t>52</t>
  </si>
  <si>
    <t>II. Követelések összesen (41+42+43+45)</t>
  </si>
  <si>
    <t>53</t>
  </si>
  <si>
    <t>1. Forgatási célú részesedés (295-ből, 298-ból)</t>
  </si>
  <si>
    <t>54</t>
  </si>
  <si>
    <t>1/a Forgatási célú részesedés bekerülési (könyv szerinti) értéke (295-ből)</t>
  </si>
  <si>
    <t>55</t>
  </si>
  <si>
    <t>1/b Forgatási célú részesedés elszámolt értékvesztése (298-ból)</t>
  </si>
  <si>
    <t>56</t>
  </si>
  <si>
    <t>2. Forgatási célú hitelviszonyt megtestesítő értékpapír (291-ből, 292-ből, 293-ból, 294-ből, 298-ból)</t>
  </si>
  <si>
    <t>57</t>
  </si>
  <si>
    <t>2/a Forgatási célú hitelviszonyt megtestesítő értékpapír bekerülési (könyv szerinti) értéke (291-ből, 292-ből, 293-ból, 294-ből)</t>
  </si>
  <si>
    <t>58</t>
  </si>
  <si>
    <t>2/b Forgatási célú hitelviszonyt megtestesítő értékpapír elszámolt értékvesztése (298-ból)</t>
  </si>
  <si>
    <t>59</t>
  </si>
  <si>
    <t>III. Értékpapírok összesen (53+56)</t>
  </si>
  <si>
    <t>60</t>
  </si>
  <si>
    <t>1. Pénztárak, csekkek, betétkönyvek (31.)</t>
  </si>
  <si>
    <t>61</t>
  </si>
  <si>
    <t>2. Költségvetési pénzforgalmi számlák (32.)</t>
  </si>
  <si>
    <t>62</t>
  </si>
  <si>
    <t>Ebből:  2/a Költségvetési pénzforgalmi számlák bekerülési (könyv szerinti) értéke (32-ből)</t>
  </si>
  <si>
    <t>63</t>
  </si>
  <si>
    <t>2/b Költségvetési pénzforgalmi számlák elszámolt értékvesztése (329.)</t>
  </si>
  <si>
    <t>64</t>
  </si>
  <si>
    <t>3. Elszámolási számlák (33-34.)</t>
  </si>
  <si>
    <t>65</t>
  </si>
  <si>
    <t>4. Idegen pénzeszközök számlái (35-36.)</t>
  </si>
  <si>
    <t>66</t>
  </si>
  <si>
    <t>Ebből:  4/a Idegen pénzeszközök bekerülési (könyv szerinti) értéke (35-ből, 36-ból)</t>
  </si>
  <si>
    <t>67</t>
  </si>
  <si>
    <t>4/b Idegen pénzeszközök elszámolt értékvesztése (3599, 369)</t>
  </si>
  <si>
    <t>68</t>
  </si>
  <si>
    <t>IV. Pénzeszközök összesen (60+61+64+65)</t>
  </si>
  <si>
    <t>69</t>
  </si>
  <si>
    <t>1. Költségvetési aktív függő elszámolások (391.)</t>
  </si>
  <si>
    <t>70</t>
  </si>
  <si>
    <t>2. Költségvetési aktív átfutó elszámolások (392., 395., 396., 398.)</t>
  </si>
  <si>
    <t>71</t>
  </si>
  <si>
    <t>3. Költségvetési aktív kiegyenlítő elszámolások (394.)</t>
  </si>
  <si>
    <t>72</t>
  </si>
  <si>
    <t>4. Költségvetésen kívüli aktív pénzügyi elszámolások (399.)</t>
  </si>
  <si>
    <t>73</t>
  </si>
  <si>
    <t>V. Egyéb aktív pénzügyi elszámolások összesen (69+...+72)</t>
  </si>
  <si>
    <t>74</t>
  </si>
  <si>
    <t>B) FORGÓESZKÖZÖK ÖSSZESEN (40+52+59+68+73)</t>
  </si>
  <si>
    <t>75</t>
  </si>
  <si>
    <t>ESZKÖZÖK ÖSSZESEN (33+74)</t>
  </si>
  <si>
    <t>FORRÁSOK</t>
  </si>
  <si>
    <t>76</t>
  </si>
  <si>
    <t>1. Kezelésbe vett eszközök tartós tőkéje (4111.)</t>
  </si>
  <si>
    <t>77</t>
  </si>
  <si>
    <t>2. Saját tulajdonban lévő eszközök tartós tőkéje (4112.)</t>
  </si>
  <si>
    <t>78</t>
  </si>
  <si>
    <t>I. Tartós tőke (76+77)</t>
  </si>
  <si>
    <t>79</t>
  </si>
  <si>
    <t>1. Kezelésbe vett eszközök tőkeváltozása (412.)</t>
  </si>
  <si>
    <t>80</t>
  </si>
  <si>
    <t>2. Saját tulajdonban lévő eszközök tőkeváltozása (413.)</t>
  </si>
  <si>
    <t>81</t>
  </si>
  <si>
    <t>II. Tőkeváltozások (79+80)</t>
  </si>
  <si>
    <t>82</t>
  </si>
  <si>
    <t>1. Kezelésbe vett eszközök értékelési tartaléka (4171.)</t>
  </si>
  <si>
    <t>83</t>
  </si>
  <si>
    <t>2. Saját tulajdonban lévő eszközök értékelési tartaléka (4172.)</t>
  </si>
  <si>
    <t>84</t>
  </si>
  <si>
    <t>III. Értékelési tartalék (82+83)</t>
  </si>
  <si>
    <t>85</t>
  </si>
  <si>
    <t>D) SAJÁT TŐKE ÖSSZESEN (78+81+84)</t>
  </si>
  <si>
    <t>86</t>
  </si>
  <si>
    <t>1. Költségvetési tartalék elszámolása (4211., 4214.) (87+88)</t>
  </si>
  <si>
    <t>87</t>
  </si>
  <si>
    <t>Ebből: - tárgyévi költségvetési tartalék elszámolása (4211.)</t>
  </si>
  <si>
    <t>88</t>
  </si>
  <si>
    <t>- előző év(ek) költségvetési tartalék elszámolása (4214.)</t>
  </si>
  <si>
    <t>89</t>
  </si>
  <si>
    <t>2. Költségvetési pénzmaradvány (4212.)</t>
  </si>
  <si>
    <t>90</t>
  </si>
  <si>
    <t>3. Költségvetési kiadási megtakarítás (425.)</t>
  </si>
  <si>
    <t>91</t>
  </si>
  <si>
    <t>4. Költségvetési bevételi lemaradás (426.)</t>
  </si>
  <si>
    <t>92</t>
  </si>
  <si>
    <t>5. Előirányzat-maradvány (424.)</t>
  </si>
  <si>
    <t>93</t>
  </si>
  <si>
    <t>I. Költségvetési tartalékok összesen (86+89+...+92)</t>
  </si>
  <si>
    <t>94</t>
  </si>
  <si>
    <t>1. Vállalkozási tartalék elszámolása (4221., 4224.) (95+96)</t>
  </si>
  <si>
    <t>95</t>
  </si>
  <si>
    <t>Ebből: - tárgyévi vállalkozási tartalék elszámolása (4221.)</t>
  </si>
  <si>
    <t>96</t>
  </si>
  <si>
    <t>- előző év(ek) vállalkozási tartalék elszámolása (4224.)</t>
  </si>
  <si>
    <t>97</t>
  </si>
  <si>
    <t>2. Vállalkozási maradvány (4222., 4223.)</t>
  </si>
  <si>
    <t>98</t>
  </si>
  <si>
    <t>3. Vállalkozási kiadási megtakarítás (427.)</t>
  </si>
  <si>
    <t>99</t>
  </si>
  <si>
    <t>4. Vállalkozási bevételi lemaradás (428.)</t>
  </si>
  <si>
    <t>100</t>
  </si>
  <si>
    <t>II. Vállalkozási tartalékok összesen (94+97+98+99)</t>
  </si>
  <si>
    <t>101</t>
  </si>
  <si>
    <t>E) TARTALÉKOK ÖSSZESEN (93+100)</t>
  </si>
  <si>
    <t>102</t>
  </si>
  <si>
    <t>1. Hosszú lejáratra kapott kölcsönök (43512., 43612.)</t>
  </si>
  <si>
    <t>103</t>
  </si>
  <si>
    <t>2. Tartozások fejlesztési célú kötvénykibocsátásból (43411-ből)</t>
  </si>
  <si>
    <t>104</t>
  </si>
  <si>
    <t>3. Tartozások működési célú kötvénykibocsátásból (43412-ből)</t>
  </si>
  <si>
    <t>105</t>
  </si>
  <si>
    <t>4. Beruházási és fejlesztési hitelek (431112., 432112., 43312.)</t>
  </si>
  <si>
    <t>106</t>
  </si>
  <si>
    <t>5. Működési célú hosszú lejáratú hitelek (431122., 432122.)</t>
  </si>
  <si>
    <t>107</t>
  </si>
  <si>
    <t>6. Pénzügyi lízing miatti kötelezettségek (437-ből)</t>
  </si>
  <si>
    <t>108</t>
  </si>
  <si>
    <t>7. Egyéb hosszú lejáratú kötelezettségek (438-ból)</t>
  </si>
  <si>
    <t>109</t>
  </si>
  <si>
    <t>Ebből: - hosszú lejáratú szállítói tartozások (4386)</t>
  </si>
  <si>
    <t>110</t>
  </si>
  <si>
    <t>I. Hosszú lejáratú kötelezettségek összesen (102+…+108)</t>
  </si>
  <si>
    <t>111</t>
  </si>
  <si>
    <t>1. Rövid lejáratú kapott kölcsönök (43511., 43611., 4531., 4541.)</t>
  </si>
  <si>
    <t>112</t>
  </si>
  <si>
    <t>Ebből:  - hosszú lejáratra kapott kölcsönök következő évet terhelő törlesztő részletei (43511., 43611.)</t>
  </si>
  <si>
    <t>113</t>
  </si>
  <si>
    <t>2. Rövid lejáratú hitelek (4311-ből, 4321-ből, 4331-ből, 4511., 4521., 4551.,4561.)</t>
  </si>
  <si>
    <t>114</t>
  </si>
  <si>
    <t>Ebből: - likvid hitelek (455-ből, 456-ból)</t>
  </si>
  <si>
    <t>115</t>
  </si>
  <si>
    <t>- beruházási, fejlesztési hitelek következő évet terhelő törlesztő részletei (431111., 432111., 43311.)</t>
  </si>
  <si>
    <t>116</t>
  </si>
  <si>
    <t>- működési célú hosszú lejáratú hitelek következő évet terhelő törlesztő részletei (431121., 432121.)</t>
  </si>
  <si>
    <t>117</t>
  </si>
  <si>
    <t>3. Rövid lejáratú tartozások kötvénykibocsátásból  (4341-ből, 457-ből) (118+119+120)</t>
  </si>
  <si>
    <t>118</t>
  </si>
  <si>
    <t>Ebből: - rövid lejáratú működési célú kötványkibocsátások (457-ből)</t>
  </si>
  <si>
    <t>119</t>
  </si>
  <si>
    <t>- felhalmozási célú kötvénykibocsátásból származó tartozások következő évet terhelő törlesztő részletei (43411-ből)</t>
  </si>
  <si>
    <t>120</t>
  </si>
  <si>
    <t>- működási célú kötvénykibocsátásból származó tartozások következő évet terhelő törlesztő részletei (43412-ből)</t>
  </si>
  <si>
    <t>121</t>
  </si>
  <si>
    <t>4. Kötelezettségek áruszállításból és szolgáltatásból (szállítók) (441-443.,4386-ból) (122+123)</t>
  </si>
  <si>
    <t>122</t>
  </si>
  <si>
    <t>Ebből: - tárgyévi költségvetést terhelő szállítói kötelezettségek</t>
  </si>
  <si>
    <t>123</t>
  </si>
  <si>
    <t>- tárgyévet követő évet terhelő szállítói kötelezettségek</t>
  </si>
  <si>
    <t>124</t>
  </si>
  <si>
    <t>5. Egyéb rövid lejáratú kötelezettségek (437-ből, 438-ból, 444., 445., 446., 447., 449.)</t>
  </si>
  <si>
    <t>125</t>
  </si>
  <si>
    <t>Ebből: - váltótartozások (444.)</t>
  </si>
  <si>
    <t>126</t>
  </si>
  <si>
    <t>- munkavállalókkal szembeni különféle kötelezettségek (445.)</t>
  </si>
  <si>
    <t>127</t>
  </si>
  <si>
    <t>- költségvetéssel szembeni kötelezettségek (446.)</t>
  </si>
  <si>
    <t>128</t>
  </si>
  <si>
    <t>- helyi adó túlfizetése miatti kötelezettségek (4472.)</t>
  </si>
  <si>
    <t>129</t>
  </si>
  <si>
    <t>- támogatási program előlege miatti kötelezettségek (4491.)</t>
  </si>
  <si>
    <t>130</t>
  </si>
  <si>
    <t>- előfinanszírozás miatti kötelezettségek (4495.)</t>
  </si>
  <si>
    <t>131</t>
  </si>
  <si>
    <t>- szabálytalan kifizetések miatti kötelezettségek (4492.)</t>
  </si>
  <si>
    <t>132</t>
  </si>
  <si>
    <t>- nemzetközi támogatási programok miatti kötelezettségek (4494.)</t>
  </si>
  <si>
    <t>133</t>
  </si>
  <si>
    <t>- garancia és kezességvállalásból származó kötelezettségek (4493.)</t>
  </si>
  <si>
    <t>134</t>
  </si>
  <si>
    <t>- egyéb hosszú lejáratú kötelezettségek következő évet terhelő törlesztő részletei (438-ból)</t>
  </si>
  <si>
    <t>135</t>
  </si>
  <si>
    <t>- tárgyévi költségvetést terhelő egyéb rövid lejáratú kötelezettségek (4499-ből)</t>
  </si>
  <si>
    <t>136</t>
  </si>
  <si>
    <t>- a tárgyévet követő évet terhelő egyéb rövid lejáratú kötelezettségek (4499-ből)</t>
  </si>
  <si>
    <t>137</t>
  </si>
  <si>
    <t>- egyéb különféle kötelezettségek (4499-ből)</t>
  </si>
  <si>
    <t>138</t>
  </si>
  <si>
    <t>II. Rövid lejáratú kötelezettségek összesen (111+113+117+121+124)</t>
  </si>
  <si>
    <t>139</t>
  </si>
  <si>
    <t>1. Költségvetési passzív függő elszámolások (481.)</t>
  </si>
  <si>
    <t>140</t>
  </si>
  <si>
    <t>2. Költségvetési passzív átfutó elszámolások (482., 485., 486.)</t>
  </si>
  <si>
    <t>141</t>
  </si>
  <si>
    <t>3. Költségvetési passzív kiegyenlítő elszámolások (483-484.)</t>
  </si>
  <si>
    <t>142</t>
  </si>
  <si>
    <t>4. Költségvetésen kívüli passzív pénzügyi elszámolások (488)</t>
  </si>
  <si>
    <t>143</t>
  </si>
  <si>
    <t>Ebből: - Költségvetésen kívüli letéti elszámolások (488-ból)</t>
  </si>
  <si>
    <t>144</t>
  </si>
  <si>
    <t>- Nemzetközi támogatási programok deviza elszámolása (488-ból)</t>
  </si>
  <si>
    <t>145</t>
  </si>
  <si>
    <t>III. Egyéb passzív pénzügyi elszámolások összesen (139+...+142)</t>
  </si>
  <si>
    <t>146</t>
  </si>
  <si>
    <t>F) KÖTELEZETTSÉGEK ÖSSZESEN (110+138+145)</t>
  </si>
  <si>
    <t>147</t>
  </si>
  <si>
    <t>FORRÁSOK ÖSSZESEN (85+101+146)</t>
  </si>
  <si>
    <t>Törökszentmiklós Városi Önkormányzat vagyonmérlege</t>
  </si>
  <si>
    <t>Immateriális javak</t>
  </si>
  <si>
    <t>Ingatlanok és kapcsolódó vagyoni értékű jogok</t>
  </si>
  <si>
    <t>4. oszlopból: Ingatlanokhoz kapcsolódó vagyoni értékű jogok</t>
  </si>
  <si>
    <t>Gépek, berendezések és felszerelések</t>
  </si>
  <si>
    <t>Járművek</t>
  </si>
  <si>
    <t>Tenyészállatok</t>
  </si>
  <si>
    <t>Állami készletek, tartalékok</t>
  </si>
  <si>
    <t>Üzemeltetésre, kezelésre átadott, koncesszióba, vagyonkezelésbe adott illetve vagyonkezelésbe vett eszközök</t>
  </si>
  <si>
    <t>10. oszlopból: Üzemeltetésre átadott ingatlanok</t>
  </si>
  <si>
    <t>Összesen 12=3+4+6+7+8+9+10</t>
  </si>
  <si>
    <t>Tárgyévi nyitó állomány (Előző évi záró állomány)</t>
  </si>
  <si>
    <t>Bruttó érték növekedés</t>
  </si>
  <si>
    <t>- Beszerzés, létesítés</t>
  </si>
  <si>
    <t>- Felújítás</t>
  </si>
  <si>
    <t>- Beszerzés, felújítás előzetesen felszámított ÁFÁ-ja</t>
  </si>
  <si>
    <t>- Saját kivitelezésű beruházás (felújítás) aktivált értéke</t>
  </si>
  <si>
    <t>- Előző év(ek) beruházásából aktivált érték</t>
  </si>
  <si>
    <t>- Térítésmentes átvétel</t>
  </si>
  <si>
    <t>- Alapítás, átszervezés miatti átvétel</t>
  </si>
  <si>
    <t>- Egyéb növekedés</t>
  </si>
  <si>
    <t>Bruttó érték csökkenés</t>
  </si>
  <si>
    <t>- Értékesítés</t>
  </si>
  <si>
    <t>- 02-04-ből nem aktivált beruházás, felújítás és ÁFA összege</t>
  </si>
  <si>
    <t>- 02-04-ből a beruházási előleg összege</t>
  </si>
  <si>
    <t>- Selejtezés, megsemmisülés</t>
  </si>
  <si>
    <t>- Térítésmentes átadás</t>
  </si>
  <si>
    <t>- Alapítás, átszervezés miatti átadás</t>
  </si>
  <si>
    <t>- Egyéb csökkenés</t>
  </si>
  <si>
    <t>Terv szerinti értékcsökkenés nyitó állománya</t>
  </si>
  <si>
    <t>- Növekedés</t>
  </si>
  <si>
    <t>- Csökkenés</t>
  </si>
  <si>
    <t>Terv szerinti értékcsökkenés záró állománya (22+23-24)</t>
  </si>
  <si>
    <t>Terven felüli értékcsökkenés nyitó állománya</t>
  </si>
  <si>
    <t>Terven felüli értékcsökkenés visszaírása (27.sorból)</t>
  </si>
  <si>
    <t>Terven felüli értékcsökkenés záró állománya (26+27-28)</t>
  </si>
  <si>
    <t>Értékcsökkenés összesen (25+30)</t>
  </si>
  <si>
    <t>Eszközök nettó értéke (21-31)</t>
  </si>
  <si>
    <t>Teljesen (0-ig) leírt eszközök bruttó értéke</t>
  </si>
  <si>
    <t>TÖRÖKSZENTMIKLÓS VÁROSI ÖNKORMÁNYZAT
BEFEKTETETT ESZKÖZÖK (KIVÉVE BEFEKTETETT PÉNZÜGYI ESZKÖZÖK) ÁLLOMÁNYÁNAK ALAKULÁSA</t>
  </si>
  <si>
    <t>Tárgyévi pénzforgalmi növekedések összesen (2+3+4)</t>
  </si>
  <si>
    <t>Tárgyévi pénzforgalom nélküli növekedések összesen (6+...+10)</t>
  </si>
  <si>
    <t>Összes növekedés (5+11)</t>
  </si>
  <si>
    <t>Bruttó érték összesen (1+12-20)</t>
  </si>
  <si>
    <t>Összes csökkenés (13+...+19)</t>
  </si>
  <si>
    <t>TÖRÖKSZENTMIKLÓS VÁROSI ÖNKORMÁNYZAT
2013. ÉVI ZÁRSZÁMADÁSÁNAK PÉNZÜGYI MÉRLEGE</t>
  </si>
  <si>
    <t xml:space="preserve"> (ezer Ft-ban)</t>
  </si>
  <si>
    <t>Kerékpárút építés</t>
  </si>
  <si>
    <t>Helytörténeti Gyűjtemény felújítása</t>
  </si>
  <si>
    <t>ÁROP Szervezetfejlesztész pályázat</t>
  </si>
  <si>
    <t>TÁMOP 5.3.6. Komplex telep rehab. pályázat</t>
  </si>
  <si>
    <t>Biztos Kezdet Gyerekház pályázat</t>
  </si>
  <si>
    <t>Társulás pénzeszköz maradványa</t>
  </si>
  <si>
    <t>ÖNHIKI pénzmaradványa</t>
  </si>
  <si>
    <t>Téli közfoglalkoztatás támogatása</t>
  </si>
  <si>
    <t>Iratmegsemmisítő közfoglalk. Támogatása</t>
  </si>
  <si>
    <t>Gépjárműadó központi költségvetést megillető része</t>
  </si>
  <si>
    <t>Strand medence felújítása</t>
  </si>
  <si>
    <t>Templom utca csapadékvízelvezetés</t>
  </si>
  <si>
    <t>Volt VEGYTEK telephely részleges felújítása</t>
  </si>
  <si>
    <t>"Tanyaprogram" keretében végrehajtott fejlesztés</t>
  </si>
  <si>
    <t xml:space="preserve">LEADER Surjányi orvosi rendelő felújítása </t>
  </si>
  <si>
    <t xml:space="preserve">EGYMI elektromos rendszer részleges korszerűsítés </t>
  </si>
  <si>
    <t>Kertész út 10 szám alatt üzlethelyiség részleges felújítása</t>
  </si>
  <si>
    <t>Hunyadi út 4. ingatlanvásárlás</t>
  </si>
  <si>
    <t>Gépkocsi vásárlás</t>
  </si>
  <si>
    <t>M4 építéshez kapcsolódó ingatlanvásárlás</t>
  </si>
  <si>
    <t>Járdák felújítása</t>
  </si>
  <si>
    <t>Szabad pénzmaradvány  működésre</t>
  </si>
  <si>
    <t>Szabad pénzmaradvány felhalmozásra</t>
  </si>
  <si>
    <t>Törökszentmiklós Városi Önkormányzat által adott közvetett támogatások (kedvezmények)</t>
  </si>
  <si>
    <t>Tervezett</t>
  </si>
  <si>
    <t>Tényleges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</si>
  <si>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</si>
  <si>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</si>
  <si>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</si>
  <si>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</si>
  <si>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</si>
  <si>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</si>
  <si>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</si>
  <si>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</si>
  <si>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</si>
  <si>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</si>
  <si>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</si>
  <si>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</si>
  <si>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</si>
  <si>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menteség</t>
  </si>
  <si>
    <t>Eszközök hasznosítása utáni kedvezmény, menteség</t>
  </si>
  <si>
    <t>Egyéb kedvezmény</t>
  </si>
  <si>
    <t>Egyéb kölcsön elengedése</t>
  </si>
  <si>
    <t>Résesedés névértéke</t>
  </si>
  <si>
    <t>Bekerülési érték</t>
  </si>
  <si>
    <t>Nyitó érték</t>
  </si>
  <si>
    <t>Elszámolt ért.vesztés</t>
  </si>
  <si>
    <t>Számviteli nyilvántartás</t>
  </si>
  <si>
    <t>korábban</t>
  </si>
  <si>
    <t>jelenleg</t>
  </si>
  <si>
    <t>Víz- és Csatornamű Kft. Törökszentmiklós</t>
  </si>
  <si>
    <t>Önkormányzat Közmű Üzemeltető Szolg. Kft.</t>
  </si>
  <si>
    <t>Kommunális Szolg. Kft. Törökszentmiklós</t>
  </si>
  <si>
    <t>Észak-alföldi Regionális Termálvíz Hasznosítási KHT.</t>
  </si>
  <si>
    <t>ELMIB Rt. KÖZVIL Rt. Nagykanizsa</t>
  </si>
  <si>
    <t>Törökszentmiklósi Gazdaságfejelsztő Kft.</t>
  </si>
  <si>
    <t>SzolnokTérségi Hulladékgazdálkodási Kft.</t>
  </si>
  <si>
    <t>Tiszamenti Regionális Vízművek Zrt</t>
  </si>
  <si>
    <t>JNSZM-i Területfejlesztési Ügynökség Közhasznú Nonprofit Kft</t>
  </si>
  <si>
    <t>(adatok Forintban)</t>
  </si>
  <si>
    <t>Gazdasági Társaság megnevezés</t>
  </si>
  <si>
    <t>TÖRÖKSZENTMIKLÓS VÁROSI ÖNKORMÁNYZAT
EGYSZERŰSÍTETT MÉRLEG</t>
  </si>
  <si>
    <t>E S Z K Ö Z Ö K</t>
  </si>
  <si>
    <t>Előző évi költségvetési beszámoló záró adatai</t>
  </si>
  <si>
    <t>Auditálási eltérések                ( ± )</t>
  </si>
  <si>
    <t>Előző év auditált egyszerűsített beszámoló záró adatai</t>
  </si>
  <si>
    <t>Tárgyévi költségvetési beszámoló záró adatai</t>
  </si>
  <si>
    <t>Tárgyév auditált egyszerűsített beszámoló záró adatai</t>
  </si>
  <si>
    <t xml:space="preserve">A) BEFEKTETETT ESZKÖZÖK </t>
  </si>
  <si>
    <t>I.   Immateriális javak</t>
  </si>
  <si>
    <t>II.  Tárgyi eszközök</t>
  </si>
  <si>
    <t>III. Befektetett pénzügyi eszközök</t>
  </si>
  <si>
    <t>lV.Üzemeltetésre, kezelésre átadott eszközök</t>
  </si>
  <si>
    <t xml:space="preserve">B) FORGÓESZKÖZÖK </t>
  </si>
  <si>
    <t>l.   Készletek</t>
  </si>
  <si>
    <t>ll.  Követelések</t>
  </si>
  <si>
    <t>lll. Értékpapírok</t>
  </si>
  <si>
    <t>IV.Pénzeszközök</t>
  </si>
  <si>
    <t>V. Egyéb aktív pénzügyi elszámolások</t>
  </si>
  <si>
    <t>ESZKÖZÖK ÖSSZESEN</t>
  </si>
  <si>
    <t>F O R R Á S O K</t>
  </si>
  <si>
    <t>D) SAJÁT TŐKE ÖSSZESEN</t>
  </si>
  <si>
    <t>1. Tartós tőke</t>
  </si>
  <si>
    <t>2. Tőkeváltozások</t>
  </si>
  <si>
    <t>3. Értékelési tartalék</t>
  </si>
  <si>
    <t>E) TARTALÉKOK ÖSSZESEN</t>
  </si>
  <si>
    <t xml:space="preserve"> I. Költségvetési tartalékok</t>
  </si>
  <si>
    <t>II. Vállalkozási tartalékok</t>
  </si>
  <si>
    <t>F) KÖTELEZETTSÉGEK ÖSSZESEN</t>
  </si>
  <si>
    <t xml:space="preserve">  I. Hosszú lejáratú kötelezettségek</t>
  </si>
  <si>
    <t xml:space="preserve"> II. Rövid lejáratú kötelezettségek</t>
  </si>
  <si>
    <t>III. Egyéb passzív pénzügyi elszámolások</t>
  </si>
  <si>
    <t>FORRÁSOK ÖSSZESEN</t>
  </si>
  <si>
    <t>Eredeti</t>
  </si>
  <si>
    <t>előirányzat</t>
  </si>
  <si>
    <t>Munkaadókat terhelő járulék</t>
  </si>
  <si>
    <t>Dologi és egyéb folyó  kiadások</t>
  </si>
  <si>
    <t>Működési célú támogatásértékű kiadások, egyéb támogatások</t>
  </si>
  <si>
    <t>Államháztartáson kívülre végleges működési pénzeszközátadások</t>
  </si>
  <si>
    <t>Felújítás</t>
  </si>
  <si>
    <t>Felhalmozási kiadások</t>
  </si>
  <si>
    <t>Felhalmozási célú támogatásértékű kiadások, egyéb támogatások</t>
  </si>
  <si>
    <t>Államháztartáson kívülre végleges felhalmozási pénzeszközátadások</t>
  </si>
  <si>
    <t>Hosszú lejáratú kölcsönök nyújtása</t>
  </si>
  <si>
    <t>Rövid lejáratú kölcsönök nyújtása</t>
  </si>
  <si>
    <t xml:space="preserve">Tervezett maradvány és tartalék </t>
  </si>
  <si>
    <t>Költségvetési pénzforgalmi kiadások összesen ( 01+...+13)</t>
  </si>
  <si>
    <t>15-ből likvid hitelek kiadása</t>
  </si>
  <si>
    <t>Tartós hitelviszonyt megtestesítő értékpapírok kiadásai</t>
  </si>
  <si>
    <t>Forgatási célú hitelviszonyt megtestesítő értékpapírok kiadásai</t>
  </si>
  <si>
    <t>Finanszírozási kiadások összesen (15+16+18+19)</t>
  </si>
  <si>
    <t>Pénzforgalmi kiadások (14+20)</t>
  </si>
  <si>
    <t>Pénzforgalom nélküli kiadások</t>
  </si>
  <si>
    <t xml:space="preserve">Kiegyenlítő, függő, átfutó kiadások </t>
  </si>
  <si>
    <t>Kiadások összesen ( 21+22+23)</t>
  </si>
  <si>
    <t>Önkormányzatok sajátos működési bevétele</t>
  </si>
  <si>
    <t>Működési célú támogatásértékű bevételek, egyéb támogatások</t>
  </si>
  <si>
    <t>Államháztartáson kívülről végleges működési pénzeszközátvételek</t>
  </si>
  <si>
    <t>Felhalmozási és tőke jellegű bevételek</t>
  </si>
  <si>
    <t>28-ból: önkormányzatok sajátos felhalmozási és tőkebevételei</t>
  </si>
  <si>
    <t>Felhalmozási célú támogatásértékű bevételek, egyéb támogatások</t>
  </si>
  <si>
    <t>Államháztartáson kívülről végleges felhalmozási pénzeszközátvételek</t>
  </si>
  <si>
    <t xml:space="preserve">Támogatások, kiegészítések </t>
  </si>
  <si>
    <t>32-ből: Önkormányzatok költségvetési támogatása</t>
  </si>
  <si>
    <t>Hosszú lejáratú kölcsönök visszatérülése</t>
  </si>
  <si>
    <t>Rövid lejáratú kölcsönök visszatérülése</t>
  </si>
  <si>
    <t>Költségvetési pénzforgalmi bevételek összesen 
(25+..+29+31+32+33+35+36)</t>
  </si>
  <si>
    <t>Hosszú lejáratú hitelek felvétele</t>
  </si>
  <si>
    <t>Rövid lejáratú hitelek felvétele</t>
  </si>
  <si>
    <t>38-ból likvid hitelek bevétele</t>
  </si>
  <si>
    <t>Tartós hitelviszonyt megtestesítő értékpapírok bevételei</t>
  </si>
  <si>
    <t>Forgatási célú hitelviszonyt megtestesítő értékpapírok bevételei</t>
  </si>
  <si>
    <t>Finanszírozási bevételek összesen (38+39+41+42)</t>
  </si>
  <si>
    <t>Pénzforgalmi bevételek (37+43 )</t>
  </si>
  <si>
    <t>Pénzforgalom nélküli bevételek</t>
  </si>
  <si>
    <t>Továbbadási (lebonyolítási) célú bevételek</t>
  </si>
  <si>
    <t>Kiegyenlítő, függő, átfutó bevételek</t>
  </si>
  <si>
    <t>Bevételek összesen ( 44+…+47)</t>
  </si>
  <si>
    <t>Pénzforgalmi költségvetési bevételek és kiadások különbsége (36-13) [költségvetési hiány (-), költségvetési többlet (+)]</t>
  </si>
  <si>
    <t>Igénybe vett tartalékokkal korrigált költségvetési bevételek és kiadások különbsége (48+44-21) [korrigált költségvetési hiány (-), korrigált költségvetési többlet(+)]</t>
  </si>
  <si>
    <t>Finanszírozási műveletek eredménye (43-20)</t>
  </si>
  <si>
    <t>Aktív és passzív pénzügyi műveletek egyenlege (46+47-23)</t>
  </si>
  <si>
    <t xml:space="preserve">(Ezer forintban) </t>
  </si>
  <si>
    <t xml:space="preserve">         2013. ÉV</t>
  </si>
  <si>
    <t>Rendszeres szociális segély (egészségkár.)</t>
  </si>
  <si>
    <t>IV. Üzemeltetésre, kezelésre átadott, koncesszióba, vagyonkezelésbe adott, illetve vagyonkezelésbe  vett eszközök  (27+…+31)</t>
  </si>
  <si>
    <t xml:space="preserve"> TÖRÖKSZENTMIKLÓS VÁROSI ÖNKORMÁNYZAT
EGYSZERŰSÍTETT PÉNZFORGALMI JELENTÉS
2013. ÉV</t>
  </si>
  <si>
    <t>Egyéb  önk.rendeletben megáll.p.jutt. (szoc.kölcsön)</t>
  </si>
  <si>
    <t>Sor- szám</t>
  </si>
  <si>
    <t>Törökszentmiklós Horgász Egyesület</t>
  </si>
  <si>
    <t>Kisfürkész Egyesület</t>
  </si>
  <si>
    <t>Törökszentmiklósi Nőegylet</t>
  </si>
  <si>
    <t>Óballáért Egyesület</t>
  </si>
  <si>
    <t>Szentmiklósi Polgári Egyesület</t>
  </si>
  <si>
    <t xml:space="preserve">Tóth Péter Alapítvány </t>
  </si>
  <si>
    <t>Vállalkozások támogatása</t>
  </si>
  <si>
    <t xml:space="preserve">N-R-A Busz Kft. </t>
  </si>
  <si>
    <t>Jászkun Volán Zrt.</t>
  </si>
  <si>
    <t>Háztartások támogatása</t>
  </si>
  <si>
    <t>Arany János Tehetséggondozó program</t>
  </si>
  <si>
    <t>BURSA ösztöndíj</t>
  </si>
  <si>
    <t>Közmű 15%-ának visszautalása</t>
  </si>
  <si>
    <t>Birkozó és Diáksport Klub</t>
  </si>
  <si>
    <t>Diák Atlékai Klub</t>
  </si>
  <si>
    <t>Ökölvívő Klub</t>
  </si>
  <si>
    <t xml:space="preserve">Kosárlabda Egyesület </t>
  </si>
  <si>
    <t>Iparűzési adó 1 % -ból támogatás</t>
  </si>
  <si>
    <t xml:space="preserve">Aranycsapat Alapítvány </t>
  </si>
  <si>
    <t>Római katólikus Egyházközösség</t>
  </si>
  <si>
    <t>59.</t>
  </si>
  <si>
    <t>60.</t>
  </si>
  <si>
    <t>61.</t>
  </si>
  <si>
    <t>62.</t>
  </si>
  <si>
    <t>Pro Monitore Alapítvány</t>
  </si>
  <si>
    <t>63.</t>
  </si>
  <si>
    <t>Rákóczi Szövetség</t>
  </si>
  <si>
    <t>64.</t>
  </si>
  <si>
    <t xml:space="preserve">            Összesen:</t>
  </si>
  <si>
    <t>Támogatás értékű kiadások államháztartáson belülre</t>
  </si>
  <si>
    <t>Rendőrkapitányság</t>
  </si>
  <si>
    <t>Többcélú Kistérségi Társulás támogatása</t>
  </si>
  <si>
    <t>KSZSZK működéséhez önkormányzati támogatás</t>
  </si>
  <si>
    <t>Hunyadi Mátyás NOK részére (TÁMOP 3.3.2 projekt menedzser bér + járulék)</t>
  </si>
  <si>
    <t>Kölcsey Ferenc Általános Iskola részére (tábor támogatása)</t>
  </si>
  <si>
    <t>Hunyadi Mátyás NOK részére (tábor támogatása)</t>
  </si>
  <si>
    <t>Székács Elemér SZKI számla rendezés</t>
  </si>
  <si>
    <t>Megyei Rendőrkapitányság (PM keret terhére)</t>
  </si>
  <si>
    <t>Támogatás összege</t>
  </si>
  <si>
    <t>Pénzügyi befektetések kiadásai</t>
  </si>
  <si>
    <t>Felhalmozási célú pe. átadás államháztartáson belül</t>
  </si>
  <si>
    <t>Felhalmozási célú pe.átadás államháztartáson kívül</t>
  </si>
  <si>
    <t>Lakástámogatás</t>
  </si>
  <si>
    <t>Lakásépítés</t>
  </si>
  <si>
    <t>Felhalmozási célú kamatkiadás</t>
  </si>
  <si>
    <t>II. Átengedett központi adók-Gépjárműadó, Termőföldbérbeadásból származó szja</t>
  </si>
  <si>
    <t>Eredeti előirányzat összesen</t>
  </si>
  <si>
    <t>Módosított előirányzat összesen</t>
  </si>
  <si>
    <t>Teljesítés összesen</t>
  </si>
  <si>
    <t>Bevétel</t>
  </si>
  <si>
    <t>Kiadás</t>
  </si>
  <si>
    <t>Támogatást biztosító megnevezése</t>
  </si>
  <si>
    <t>Támogatás összesen (eFt)</t>
  </si>
  <si>
    <t>Támogatás intentzitása (%)</t>
  </si>
  <si>
    <t>További években (eFt)</t>
  </si>
  <si>
    <t>ÉAOP-4.1.2/A-12-2013-0022 „A törökszentmiklósi Egyesített Gyógyító – Megelőző Intézet fejlesztése”</t>
  </si>
  <si>
    <t>Nemzeti Fejlesztési Ügynökség képviseletében eljáró MAG - Magyar Gazdaságfejlesztési Központ Zrt.</t>
  </si>
  <si>
    <t>ÁROP-Törökszentmiklós Város Önkormányzatának szervezetfejlesztése</t>
  </si>
  <si>
    <t>TÁMOP-3.1.11-12/2-2012-0086 "Óvodafejlesztés Törökszentmiklóson"</t>
  </si>
  <si>
    <t>Nemzeti Fejlesztési Ügynökség képviseletében eljáró ESZA Nonprofit Kft.</t>
  </si>
  <si>
    <t>TÁMOP-5.3.6-11/1-2012-0046 "Antiszegregáció hatékonyabban – társadalmi szükségletek, törekvések és megvalósítások"</t>
  </si>
  <si>
    <t xml:space="preserve">ÉAOP-5.1.1/A-12-2013-0007„Törökszentmiklós város északi szegregátumának komplex fejlesztése” </t>
  </si>
  <si>
    <t>Nemzeti Fejlesztési Ügynökség képviseletében eljáró Észak-Alföldi Regionális Fejlesztési Ügynökség Közhasznú Nonprofit Kft.</t>
  </si>
  <si>
    <t>ÉAOP-3.1.3/A-11-2011-0012 "Törökszentmiklósi kerékpár forgalmi hálózat fejlesztése"</t>
  </si>
  <si>
    <t>KEOP-7.1.0/11-2013-0005 „Törökszentmiklós szennyvízhálózatának és szennyvíztisztító telepének bővítése és korszerűsítése"</t>
  </si>
  <si>
    <t>Nemzeti Fejlesztési Ügynökség képviseletében eljáró NKEK Nemzeti Környezetvédelmi és Energia Központ Nonprofit Kft.</t>
  </si>
  <si>
    <t>Törökszentmiklós Városi Önkormányzatának 2013 évi Európai Uniós projektjei</t>
  </si>
  <si>
    <t>A törökszentmiklósi Székács Elemér Szakközépiskola épületének rekonstrukciója és komplex akadálymentesítése</t>
  </si>
  <si>
    <t>Nemzeti Fejlesztési Ügynökség képviseletében eljáró VÁTI Magyar Regionális Fejlesztési és Urbanisztikai Nonprofit Kft.</t>
  </si>
  <si>
    <t>A termálvíz komplex hasznosítása Törökszentmiklóson</t>
  </si>
  <si>
    <t>Nemzeti Fejlesztési Ügynökség képviseletében eljáró Energia Központ Energiahatákonysági, Környezetvédelmi és Energia Információs Ügynökség Nonprofit Kft.</t>
  </si>
  <si>
    <t>Befeketetés ösztönző komplex beruházás Törökszentmiklós ipari területén</t>
  </si>
  <si>
    <t>Nemzeti Fejlesztési Ügynökség képviseletében eljáró ÉARFÜ Észak-Alföldi Regionális Felesztési Ügynökség Nonprofit Kft.</t>
  </si>
  <si>
    <t>Törökszentmiklós, a méltán büszke kistérségi központ</t>
  </si>
  <si>
    <t>Nemzeti Fejlesztési Ügynökség képviseletében eljáró Észak-Alföldi Regionális Fejlseztési Ügynökség Közhasznú Nonprofit Kft.</t>
  </si>
  <si>
    <t>TÁMOP-3.3.2-08/2-2008-0069 Közoktatási Esélyegyenlőségi terv végrehajtása</t>
  </si>
  <si>
    <t>OKMT</t>
  </si>
  <si>
    <t>2013 évi támogatás (eFt)</t>
  </si>
  <si>
    <t>2013. évet megelőző támogatás (eFt)</t>
  </si>
  <si>
    <t>További évek támogatása (eFt)</t>
  </si>
  <si>
    <t>2013 évben (eFt)</t>
  </si>
  <si>
    <t>2013 évet megelőző kiadás (eFt)</t>
  </si>
  <si>
    <t>Törökszentmiklós Városi Önkormányzat
részvények, gazdasági társaságokon belüli részesedések alakulás 2013. december 31-én</t>
  </si>
  <si>
    <t>21.2 melléklet a ../2014(..) zárszámadási rendelethez</t>
  </si>
  <si>
    <t>a 2013. évi céljelleggel juttatott támogatások felhasználásáról</t>
  </si>
  <si>
    <t>Törökszentmiklós Városi Önkormányzat 2013. évi általános működés és ágazati feladatok támogatásának alakulása jogcímenként</t>
  </si>
  <si>
    <r>
      <rPr>
        <b/>
        <sz val="9"/>
        <rFont val="Times New Roman"/>
        <family val="1"/>
      </rPr>
      <t>I. A HELYI ÖNKORMÁNYZATOK MŰKÖDÉSÉNEK ÁLTALÁNOS TÁMOGATÁSA</t>
    </r>
  </si>
  <si>
    <r>
      <rPr>
        <sz val="9"/>
        <rFont val="Times New Roman"/>
        <family val="1"/>
      </rPr>
      <t>I.1.b) Település-üzemeltetéshez kapcsolódó feladatellátás támogatása összesen</t>
    </r>
  </si>
  <si>
    <r>
      <rPr>
        <sz val="9"/>
        <rFont val="Times New Roman"/>
        <family val="1"/>
      </rPr>
      <t>I.1.ba) A zöldterület-gazdálkodással kapcsolatos feladatok ellátásának támogatása</t>
    </r>
  </si>
  <si>
    <r>
      <rPr>
        <sz val="9"/>
        <rFont val="Times New Roman"/>
        <family val="1"/>
      </rPr>
      <t>I.1.bb) Közvilágítás fenntartásának támogatása</t>
    </r>
  </si>
  <si>
    <r>
      <rPr>
        <sz val="9"/>
        <rFont val="Times New Roman"/>
        <family val="1"/>
      </rPr>
      <t>I.1.bd) Közutak fenntartásának támogatása</t>
    </r>
  </si>
  <si>
    <r>
      <rPr>
        <sz val="9"/>
        <rFont val="Times New Roman"/>
        <family val="1"/>
      </rPr>
      <t>I.1.c) Beszámítás összege</t>
    </r>
  </si>
  <si>
    <r>
      <rPr>
        <sz val="9"/>
        <rFont val="Times New Roman"/>
        <family val="1"/>
      </rPr>
      <t>I.1.d) Egyéb kötelező önkormányzati feladatok támogatása</t>
    </r>
  </si>
  <si>
    <r>
      <rPr>
        <b/>
        <sz val="9"/>
        <rFont val="Times New Roman"/>
        <family val="1"/>
      </rPr>
      <t>II. A TELEPÜLÉSI ÖNKORMÁNYZATOK EGYES KÖZNEVELÉSI ÉS GYERMEKÉTKEZTETÉSI FELADATAINAK TÁMOGATÁSA</t>
    </r>
  </si>
  <si>
    <t>II.1. Óvodapedagógusok, és az óvodapedagógusok nevelő munkáját közvetlenül segítők bértámogatása</t>
  </si>
  <si>
    <t>II.1. (1) 1 óvodapedagógusok elismert létszáma 2013. évben 8 hónapra</t>
  </si>
  <si>
    <t>II.1. (1) 2 óvodapedagógusok elismert létszáma 2013. évben 4 hónapra</t>
  </si>
  <si>
    <r>
      <rPr>
        <b/>
        <sz val="9"/>
        <rFont val="Times New Roman"/>
        <family val="1"/>
      </rPr>
      <t>II.2. Óvodaműködtetési támogatás</t>
    </r>
  </si>
  <si>
    <r>
      <rPr>
        <sz val="9"/>
        <rFont val="Times New Roman"/>
        <family val="1"/>
      </rPr>
      <t>II.2. (7) 1 gyermekek teljes idejű óvodai nevelésre szervezett csoport (vegyesen szervezett csoportok gyermeklétszámát is itt kell figyelembe venni)</t>
    </r>
  </si>
  <si>
    <r>
      <rPr>
        <sz val="9"/>
        <rFont val="Times New Roman"/>
        <family val="1"/>
      </rPr>
      <t>II.2. (8) 2 gyermekek teljes idejű óvodai nevelésre szervezett csoport (vegyesen szervezett csoportok gyermeklétszámát is itt kell figyelembe venni)</t>
    </r>
  </si>
  <si>
    <r>
      <rPr>
        <b/>
        <sz val="9"/>
        <rFont val="Times New Roman"/>
        <family val="1"/>
      </rPr>
      <t>II.3. Ingyenes és kedvezményes gyermekétkeztetés támogatása</t>
    </r>
  </si>
  <si>
    <r>
      <rPr>
        <b/>
        <sz val="9"/>
        <rFont val="Times New Roman"/>
        <family val="1"/>
      </rPr>
      <t>III. A TELEPÜLÉSI ÖNKORMÁNYZATOK SZOCIÁLIS ÉS GYERMEKJÓLÉTI FELADATAINAK TÁMOGATÁSA</t>
    </r>
  </si>
  <si>
    <r>
      <rPr>
        <sz val="9"/>
        <rFont val="Times New Roman"/>
        <family val="1"/>
      </rPr>
      <t>II.3.a (1) bölcsődében elhelyezett gyermekek étkeztetése</t>
    </r>
  </si>
  <si>
    <t>IV. TELEPÜLÉSI ÖNKORMÁNYZATOK KULTURÁLIS FELADATAINAK TÁMOGATÁSA</t>
  </si>
  <si>
    <t>1. d. Települési önkormányzatok támogatása a nyilvános könyvtári ellátási és a közművelődési feladatokhoz</t>
  </si>
  <si>
    <t xml:space="preserve">Szociális és gyemekjóléti általános </t>
  </si>
  <si>
    <t>Szociális étkeztetés</t>
  </si>
  <si>
    <t>Házi segítségnyújtás</t>
  </si>
  <si>
    <t>Idős korúak nappali ell.</t>
  </si>
  <si>
    <t>Fogyatékosok és demens szem.nappali ell.</t>
  </si>
  <si>
    <t>Hajlékatalanok nappali ell.</t>
  </si>
  <si>
    <t>Hajléktalanok átmeneti ell.</t>
  </si>
  <si>
    <t>Szociális ágazat bértámogatása</t>
  </si>
  <si>
    <t>Szociális ágazat üzemeltetési támogatása</t>
  </si>
  <si>
    <t>TTTKT 2013. normatíva</t>
  </si>
  <si>
    <r>
      <rPr>
        <i/>
        <sz val="9"/>
        <rFont val="Times New Roman"/>
        <family val="1"/>
      </rPr>
      <t>28 169 069</t>
    </r>
  </si>
  <si>
    <r>
      <rPr>
        <i/>
        <sz val="9"/>
        <rFont val="Times New Roman"/>
        <family val="1"/>
      </rPr>
      <t>43 215 506</t>
    </r>
  </si>
  <si>
    <r>
      <rPr>
        <i/>
        <sz val="9"/>
        <rFont val="Times New Roman"/>
        <family val="1"/>
      </rPr>
      <t>32 610 330</t>
    </r>
  </si>
  <si>
    <t>I.1.a)  Önkormányzati hivatal működésének támogatása - elismert hivatali létszám alapján</t>
  </si>
  <si>
    <r>
      <rPr>
        <b/>
        <sz val="12"/>
        <rFont val="Times New Roman"/>
        <family val="1"/>
      </rPr>
      <t>Jogcím</t>
    </r>
  </si>
  <si>
    <t>II. 1. (3) 2 Óvodapedagógusok átlagbérének és közterheinek elismert pótlólagos összege 2013/2014. évre 3 hónapra</t>
  </si>
  <si>
    <t>II.1. (2) 1 óvodapedagógusok nevelő munkáját közvetlenül segítők száma a Közokt. tv. 1. számú melléklet Első része szerint 8 hónapra</t>
  </si>
  <si>
    <t>II.1. (2) 2 óvodapedagógusok nevelő munkáját közvetlenül segítők száma a Köznev. tv. 2. melléklete szerint 4 hónapra</t>
  </si>
  <si>
    <t>Folyósított állami hozzájárulás</t>
  </si>
  <si>
    <t>Jogosult állami hozzájárulás</t>
  </si>
  <si>
    <t>Eltérés visszafizetés (-) pótigény (+)</t>
  </si>
  <si>
    <t>II. 3. b.Ingyenes és kedvezményes étkeztetés támogatás közoktatásban</t>
  </si>
  <si>
    <r>
      <rPr>
        <b/>
        <sz val="9"/>
        <rFont val="Times New Roman"/>
        <family val="1"/>
      </rPr>
      <t>III.3.ja (1) bölcsődei ellátás</t>
    </r>
  </si>
  <si>
    <r>
      <rPr>
        <b/>
        <sz val="9"/>
        <rFont val="Times New Roman"/>
        <family val="1"/>
      </rPr>
      <t>III.2. Hozzájárulás a pénzbeli szociális ellátásokhoz</t>
    </r>
  </si>
  <si>
    <t>Kötelezettséggel terhelt pénzmaradvány (5+6)</t>
  </si>
  <si>
    <t>Szabad pénzmaradvány (8+9)</t>
  </si>
  <si>
    <t>Tárgyévi helyesbített pénzmaradvány (4+7)</t>
  </si>
</sst>
</file>

<file path=xl/styles.xml><?xml version="1.0" encoding="utf-8"?>
<styleSheet xmlns="http://schemas.openxmlformats.org/spreadsheetml/2006/main">
  <numFmts count="6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#,##0.0"/>
    <numFmt numFmtId="169" formatCode="#,##0_ ;\-#,##0\ "/>
    <numFmt numFmtId="170" formatCode="#,##0.00000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#,##0.000"/>
    <numFmt numFmtId="175" formatCode="_-* #,##0.000\ _F_t_-;\-* #,##0.000\ _F_t_-;_-* &quot;-&quot;??\ _F_t_-;_-@_-"/>
    <numFmt numFmtId="176" formatCode="_-* #,##0.0\ _F_t_-;\-* #,##0.0\ _F_t_-;_-* &quot;-&quot;??\ _F_t_-;_-@_-"/>
    <numFmt numFmtId="177" formatCode="_-* #,##0.0000\ _F_t_-;\-* #,##0.0000\ _F_t_-;_-* &quot;-&quot;??\ _F_t_-;_-@_-"/>
    <numFmt numFmtId="178" formatCode="0.0"/>
    <numFmt numFmtId="179" formatCode="#,###,"/>
    <numFmt numFmtId="180" formatCode="#,##0.0\ _F_t;\-#,##0.0\ _F_t"/>
    <numFmt numFmtId="181" formatCode="#,##0\ _F_t;\-_#\ ##0\ _F_t"/>
    <numFmt numFmtId="182" formatCode="#,###\ _F_t;\-_#\ ###\ _F_t"/>
    <numFmt numFmtId="183" formatCode="00"/>
    <numFmt numFmtId="184" formatCode="#,###\ _F_t;\-_#\.###\ _F_t"/>
    <numFmt numFmtId="185" formatCode="#,###\ _F_t;\-#,###\ _F_t"/>
    <numFmt numFmtId="186" formatCode="#,###__;\-\ #,###__"/>
    <numFmt numFmtId="187" formatCode="#,##0__;\-\ #,##0__"/>
    <numFmt numFmtId="188" formatCode="#,###.0__;\-\ #,###.0__"/>
    <numFmt numFmtId="189" formatCode="#,###.00__;\-\ #,###.00__"/>
    <numFmt numFmtId="190" formatCode="#,##0.00__;\-\ #,##0.00__"/>
    <numFmt numFmtId="191" formatCode="#,###__"/>
    <numFmt numFmtId="192" formatCode="_#\ ###__"/>
    <numFmt numFmtId="193" formatCode="_-* #,###\ _F_t_-;\-* #,###\ _F_t_-;_-* &quot;-&quot;\ _F_t_-;_-@_-"/>
    <numFmt numFmtId="194" formatCode="_-* #,###\__-;\-* #,###\ __\-;_-* &quot;-&quot;\ _F_t_-;_-@_-"/>
    <numFmt numFmtId="195" formatCode="_-* ##,##\__;\-* #,###\ __\-;_-* &quot;-&quot;\ _F_t_-;_-@_-"/>
    <numFmt numFmtId="196" formatCode="##,###__"/>
    <numFmt numFmtId="197" formatCode="_#_ ###__"/>
    <numFmt numFmtId="198" formatCode="_#\ _###__"/>
    <numFmt numFmtId="199" formatCode="#,###\ _F_t;\-__#,###\ _F_t"/>
    <numFmt numFmtId="200" formatCode="#,###,__;\-__#,###,__"/>
    <numFmt numFmtId="201" formatCode="#,###\ __;\-__#,###\ __"/>
    <numFmt numFmtId="202" formatCode="#,##0__;\-#,##0__"/>
    <numFmt numFmtId="203" formatCode="#,###__;\-#,###__"/>
    <numFmt numFmtId="204" formatCode="#,##0\ __;\-__#,##0\ __"/>
    <numFmt numFmtId="205" formatCode="#,##0\ _F_t;\-__#,##0\ _F_t"/>
    <numFmt numFmtId="206" formatCode="#,###.##"/>
    <numFmt numFmtId="207" formatCode="#,###.##\ _F_t;\-#,###.##\ _F_t"/>
    <numFmt numFmtId="208" formatCode="#,###.0__"/>
    <numFmt numFmtId="209" formatCode="#,###.00__"/>
    <numFmt numFmtId="210" formatCode="#,###.000__"/>
    <numFmt numFmtId="211" formatCode="#,###.##__"/>
    <numFmt numFmtId="212" formatCode="#,###.###\ _F_t;\-#,###.###\ _F_t"/>
    <numFmt numFmtId="213" formatCode="#,###.####\ _F_t;\-#,###.####\ _F_t"/>
    <numFmt numFmtId="214" formatCode="#,##0.00\ _F_t;\-\ #,##0.00\ _F_t"/>
    <numFmt numFmtId="215" formatCode="0.000"/>
    <numFmt numFmtId="216" formatCode="#,###.###__"/>
    <numFmt numFmtId="217" formatCode="#,##0.000000"/>
    <numFmt numFmtId="218" formatCode="yyyy\-mm\-dd"/>
    <numFmt numFmtId="219" formatCode="###0;###0"/>
    <numFmt numFmtId="220" formatCode="#,##0;#,##0"/>
    <numFmt numFmtId="221" formatCode="[$€-2]\ #\ ##,000_);[Red]\([$€-2]\ #\ ##,000\)"/>
  </numFmts>
  <fonts count="119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9"/>
      <name val="Times New Roman"/>
      <family val="1"/>
    </font>
    <font>
      <sz val="10"/>
      <name val="Arial CE"/>
      <family val="0"/>
    </font>
    <font>
      <sz val="10"/>
      <name val="Arial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1"/>
      <name val="Times New Roman CE"/>
      <family val="1"/>
    </font>
    <font>
      <b/>
      <i/>
      <sz val="8"/>
      <name val="Times New Roman CE"/>
      <family val="1"/>
    </font>
    <font>
      <b/>
      <i/>
      <sz val="9"/>
      <name val="Times New Roman CE"/>
      <family val="0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8"/>
      <name val="Times New Roman"/>
      <family val="1"/>
    </font>
    <font>
      <b/>
      <sz val="14"/>
      <name val="Times New Roman"/>
      <family val="1"/>
    </font>
    <font>
      <b/>
      <i/>
      <sz val="12"/>
      <name val="Times New Roman CE"/>
      <family val="1"/>
    </font>
    <font>
      <b/>
      <sz val="16"/>
      <name val="Times New Roman"/>
      <family val="1"/>
    </font>
    <font>
      <b/>
      <sz val="16"/>
      <name val="Times New Roman CE"/>
      <family val="1"/>
    </font>
    <font>
      <b/>
      <sz val="12"/>
      <color indexed="8"/>
      <name val="Times New Roman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i/>
      <sz val="11"/>
      <name val="Times New Roman"/>
      <family val="1"/>
    </font>
    <font>
      <b/>
      <i/>
      <sz val="11"/>
      <name val="Times New Roman CE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name val="Times New Roman CE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0"/>
      <name val="Times New Roman"/>
      <family val="1"/>
    </font>
    <font>
      <b/>
      <i/>
      <sz val="11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4"/>
      <color indexed="12"/>
      <name val="Times New Roman"/>
      <family val="1"/>
    </font>
    <font>
      <b/>
      <i/>
      <sz val="18"/>
      <name val="Times New Roman"/>
      <family val="1"/>
    </font>
    <font>
      <b/>
      <sz val="18"/>
      <name val="Times New Roman"/>
      <family val="1"/>
    </font>
    <font>
      <sz val="9"/>
      <name val="Arial"/>
      <family val="2"/>
    </font>
    <font>
      <sz val="9"/>
      <name val="Arial CE"/>
      <family val="0"/>
    </font>
    <font>
      <b/>
      <sz val="12"/>
      <name val="Arial CE"/>
      <family val="0"/>
    </font>
    <font>
      <b/>
      <sz val="6"/>
      <name val="Times New Roman CE"/>
      <family val="1"/>
    </font>
    <font>
      <i/>
      <sz val="8"/>
      <name val="Times New Roman"/>
      <family val="1"/>
    </font>
    <font>
      <sz val="12"/>
      <name val="Arial CE"/>
      <family val="0"/>
    </font>
    <font>
      <b/>
      <sz val="10"/>
      <name val="Arial CE"/>
      <family val="2"/>
    </font>
    <font>
      <b/>
      <sz val="11"/>
      <name val="Arial CE"/>
      <family val="0"/>
    </font>
    <font>
      <sz val="8"/>
      <name val="Times New Roman"/>
      <family val="1"/>
    </font>
    <font>
      <i/>
      <sz val="9"/>
      <name val="Times New Roman"/>
      <family val="1"/>
    </font>
    <font>
      <i/>
      <sz val="14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theme="1"/>
      <name val="Times New Roman"/>
      <family val="1"/>
    </font>
    <font>
      <i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8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lightHorizontal"/>
    </fill>
  </fills>
  <borders count="9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3" fillId="2" borderId="0" applyNumberFormat="0" applyBorder="0" applyAlignment="0" applyProtection="0"/>
    <xf numFmtId="0" fontId="93" fillId="3" borderId="0" applyNumberFormat="0" applyBorder="0" applyAlignment="0" applyProtection="0"/>
    <xf numFmtId="0" fontId="93" fillId="4" borderId="0" applyNumberFormat="0" applyBorder="0" applyAlignment="0" applyProtection="0"/>
    <xf numFmtId="0" fontId="93" fillId="5" borderId="0" applyNumberFormat="0" applyBorder="0" applyAlignment="0" applyProtection="0"/>
    <xf numFmtId="0" fontId="93" fillId="6" borderId="0" applyNumberFormat="0" applyBorder="0" applyAlignment="0" applyProtection="0"/>
    <xf numFmtId="0" fontId="93" fillId="7" borderId="0" applyNumberFormat="0" applyBorder="0" applyAlignment="0" applyProtection="0"/>
    <xf numFmtId="0" fontId="93" fillId="8" borderId="0" applyNumberFormat="0" applyBorder="0" applyAlignment="0" applyProtection="0"/>
    <xf numFmtId="0" fontId="93" fillId="9" borderId="0" applyNumberFormat="0" applyBorder="0" applyAlignment="0" applyProtection="0"/>
    <xf numFmtId="0" fontId="93" fillId="10" borderId="0" applyNumberFormat="0" applyBorder="0" applyAlignment="0" applyProtection="0"/>
    <xf numFmtId="0" fontId="93" fillId="11" borderId="0" applyNumberFormat="0" applyBorder="0" applyAlignment="0" applyProtection="0"/>
    <xf numFmtId="0" fontId="93" fillId="12" borderId="0" applyNumberFormat="0" applyBorder="0" applyAlignment="0" applyProtection="0"/>
    <xf numFmtId="0" fontId="93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5" fillId="20" borderId="1" applyNumberFormat="0" applyAlignment="0" applyProtection="0"/>
    <xf numFmtId="0" fontId="96" fillId="0" borderId="0" applyNumberFormat="0" applyFill="0" applyBorder="0" applyAlignment="0" applyProtection="0"/>
    <xf numFmtId="0" fontId="97" fillId="0" borderId="2" applyNumberFormat="0" applyFill="0" applyAlignment="0" applyProtection="0"/>
    <xf numFmtId="0" fontId="98" fillId="0" borderId="3" applyNumberFormat="0" applyFill="0" applyAlignment="0" applyProtection="0"/>
    <xf numFmtId="0" fontId="99" fillId="0" borderId="4" applyNumberFormat="0" applyFill="0" applyAlignment="0" applyProtection="0"/>
    <xf numFmtId="0" fontId="99" fillId="0" borderId="0" applyNumberFormat="0" applyFill="0" applyBorder="0" applyAlignment="0" applyProtection="0"/>
    <xf numFmtId="0" fontId="10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6" applyNumberFormat="0" applyFill="0" applyAlignment="0" applyProtection="0"/>
    <xf numFmtId="0" fontId="0" fillId="22" borderId="7" applyNumberFormat="0" applyFont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4" fillId="26" borderId="0" applyNumberFormat="0" applyBorder="0" applyAlignment="0" applyProtection="0"/>
    <xf numFmtId="0" fontId="94" fillId="27" borderId="0" applyNumberFormat="0" applyBorder="0" applyAlignment="0" applyProtection="0"/>
    <xf numFmtId="0" fontId="94" fillId="28" borderId="0" applyNumberFormat="0" applyBorder="0" applyAlignment="0" applyProtection="0"/>
    <xf numFmtId="0" fontId="104" fillId="29" borderId="0" applyNumberFormat="0" applyBorder="0" applyAlignment="0" applyProtection="0"/>
    <xf numFmtId="0" fontId="105" fillId="30" borderId="8" applyNumberFormat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10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9" fillId="31" borderId="0" applyNumberFormat="0" applyBorder="0" applyAlignment="0" applyProtection="0"/>
    <xf numFmtId="0" fontId="110" fillId="32" borderId="0" applyNumberFormat="0" applyBorder="0" applyAlignment="0" applyProtection="0"/>
    <xf numFmtId="0" fontId="111" fillId="30" borderId="1" applyNumberFormat="0" applyAlignment="0" applyProtection="0"/>
    <xf numFmtId="9" fontId="0" fillId="0" borderId="0" applyFont="0" applyFill="0" applyBorder="0" applyAlignment="0" applyProtection="0"/>
  </cellStyleXfs>
  <cellXfs count="2491">
    <xf numFmtId="0" fontId="0" fillId="0" borderId="0" xfId="0" applyAlignment="1">
      <alignment/>
    </xf>
    <xf numFmtId="0" fontId="0" fillId="0" borderId="0" xfId="63" applyFont="1" applyFill="1">
      <alignment/>
      <protection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13" fillId="0" borderId="0" xfId="63" applyFont="1" applyFill="1">
      <alignment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2" fillId="0" borderId="10" xfId="0" applyFont="1" applyFill="1" applyBorder="1" applyAlignment="1" applyProtection="1">
      <alignment horizontal="center" vertical="center" wrapText="1"/>
      <protection/>
    </xf>
    <xf numFmtId="0" fontId="12" fillId="0" borderId="11" xfId="0" applyFont="1" applyFill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14" fillId="0" borderId="0" xfId="0" applyFont="1" applyAlignment="1" applyProtection="1">
      <alignment horizontal="right" vertical="top"/>
      <protection locked="0"/>
    </xf>
    <xf numFmtId="164" fontId="11" fillId="0" borderId="0" xfId="0" applyNumberFormat="1" applyFont="1" applyFill="1" applyAlignment="1" applyProtection="1">
      <alignment vertical="center" wrapText="1"/>
      <protection locked="0"/>
    </xf>
    <xf numFmtId="164" fontId="0" fillId="0" borderId="0" xfId="0" applyNumberFormat="1" applyFont="1" applyFill="1" applyAlignment="1" applyProtection="1">
      <alignment vertical="center" wrapText="1"/>
      <protection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left" vertical="center" wrapText="1" indent="1"/>
      <protection/>
    </xf>
    <xf numFmtId="0" fontId="0" fillId="0" borderId="15" xfId="63" applyFont="1" applyFill="1" applyBorder="1" applyAlignment="1" applyProtection="1">
      <alignment horizontal="left" vertical="center" wrapText="1" indent="1"/>
      <protection/>
    </xf>
    <xf numFmtId="0" fontId="0" fillId="0" borderId="16" xfId="63" applyFont="1" applyFill="1" applyBorder="1" applyAlignment="1" applyProtection="1">
      <alignment horizontal="left" vertical="center" wrapText="1" indent="1"/>
      <protection/>
    </xf>
    <xf numFmtId="0" fontId="0" fillId="0" borderId="17" xfId="63" applyFont="1" applyFill="1" applyBorder="1" applyAlignment="1" applyProtection="1">
      <alignment horizontal="left" vertical="center" wrapText="1" indent="1"/>
      <protection/>
    </xf>
    <xf numFmtId="0" fontId="0" fillId="0" borderId="18" xfId="63" applyFont="1" applyFill="1" applyBorder="1" applyAlignment="1" applyProtection="1">
      <alignment horizontal="left" vertical="center" wrapText="1" indent="1"/>
      <protection/>
    </xf>
    <xf numFmtId="0" fontId="3" fillId="0" borderId="11" xfId="63" applyFont="1" applyFill="1" applyBorder="1" applyAlignment="1" applyProtection="1">
      <alignment horizontal="left" vertical="center" wrapText="1" indent="1"/>
      <protection/>
    </xf>
    <xf numFmtId="0" fontId="17" fillId="0" borderId="19" xfId="0" applyFont="1" applyBorder="1" applyAlignment="1" applyProtection="1">
      <alignment horizontal="left" wrapText="1" indent="1"/>
      <protection/>
    </xf>
    <xf numFmtId="0" fontId="3" fillId="0" borderId="0" xfId="0" applyFont="1" applyFill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11" xfId="63" applyFont="1" applyFill="1" applyBorder="1" applyAlignment="1" applyProtection="1">
      <alignment vertical="center" wrapText="1"/>
      <protection/>
    </xf>
    <xf numFmtId="0" fontId="3" fillId="0" borderId="11" xfId="0" applyFont="1" applyFill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>
      <alignment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49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49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49" fontId="0" fillId="0" borderId="13" xfId="63" applyNumberFormat="1" applyFont="1" applyFill="1" applyBorder="1" applyAlignment="1" applyProtection="1">
      <alignment horizontal="left" vertical="center" wrapText="1" indent="1"/>
      <protection/>
    </xf>
    <xf numFmtId="49" fontId="0" fillId="0" borderId="15" xfId="63" applyNumberFormat="1" applyFont="1" applyFill="1" applyBorder="1" applyAlignment="1" applyProtection="1">
      <alignment horizontal="left" vertical="center" wrapText="1" inden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49" fontId="3" fillId="0" borderId="11" xfId="63" applyNumberFormat="1" applyFont="1" applyFill="1" applyBorder="1" applyAlignment="1" applyProtection="1">
      <alignment horizontal="left" vertical="center" wrapText="1" indent="1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49" fontId="0" fillId="0" borderId="18" xfId="63" applyNumberFormat="1" applyFont="1" applyFill="1" applyBorder="1" applyAlignment="1" applyProtection="1">
      <alignment horizontal="left" vertical="center" wrapText="1" inden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11" xfId="63" applyFont="1" applyFill="1" applyBorder="1" applyAlignment="1" applyProtection="1">
      <alignment horizontal="left" vertical="center" wrapText="1" indent="1"/>
      <protection/>
    </xf>
    <xf numFmtId="0" fontId="3" fillId="0" borderId="24" xfId="0" applyFont="1" applyFill="1" applyBorder="1" applyAlignment="1" applyProtection="1">
      <alignment horizontal="center" vertical="center" wrapText="1"/>
      <protection/>
    </xf>
    <xf numFmtId="49" fontId="0" fillId="0" borderId="17" xfId="63" applyNumberFormat="1" applyFont="1" applyFill="1" applyBorder="1" applyAlignment="1" applyProtection="1">
      <alignment horizontal="left" vertical="center" wrapText="1" inden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3" fillId="33" borderId="12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Border="1" applyAlignment="1" applyProtection="1">
      <alignment vertical="center" wrapText="1"/>
      <protection/>
    </xf>
    <xf numFmtId="164" fontId="3" fillId="33" borderId="12" xfId="0" applyNumberFormat="1" applyFont="1" applyFill="1" applyBorder="1" applyAlignment="1" applyProtection="1">
      <alignment vertical="center" wrapText="1"/>
      <protection/>
    </xf>
    <xf numFmtId="0" fontId="3" fillId="0" borderId="19" xfId="63" applyFont="1" applyFill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20" fillId="0" borderId="0" xfId="66" applyFont="1" applyFill="1">
      <alignment/>
      <protection/>
    </xf>
    <xf numFmtId="0" fontId="20" fillId="0" borderId="0" xfId="66" applyFont="1">
      <alignment/>
      <protection/>
    </xf>
    <xf numFmtId="0" fontId="20" fillId="0" borderId="0" xfId="66" applyFont="1" applyAlignment="1">
      <alignment vertical="center" wrapText="1"/>
      <protection/>
    </xf>
    <xf numFmtId="0" fontId="17" fillId="0" borderId="0" xfId="66" applyFont="1" applyAlignment="1">
      <alignment vertical="center" wrapText="1"/>
      <protection/>
    </xf>
    <xf numFmtId="0" fontId="21" fillId="0" borderId="0" xfId="66" applyFont="1">
      <alignment/>
      <protection/>
    </xf>
    <xf numFmtId="0" fontId="20" fillId="34" borderId="0" xfId="66" applyFont="1" applyFill="1">
      <alignment/>
      <protection/>
    </xf>
    <xf numFmtId="0" fontId="17" fillId="0" borderId="0" xfId="66" applyFont="1" applyAlignment="1">
      <alignment horizontal="center"/>
      <protection/>
    </xf>
    <xf numFmtId="0" fontId="17" fillId="0" borderId="0" xfId="66" applyFont="1">
      <alignment/>
      <protection/>
    </xf>
    <xf numFmtId="0" fontId="17" fillId="34" borderId="0" xfId="66" applyFont="1" applyFill="1" applyBorder="1" applyAlignment="1">
      <alignment vertical="center" wrapText="1"/>
      <protection/>
    </xf>
    <xf numFmtId="3" fontId="14" fillId="34" borderId="0" xfId="66" applyNumberFormat="1" applyFont="1" applyFill="1" applyBorder="1" applyAlignment="1">
      <alignment vertical="center" wrapText="1"/>
      <protection/>
    </xf>
    <xf numFmtId="0" fontId="23" fillId="0" borderId="0" xfId="66" applyFont="1" applyAlignment="1">
      <alignment vertical="center" wrapText="1"/>
      <protection/>
    </xf>
    <xf numFmtId="0" fontId="20" fillId="0" borderId="0" xfId="66" applyFont="1" applyAlignment="1">
      <alignment wrapText="1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3" fillId="0" borderId="27" xfId="0" applyFont="1" applyFill="1" applyBorder="1" applyAlignment="1" applyProtection="1">
      <alignment vertical="center"/>
      <protection/>
    </xf>
    <xf numFmtId="0" fontId="24" fillId="0" borderId="0" xfId="66" applyFont="1">
      <alignment/>
      <protection/>
    </xf>
    <xf numFmtId="0" fontId="20" fillId="0" borderId="19" xfId="0" applyFont="1" applyBorder="1" applyAlignment="1" applyProtection="1">
      <alignment horizontal="center" wrapText="1"/>
      <protection/>
    </xf>
    <xf numFmtId="0" fontId="0" fillId="0" borderId="0" xfId="0" applyFont="1" applyFill="1" applyAlignment="1">
      <alignment vertical="center" wrapText="1"/>
    </xf>
    <xf numFmtId="16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horizontal="left" vertical="center" wrapText="1"/>
    </xf>
    <xf numFmtId="0" fontId="18" fillId="0" borderId="19" xfId="0" applyFont="1" applyBorder="1" applyAlignment="1" applyProtection="1">
      <alignment horizontal="center" wrapText="1"/>
      <protection/>
    </xf>
    <xf numFmtId="49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1" fillId="0" borderId="0" xfId="63" applyFont="1" applyFill="1">
      <alignment/>
      <protection/>
    </xf>
    <xf numFmtId="0" fontId="20" fillId="0" borderId="0" xfId="66" applyFont="1" applyFill="1" applyBorder="1" applyAlignment="1">
      <alignment vertical="center" wrapText="1"/>
      <protection/>
    </xf>
    <xf numFmtId="0" fontId="0" fillId="0" borderId="0" xfId="0" applyBorder="1" applyAlignment="1">
      <alignment horizontal="center"/>
    </xf>
    <xf numFmtId="3" fontId="7" fillId="0" borderId="0" xfId="0" applyNumberFormat="1" applyFont="1" applyFill="1" applyAlignment="1">
      <alignment vertical="center" wrapText="1"/>
    </xf>
    <xf numFmtId="0" fontId="3" fillId="0" borderId="28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164" fontId="2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0" fontId="2" fillId="0" borderId="0" xfId="63" applyFill="1">
      <alignment/>
      <protection/>
    </xf>
    <xf numFmtId="0" fontId="12" fillId="0" borderId="10" xfId="63" applyFont="1" applyFill="1" applyBorder="1" applyAlignment="1" applyProtection="1">
      <alignment horizontal="center" vertical="center" wrapText="1"/>
      <protection/>
    </xf>
    <xf numFmtId="0" fontId="12" fillId="0" borderId="11" xfId="63" applyFont="1" applyFill="1" applyBorder="1" applyAlignment="1" applyProtection="1">
      <alignment horizontal="center" vertical="center" wrapText="1"/>
      <protection/>
    </xf>
    <xf numFmtId="0" fontId="12" fillId="0" borderId="12" xfId="63" applyFont="1" applyFill="1" applyBorder="1" applyAlignment="1" applyProtection="1">
      <alignment horizontal="center" vertical="center" wrapText="1"/>
      <protection/>
    </xf>
    <xf numFmtId="0" fontId="5" fillId="0" borderId="0" xfId="63" applyFont="1" applyFill="1" applyBorder="1" applyAlignment="1" applyProtection="1">
      <alignment horizontal="center" vertical="center" wrapText="1"/>
      <protection/>
    </xf>
    <xf numFmtId="164" fontId="5" fillId="0" borderId="0" xfId="63" applyNumberFormat="1" applyFont="1" applyFill="1" applyBorder="1" applyAlignment="1" applyProtection="1">
      <alignment horizontal="right" vertical="center" wrapText="1" indent="1"/>
      <protection/>
    </xf>
    <xf numFmtId="0" fontId="2" fillId="0" borderId="0" xfId="63" applyFill="1" applyAlignment="1">
      <alignment/>
      <protection/>
    </xf>
    <xf numFmtId="0" fontId="2" fillId="0" borderId="0" xfId="63" applyFill="1" applyAlignment="1">
      <alignment horizontal="left" vertical="center" indent="1"/>
      <protection/>
    </xf>
    <xf numFmtId="0" fontId="5" fillId="0" borderId="0" xfId="63" applyFont="1" applyFill="1">
      <alignment/>
      <protection/>
    </xf>
    <xf numFmtId="0" fontId="2" fillId="0" borderId="0" xfId="63" applyFont="1" applyFill="1" applyProtection="1">
      <alignment/>
      <protection/>
    </xf>
    <xf numFmtId="0" fontId="2" fillId="0" borderId="0" xfId="63" applyFont="1" applyFill="1" applyAlignment="1" applyProtection="1">
      <alignment horizontal="right" vertical="center" indent="1"/>
      <protection/>
    </xf>
    <xf numFmtId="0" fontId="2" fillId="0" borderId="0" xfId="63" applyFont="1" applyFill="1">
      <alignment/>
      <protection/>
    </xf>
    <xf numFmtId="0" fontId="2" fillId="0" borderId="0" xfId="63" applyFont="1" applyFill="1" applyAlignment="1">
      <alignment horizontal="right" vertical="center" indent="1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10" xfId="0" applyNumberFormat="1" applyFont="1" applyFill="1" applyBorder="1" applyAlignment="1" applyProtection="1">
      <alignment horizontal="center" vertical="center" wrapText="1"/>
      <protection/>
    </xf>
    <xf numFmtId="164" fontId="12" fillId="0" borderId="11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0" fontId="21" fillId="0" borderId="0" xfId="66" applyFont="1" applyBorder="1" applyAlignment="1">
      <alignment horizontal="center" wrapText="1"/>
      <protection/>
    </xf>
    <xf numFmtId="0" fontId="0" fillId="0" borderId="0" xfId="0" applyBorder="1" applyAlignment="1">
      <alignment horizontal="center" wrapText="1"/>
    </xf>
    <xf numFmtId="0" fontId="21" fillId="0" borderId="0" xfId="66" applyFont="1" applyBorder="1" applyAlignment="1">
      <alignment horizontal="center"/>
      <protection/>
    </xf>
    <xf numFmtId="164" fontId="0" fillId="0" borderId="0" xfId="0" applyNumberFormat="1" applyFill="1" applyAlignment="1" applyProtection="1">
      <alignment horizontal="center" wrapText="1"/>
      <protection/>
    </xf>
    <xf numFmtId="0" fontId="0" fillId="0" borderId="0" xfId="63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 indent="1"/>
      <protection/>
    </xf>
    <xf numFmtId="0" fontId="0" fillId="0" borderId="0" xfId="0" applyFont="1" applyBorder="1" applyAlignment="1" applyProtection="1">
      <alignment horizontal="left" vertical="center" indent="1"/>
      <protection/>
    </xf>
    <xf numFmtId="0" fontId="0" fillId="0" borderId="0" xfId="0" applyFont="1" applyBorder="1" applyAlignment="1" applyProtection="1">
      <alignment horizontal="right" vertical="center" indent="1"/>
      <protection/>
    </xf>
    <xf numFmtId="0" fontId="33" fillId="0" borderId="31" xfId="0" applyFont="1" applyFill="1" applyBorder="1" applyAlignment="1" applyProtection="1">
      <alignment horizontal="right" vertical="center"/>
      <protection/>
    </xf>
    <xf numFmtId="0" fontId="5" fillId="0" borderId="11" xfId="63" applyFont="1" applyFill="1" applyBorder="1" applyAlignment="1" applyProtection="1">
      <alignment horizontal="center" vertical="center" wrapText="1"/>
      <protection/>
    </xf>
    <xf numFmtId="0" fontId="40" fillId="0" borderId="11" xfId="63" applyFont="1" applyFill="1" applyBorder="1" applyAlignment="1" applyProtection="1">
      <alignment horizontal="center" vertical="center" wrapText="1"/>
      <protection/>
    </xf>
    <xf numFmtId="0" fontId="41" fillId="0" borderId="0" xfId="63" applyFont="1" applyFill="1">
      <alignment/>
      <protection/>
    </xf>
    <xf numFmtId="0" fontId="5" fillId="0" borderId="10" xfId="63" applyFont="1" applyFill="1" applyBorder="1" applyAlignment="1" applyProtection="1">
      <alignment horizontal="center" vertical="center" wrapText="1"/>
      <protection/>
    </xf>
    <xf numFmtId="0" fontId="5" fillId="0" borderId="32" xfId="63" applyFont="1" applyFill="1" applyBorder="1" applyAlignment="1" applyProtection="1">
      <alignment horizontal="center" vertical="center" wrapText="1"/>
      <protection/>
    </xf>
    <xf numFmtId="0" fontId="5" fillId="0" borderId="33" xfId="63" applyFont="1" applyFill="1" applyBorder="1" applyAlignment="1" applyProtection="1">
      <alignment horizontal="center" vertical="center" wrapText="1"/>
      <protection/>
    </xf>
    <xf numFmtId="0" fontId="5" fillId="0" borderId="29" xfId="63" applyFont="1" applyFill="1" applyBorder="1" applyAlignment="1" applyProtection="1">
      <alignment horizontal="center" vertical="center" wrapText="1"/>
      <protection/>
    </xf>
    <xf numFmtId="0" fontId="5" fillId="0" borderId="12" xfId="63" applyFont="1" applyFill="1" applyBorder="1" applyAlignment="1" applyProtection="1">
      <alignment horizontal="center" vertical="center" wrapText="1"/>
      <protection/>
    </xf>
    <xf numFmtId="0" fontId="29" fillId="0" borderId="34" xfId="63" applyFont="1" applyFill="1" applyBorder="1" applyAlignment="1" applyProtection="1">
      <alignment horizontal="left" vertical="center" wrapText="1" indent="1"/>
      <protection/>
    </xf>
    <xf numFmtId="0" fontId="29" fillId="0" borderId="11" xfId="63" applyFont="1" applyFill="1" applyBorder="1" applyAlignment="1" applyProtection="1">
      <alignment horizontal="left" vertical="center" wrapText="1" indent="1"/>
      <protection/>
    </xf>
    <xf numFmtId="0" fontId="29" fillId="0" borderId="10" xfId="63" applyFont="1" applyFill="1" applyBorder="1" applyAlignment="1" applyProtection="1">
      <alignment horizontal="left" vertical="center" wrapText="1" indent="1"/>
      <protection/>
    </xf>
    <xf numFmtId="0" fontId="22" fillId="0" borderId="11" xfId="0" applyFont="1" applyBorder="1" applyAlignment="1" applyProtection="1">
      <alignment horizontal="left" vertical="center" wrapText="1" indent="1"/>
      <protection/>
    </xf>
    <xf numFmtId="164" fontId="29" fillId="0" borderId="11" xfId="63" applyNumberFormat="1" applyFont="1" applyFill="1" applyBorder="1" applyAlignment="1" applyProtection="1">
      <alignment vertical="center" wrapText="1"/>
      <protection/>
    </xf>
    <xf numFmtId="164" fontId="29" fillId="0" borderId="11" xfId="63" applyNumberFormat="1" applyFont="1" applyFill="1" applyBorder="1" applyAlignment="1" applyProtection="1">
      <alignment horizontal="right" vertical="center" wrapText="1" indent="1"/>
      <protection/>
    </xf>
    <xf numFmtId="49" fontId="1" fillId="0" borderId="21" xfId="63" applyNumberFormat="1" applyFont="1" applyFill="1" applyBorder="1" applyAlignment="1" applyProtection="1">
      <alignment horizontal="left" vertical="center" wrapText="1" indent="1"/>
      <protection/>
    </xf>
    <xf numFmtId="0" fontId="26" fillId="0" borderId="13" xfId="0" applyFont="1" applyBorder="1" applyAlignment="1" applyProtection="1">
      <alignment horizontal="left" vertical="center" wrapText="1" indent="1"/>
      <protection/>
    </xf>
    <xf numFmtId="164" fontId="1" fillId="0" borderId="13" xfId="63" applyNumberFormat="1" applyFont="1" applyFill="1" applyBorder="1" applyAlignment="1" applyProtection="1">
      <alignment vertical="center" wrapText="1"/>
      <protection locked="0"/>
    </xf>
    <xf numFmtId="164" fontId="1" fillId="0" borderId="13" xfId="63" applyNumberFormat="1" applyFont="1" applyFill="1" applyBorder="1" applyAlignment="1" applyProtection="1">
      <alignment horizontal="right" vertical="center" wrapText="1" indent="1"/>
      <protection locked="0"/>
    </xf>
    <xf numFmtId="0" fontId="42" fillId="0" borderId="17" xfId="0" applyFont="1" applyBorder="1" applyAlignment="1" applyProtection="1">
      <alignment horizontal="left" vertical="center" wrapText="1" indent="1"/>
      <protection/>
    </xf>
    <xf numFmtId="0" fontId="26" fillId="0" borderId="17" xfId="0" applyFont="1" applyBorder="1" applyAlignment="1" applyProtection="1">
      <alignment horizontal="left" vertical="center" wrapText="1" indent="1"/>
      <protection/>
    </xf>
    <xf numFmtId="0" fontId="26" fillId="0" borderId="15" xfId="0" applyFont="1" applyBorder="1" applyAlignment="1" applyProtection="1">
      <alignment horizontal="left" vertical="center" wrapText="1" indent="1"/>
      <protection/>
    </xf>
    <xf numFmtId="0" fontId="26" fillId="0" borderId="35" xfId="0" applyFont="1" applyBorder="1" applyAlignment="1" applyProtection="1">
      <alignment horizontal="left" vertical="center" wrapText="1" indent="1"/>
      <protection/>
    </xf>
    <xf numFmtId="164" fontId="29" fillId="0" borderId="29" xfId="63" applyNumberFormat="1" applyFont="1" applyFill="1" applyBorder="1" applyAlignment="1" applyProtection="1">
      <alignment vertical="center" wrapText="1"/>
      <protection/>
    </xf>
    <xf numFmtId="164" fontId="29" fillId="0" borderId="29" xfId="63" applyNumberFormat="1" applyFont="1" applyFill="1" applyBorder="1" applyAlignment="1" applyProtection="1">
      <alignment horizontal="right" vertical="center" wrapText="1" indent="1"/>
      <protection/>
    </xf>
    <xf numFmtId="164" fontId="29" fillId="0" borderId="12" xfId="63" applyNumberFormat="1" applyFont="1" applyFill="1" applyBorder="1" applyAlignment="1" applyProtection="1">
      <alignment horizontal="right" vertical="center" wrapText="1" indent="1"/>
      <protection/>
    </xf>
    <xf numFmtId="49" fontId="1" fillId="0" borderId="36" xfId="63" applyNumberFormat="1" applyFont="1" applyFill="1" applyBorder="1" applyAlignment="1" applyProtection="1">
      <alignment horizontal="left" vertical="center" wrapText="1" indent="1"/>
      <protection/>
    </xf>
    <xf numFmtId="0" fontId="1" fillId="0" borderId="13" xfId="63" applyFont="1" applyFill="1" applyBorder="1" applyAlignment="1" applyProtection="1">
      <alignment horizontal="left" vertical="center" wrapText="1" indent="1"/>
      <protection/>
    </xf>
    <xf numFmtId="0" fontId="1" fillId="0" borderId="15" xfId="63" applyFont="1" applyFill="1" applyBorder="1" applyAlignment="1" applyProtection="1">
      <alignment horizontal="left" vertical="center" wrapText="1" indent="1"/>
      <protection/>
    </xf>
    <xf numFmtId="49" fontId="1" fillId="0" borderId="22" xfId="63" applyNumberFormat="1" applyFont="1" applyFill="1" applyBorder="1" applyAlignment="1" applyProtection="1">
      <alignment horizontal="left" vertical="center" wrapText="1" indent="1"/>
      <protection/>
    </xf>
    <xf numFmtId="0" fontId="1" fillId="0" borderId="16" xfId="63" applyFont="1" applyFill="1" applyBorder="1" applyAlignment="1" applyProtection="1">
      <alignment horizontal="left" vertical="center" wrapText="1" indent="1"/>
      <protection/>
    </xf>
    <xf numFmtId="49" fontId="1" fillId="0" borderId="37" xfId="63" applyNumberFormat="1" applyFont="1" applyFill="1" applyBorder="1" applyAlignment="1" applyProtection="1">
      <alignment horizontal="left" vertical="center" wrapText="1" indent="1"/>
      <protection/>
    </xf>
    <xf numFmtId="49" fontId="1" fillId="0" borderId="24" xfId="63" applyNumberFormat="1" applyFont="1" applyFill="1" applyBorder="1" applyAlignment="1" applyProtection="1">
      <alignment horizontal="left" vertical="center" wrapText="1" indent="1"/>
      <protection/>
    </xf>
    <xf numFmtId="0" fontId="1" fillId="0" borderId="17" xfId="63" applyFont="1" applyFill="1" applyBorder="1" applyAlignment="1" applyProtection="1">
      <alignment horizontal="left" vertical="center" wrapText="1" indent="1"/>
      <protection/>
    </xf>
    <xf numFmtId="49" fontId="1" fillId="0" borderId="23" xfId="63" applyNumberFormat="1" applyFont="1" applyFill="1" applyBorder="1" applyAlignment="1" applyProtection="1">
      <alignment horizontal="left" vertical="center" wrapText="1" indent="1"/>
      <protection/>
    </xf>
    <xf numFmtId="0" fontId="1" fillId="0" borderId="18" xfId="63" applyFont="1" applyFill="1" applyBorder="1" applyAlignment="1" applyProtection="1">
      <alignment horizontal="left" vertical="center" wrapText="1" indent="1"/>
      <protection/>
    </xf>
    <xf numFmtId="0" fontId="29" fillId="0" borderId="25" xfId="63" applyFont="1" applyFill="1" applyBorder="1" applyAlignment="1" applyProtection="1">
      <alignment horizontal="left" vertical="center" wrapText="1" indent="1"/>
      <protection/>
    </xf>
    <xf numFmtId="49" fontId="1" fillId="0" borderId="38" xfId="63" applyNumberFormat="1" applyFont="1" applyFill="1" applyBorder="1" applyAlignment="1" applyProtection="1">
      <alignment horizontal="left" vertical="center" wrapText="1" indent="1"/>
      <protection/>
    </xf>
    <xf numFmtId="49" fontId="1" fillId="0" borderId="39" xfId="63" applyNumberFormat="1" applyFont="1" applyFill="1" applyBorder="1" applyAlignment="1" applyProtection="1">
      <alignment horizontal="left" vertical="center" wrapText="1" indent="1"/>
      <protection/>
    </xf>
    <xf numFmtId="0" fontId="42" fillId="0" borderId="15" xfId="0" applyFont="1" applyBorder="1" applyAlignment="1" applyProtection="1">
      <alignment horizontal="left" vertical="center" wrapText="1" indent="1"/>
      <protection/>
    </xf>
    <xf numFmtId="164" fontId="8" fillId="0" borderId="15" xfId="63" applyNumberFormat="1" applyFont="1" applyFill="1" applyBorder="1" applyAlignment="1" applyProtection="1">
      <alignment vertical="center" wrapText="1"/>
      <protection/>
    </xf>
    <xf numFmtId="164" fontId="8" fillId="0" borderId="15" xfId="63" applyNumberFormat="1" applyFont="1" applyFill="1" applyBorder="1" applyAlignment="1" applyProtection="1">
      <alignment horizontal="right" vertical="center" wrapText="1" indent="1"/>
      <protection/>
    </xf>
    <xf numFmtId="0" fontId="26" fillId="0" borderId="15" xfId="0" applyFont="1" applyBorder="1" applyAlignment="1" applyProtection="1">
      <alignment horizontal="left" vertical="center" indent="1"/>
      <protection/>
    </xf>
    <xf numFmtId="49" fontId="1" fillId="0" borderId="40" xfId="63" applyNumberFormat="1" applyFont="1" applyFill="1" applyBorder="1" applyAlignment="1" applyProtection="1">
      <alignment horizontal="left" vertical="center" wrapText="1" indent="1"/>
      <protection/>
    </xf>
    <xf numFmtId="0" fontId="26" fillId="0" borderId="30" xfId="0" applyFont="1" applyBorder="1" applyAlignment="1" applyProtection="1">
      <alignment horizontal="left" vertical="center" indent="1"/>
      <protection/>
    </xf>
    <xf numFmtId="0" fontId="22" fillId="0" borderId="30" xfId="0" applyFont="1" applyBorder="1" applyAlignment="1" applyProtection="1">
      <alignment horizontal="left" vertical="center" wrapText="1" indent="1"/>
      <protection/>
    </xf>
    <xf numFmtId="0" fontId="26" fillId="0" borderId="30" xfId="0" applyFont="1" applyBorder="1" applyAlignment="1" applyProtection="1">
      <alignment horizontal="left" vertical="center" wrapText="1" indent="1"/>
      <protection/>
    </xf>
    <xf numFmtId="0" fontId="22" fillId="0" borderId="35" xfId="0" applyFont="1" applyBorder="1" applyAlignment="1" applyProtection="1">
      <alignment horizontal="left" vertical="center" wrapText="1" indent="1"/>
      <protection/>
    </xf>
    <xf numFmtId="0" fontId="22" fillId="0" borderId="10" xfId="0" applyFont="1" applyBorder="1" applyAlignment="1" applyProtection="1">
      <alignment horizontal="left" vertical="center" wrapText="1" indent="1"/>
      <protection/>
    </xf>
    <xf numFmtId="49" fontId="22" fillId="0" borderId="24" xfId="0" applyNumberFormat="1" applyFont="1" applyBorder="1" applyAlignment="1" applyProtection="1">
      <alignment horizontal="left" vertical="center" wrapText="1" indent="1"/>
      <protection/>
    </xf>
    <xf numFmtId="49" fontId="26" fillId="0" borderId="21" xfId="0" applyNumberFormat="1" applyFont="1" applyBorder="1" applyAlignment="1" applyProtection="1">
      <alignment horizontal="left" vertical="center" wrapText="1" indent="2"/>
      <protection/>
    </xf>
    <xf numFmtId="49" fontId="22" fillId="0" borderId="21" xfId="0" applyNumberFormat="1" applyFont="1" applyBorder="1" applyAlignment="1" applyProtection="1">
      <alignment horizontal="left" vertical="center" wrapText="1" indent="1"/>
      <protection/>
    </xf>
    <xf numFmtId="49" fontId="26" fillId="0" borderId="41" xfId="0" applyNumberFormat="1" applyFont="1" applyBorder="1" applyAlignment="1" applyProtection="1">
      <alignment horizontal="left" vertical="center" wrapText="1" indent="2"/>
      <protection/>
    </xf>
    <xf numFmtId="0" fontId="26" fillId="0" borderId="37" xfId="0" applyFont="1" applyBorder="1" applyAlignment="1" applyProtection="1">
      <alignment horizontal="left" vertical="center" wrapText="1" indent="1"/>
      <protection/>
    </xf>
    <xf numFmtId="0" fontId="29" fillId="0" borderId="11" xfId="63" applyFont="1" applyFill="1" applyBorder="1" applyAlignment="1" applyProtection="1">
      <alignment vertical="center" wrapText="1"/>
      <protection/>
    </xf>
    <xf numFmtId="0" fontId="1" fillId="0" borderId="11" xfId="63" applyFont="1" applyFill="1" applyBorder="1">
      <alignment/>
      <protection/>
    </xf>
    <xf numFmtId="0" fontId="1" fillId="0" borderId="17" xfId="63" applyFont="1" applyFill="1" applyBorder="1">
      <alignment/>
      <protection/>
    </xf>
    <xf numFmtId="0" fontId="1" fillId="0" borderId="15" xfId="63" applyFont="1" applyFill="1" applyBorder="1">
      <alignment/>
      <protection/>
    </xf>
    <xf numFmtId="0" fontId="1" fillId="0" borderId="42" xfId="63" applyFont="1" applyFill="1" applyBorder="1" applyAlignment="1" applyProtection="1">
      <alignment horizontal="left" vertical="center" wrapText="1" indent="1"/>
      <protection/>
    </xf>
    <xf numFmtId="0" fontId="1" fillId="0" borderId="0" xfId="63" applyFont="1" applyFill="1" applyBorder="1" applyAlignment="1" applyProtection="1">
      <alignment horizontal="left" vertical="center" wrapText="1" indent="1"/>
      <protection/>
    </xf>
    <xf numFmtId="0" fontId="1" fillId="0" borderId="15" xfId="63" applyFont="1" applyFill="1" applyBorder="1" applyAlignment="1" applyProtection="1">
      <alignment horizontal="left" indent="6"/>
      <protection/>
    </xf>
    <xf numFmtId="0" fontId="1" fillId="0" borderId="15" xfId="63" applyFont="1" applyFill="1" applyBorder="1" applyAlignment="1" applyProtection="1">
      <alignment horizontal="left" vertical="center" wrapText="1" indent="6"/>
      <protection/>
    </xf>
    <xf numFmtId="0" fontId="1" fillId="0" borderId="18" xfId="63" applyFont="1" applyFill="1" applyBorder="1" applyAlignment="1" applyProtection="1">
      <alignment horizontal="left" vertical="center" wrapText="1" indent="6"/>
      <protection/>
    </xf>
    <xf numFmtId="0" fontId="1" fillId="0" borderId="18" xfId="63" applyFont="1" applyFill="1" applyBorder="1">
      <alignment/>
      <protection/>
    </xf>
    <xf numFmtId="0" fontId="26" fillId="0" borderId="15" xfId="0" applyFont="1" applyBorder="1" applyAlignment="1" applyProtection="1" quotePrefix="1">
      <alignment horizontal="left" vertical="center" wrapText="1" indent="6"/>
      <protection/>
    </xf>
    <xf numFmtId="0" fontId="26" fillId="0" borderId="17" xfId="0" applyFont="1" applyBorder="1" applyAlignment="1" applyProtection="1" quotePrefix="1">
      <alignment horizontal="left" vertical="center" wrapText="1" indent="6"/>
      <protection/>
    </xf>
    <xf numFmtId="0" fontId="26" fillId="0" borderId="18" xfId="0" applyFont="1" applyBorder="1" applyAlignment="1" applyProtection="1" quotePrefix="1">
      <alignment horizontal="left" vertical="center" wrapText="1" indent="6"/>
      <protection/>
    </xf>
    <xf numFmtId="0" fontId="29" fillId="0" borderId="11" xfId="63" applyFont="1" applyFill="1" applyBorder="1" applyAlignment="1" applyProtection="1">
      <alignment horizontal="left" vertical="center" wrapText="1" indent="1"/>
      <protection/>
    </xf>
    <xf numFmtId="0" fontId="1" fillId="0" borderId="11" xfId="63" applyFont="1" applyFill="1" applyBorder="1" applyAlignment="1">
      <alignment horizontal="left" vertical="center" indent="1"/>
      <protection/>
    </xf>
    <xf numFmtId="0" fontId="43" fillId="0" borderId="11" xfId="63" applyFont="1" applyFill="1" applyBorder="1" applyAlignment="1" applyProtection="1">
      <alignment horizontal="left" vertical="center" wrapText="1" indent="1"/>
      <protection/>
    </xf>
    <xf numFmtId="49" fontId="42" fillId="0" borderId="10" xfId="0" applyNumberFormat="1" applyFont="1" applyBorder="1" applyAlignment="1" applyProtection="1">
      <alignment horizontal="left" vertical="center" wrapText="1" indent="1"/>
      <protection/>
    </xf>
    <xf numFmtId="0" fontId="42" fillId="0" borderId="11" xfId="0" applyFont="1" applyBorder="1" applyAlignment="1" applyProtection="1">
      <alignment horizontal="left" vertical="center" wrapText="1" indent="1"/>
      <protection/>
    </xf>
    <xf numFmtId="49" fontId="26" fillId="0" borderId="24" xfId="0" applyNumberFormat="1" applyFont="1" applyBorder="1" applyAlignment="1" applyProtection="1">
      <alignment horizontal="left" vertical="center" wrapText="1" indent="2"/>
      <protection/>
    </xf>
    <xf numFmtId="49" fontId="26" fillId="0" borderId="23" xfId="0" applyNumberFormat="1" applyFont="1" applyBorder="1" applyAlignment="1" applyProtection="1">
      <alignment horizontal="left" vertical="center" wrapText="1" indent="2"/>
      <protection/>
    </xf>
    <xf numFmtId="0" fontId="26" fillId="0" borderId="18" xfId="0" applyFont="1" applyBorder="1" applyAlignment="1" applyProtection="1">
      <alignment horizontal="left" vertical="center" wrapText="1" indent="1"/>
      <protection/>
    </xf>
    <xf numFmtId="0" fontId="22" fillId="0" borderId="22" xfId="0" applyFont="1" applyBorder="1" applyAlignment="1" applyProtection="1">
      <alignment horizontal="left" vertical="center" wrapText="1" indent="1"/>
      <protection/>
    </xf>
    <xf numFmtId="0" fontId="22" fillId="0" borderId="16" xfId="0" applyFont="1" applyBorder="1" applyAlignment="1" applyProtection="1">
      <alignment horizontal="left" vertical="center" wrapText="1" indent="1"/>
      <protection/>
    </xf>
    <xf numFmtId="164" fontId="29" fillId="0" borderId="11" xfId="63" applyNumberFormat="1" applyFont="1" applyFill="1" applyBorder="1" applyAlignment="1" applyProtection="1">
      <alignment vertical="center" wrapText="1"/>
      <protection/>
    </xf>
    <xf numFmtId="164" fontId="29" fillId="0" borderId="11" xfId="63" applyNumberFormat="1" applyFont="1" applyFill="1" applyBorder="1" applyAlignment="1" applyProtection="1">
      <alignment horizontal="right" vertical="center" wrapText="1" indent="1"/>
      <protection/>
    </xf>
    <xf numFmtId="0" fontId="1" fillId="0" borderId="0" xfId="63" applyFont="1" applyFill="1" applyBorder="1">
      <alignment/>
      <protection/>
    </xf>
    <xf numFmtId="0" fontId="12" fillId="0" borderId="37" xfId="0" applyFont="1" applyFill="1" applyBorder="1" applyAlignment="1" applyProtection="1">
      <alignment horizontal="center" vertical="center" wrapText="1"/>
      <protection/>
    </xf>
    <xf numFmtId="0" fontId="12" fillId="0" borderId="35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>
      <alignment vertical="center" wrapText="1"/>
    </xf>
    <xf numFmtId="0" fontId="40" fillId="0" borderId="0" xfId="0" applyFont="1" applyFill="1" applyBorder="1" applyAlignment="1" applyProtection="1">
      <alignment horizontal="center" vertical="center" wrapText="1"/>
      <protection/>
    </xf>
    <xf numFmtId="0" fontId="12" fillId="0" borderId="43" xfId="0" applyFont="1" applyFill="1" applyBorder="1" applyAlignment="1" applyProtection="1">
      <alignment horizontal="center" vertical="center" wrapText="1"/>
      <protection/>
    </xf>
    <xf numFmtId="0" fontId="12" fillId="0" borderId="44" xfId="0" applyFont="1" applyFill="1" applyBorder="1" applyAlignment="1" applyProtection="1">
      <alignment horizontal="center" vertical="center" wrapText="1"/>
      <protection/>
    </xf>
    <xf numFmtId="164" fontId="3" fillId="33" borderId="29" xfId="0" applyNumberFormat="1" applyFont="1" applyFill="1" applyBorder="1" applyAlignment="1" applyProtection="1">
      <alignment vertical="center" wrapText="1"/>
      <protection/>
    </xf>
    <xf numFmtId="0" fontId="1" fillId="0" borderId="18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0" fillId="0" borderId="17" xfId="63" applyFont="1" applyFill="1" applyBorder="1" applyAlignment="1" applyProtection="1">
      <alignment horizontal="left" vertical="center" wrapText="1" indent="1"/>
      <protection/>
    </xf>
    <xf numFmtId="164" fontId="3" fillId="33" borderId="11" xfId="0" applyNumberFormat="1" applyFont="1" applyFill="1" applyBorder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>
      <alignment vertical="center" wrapText="1"/>
    </xf>
    <xf numFmtId="0" fontId="40" fillId="0" borderId="20" xfId="0" applyFont="1" applyFill="1" applyBorder="1" applyAlignment="1" applyProtection="1">
      <alignment horizontal="center" vertical="center" wrapText="1"/>
      <protection/>
    </xf>
    <xf numFmtId="0" fontId="3" fillId="0" borderId="16" xfId="63" applyFont="1" applyFill="1" applyBorder="1" applyAlignment="1" applyProtection="1">
      <alignment horizontal="left" vertical="center" wrapText="1" indent="1"/>
      <protection/>
    </xf>
    <xf numFmtId="0" fontId="3" fillId="0" borderId="16" xfId="63" applyFont="1" applyFill="1" applyBorder="1" applyAlignment="1" applyProtection="1">
      <alignment vertical="center" wrapText="1"/>
      <protection/>
    </xf>
    <xf numFmtId="0" fontId="3" fillId="0" borderId="45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164" fontId="3" fillId="0" borderId="0" xfId="0" applyNumberFormat="1" applyFont="1" applyFill="1" applyBorder="1" applyAlignment="1" applyProtection="1">
      <alignment horizontal="center" vertical="center" wrapText="1"/>
      <protection/>
    </xf>
    <xf numFmtId="164" fontId="0" fillId="0" borderId="15" xfId="0" applyNumberFormat="1" applyFont="1" applyFill="1" applyBorder="1" applyAlignment="1" applyProtection="1">
      <alignment vertical="center" wrapText="1"/>
      <protection locked="0"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164" fontId="0" fillId="0" borderId="18" xfId="0" applyNumberFormat="1" applyFont="1" applyFill="1" applyBorder="1" applyAlignment="1" applyProtection="1">
      <alignment vertical="center" wrapText="1"/>
      <protection locked="0"/>
    </xf>
    <xf numFmtId="164" fontId="0" fillId="0" borderId="17" xfId="0" applyNumberFormat="1" applyFont="1" applyFill="1" applyBorder="1" applyAlignment="1" applyProtection="1">
      <alignment vertical="center" wrapText="1"/>
      <protection locked="0"/>
    </xf>
    <xf numFmtId="164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4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 wrapText="1"/>
    </xf>
    <xf numFmtId="0" fontId="0" fillId="0" borderId="16" xfId="63" applyFont="1" applyFill="1" applyBorder="1" applyAlignment="1" applyProtection="1">
      <alignment horizontal="left" vertical="center" wrapText="1" indent="1"/>
      <protection/>
    </xf>
    <xf numFmtId="0" fontId="29" fillId="0" borderId="10" xfId="0" applyFont="1" applyFill="1" applyBorder="1" applyAlignment="1" applyProtection="1">
      <alignment horizontal="center" vertical="center" wrapText="1"/>
      <protection/>
    </xf>
    <xf numFmtId="0" fontId="43" fillId="0" borderId="11" xfId="0" applyFont="1" applyFill="1" applyBorder="1" applyAlignment="1" applyProtection="1">
      <alignment horizontal="center" vertical="center" wrapText="1"/>
      <protection/>
    </xf>
    <xf numFmtId="0" fontId="29" fillId="0" borderId="11" xfId="0" applyFont="1" applyFill="1" applyBorder="1" applyAlignment="1" applyProtection="1">
      <alignment horizontal="left" vertical="center" wrapText="1" indent="1"/>
      <protection/>
    </xf>
    <xf numFmtId="164" fontId="29" fillId="33" borderId="11" xfId="0" applyNumberFormat="1" applyFont="1" applyFill="1" applyBorder="1" applyAlignment="1" applyProtection="1">
      <alignment vertical="center" wrapText="1"/>
      <protection/>
    </xf>
    <xf numFmtId="164" fontId="29" fillId="33" borderId="12" xfId="0" applyNumberFormat="1" applyFont="1" applyFill="1" applyBorder="1" applyAlignment="1" applyProtection="1">
      <alignment vertical="center" wrapText="1"/>
      <protection/>
    </xf>
    <xf numFmtId="0" fontId="29" fillId="0" borderId="24" xfId="0" applyFont="1" applyFill="1" applyBorder="1" applyAlignment="1" applyProtection="1">
      <alignment horizontal="center" vertical="center" wrapText="1"/>
      <protection/>
    </xf>
    <xf numFmtId="49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29" fillId="0" borderId="21" xfId="0" applyFont="1" applyFill="1" applyBorder="1" applyAlignment="1" applyProtection="1">
      <alignment horizontal="center" vertical="center" wrapText="1"/>
      <protection/>
    </xf>
    <xf numFmtId="49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29" fillId="0" borderId="23" xfId="0" applyFont="1" applyFill="1" applyBorder="1" applyAlignment="1" applyProtection="1">
      <alignment horizontal="center" vertical="center" wrapText="1"/>
      <protection/>
    </xf>
    <xf numFmtId="49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29" fillId="0" borderId="10" xfId="0" applyFont="1" applyFill="1" applyBorder="1" applyAlignment="1" applyProtection="1">
      <alignment horizontal="center" vertical="center" wrapText="1"/>
      <protection/>
    </xf>
    <xf numFmtId="49" fontId="29" fillId="0" borderId="11" xfId="63" applyNumberFormat="1" applyFont="1" applyFill="1" applyBorder="1" applyAlignment="1" applyProtection="1">
      <alignment horizontal="left" vertical="center" wrapText="1" indent="1"/>
      <protection/>
    </xf>
    <xf numFmtId="49" fontId="1" fillId="0" borderId="17" xfId="63" applyNumberFormat="1" applyFont="1" applyFill="1" applyBorder="1" applyAlignment="1" applyProtection="1">
      <alignment horizontal="left" vertical="center" wrapText="1" indent="1"/>
      <protection/>
    </xf>
    <xf numFmtId="0" fontId="1" fillId="0" borderId="17" xfId="63" applyFont="1" applyFill="1" applyBorder="1" applyAlignment="1" applyProtection="1">
      <alignment horizontal="left" vertical="center" wrapText="1" indent="1"/>
      <protection/>
    </xf>
    <xf numFmtId="49" fontId="1" fillId="0" borderId="18" xfId="63" applyNumberFormat="1" applyFont="1" applyFill="1" applyBorder="1" applyAlignment="1" applyProtection="1">
      <alignment horizontal="left" vertical="center" wrapText="1" indent="1"/>
      <protection/>
    </xf>
    <xf numFmtId="0" fontId="1" fillId="0" borderId="18" xfId="63" applyFont="1" applyFill="1" applyBorder="1" applyAlignment="1" applyProtection="1">
      <alignment horizontal="left" vertical="center" wrapText="1" indent="1"/>
      <protection/>
    </xf>
    <xf numFmtId="0" fontId="22" fillId="0" borderId="10" xfId="0" applyFont="1" applyBorder="1" applyAlignment="1" applyProtection="1">
      <alignment horizontal="center" vertical="center" wrapText="1"/>
      <protection/>
    </xf>
    <xf numFmtId="0" fontId="44" fillId="0" borderId="11" xfId="0" applyFont="1" applyBorder="1" applyAlignment="1" applyProtection="1">
      <alignment horizontal="center" wrapText="1"/>
      <protection/>
    </xf>
    <xf numFmtId="0" fontId="29" fillId="0" borderId="24" xfId="0" applyFont="1" applyFill="1" applyBorder="1" applyAlignment="1" applyProtection="1">
      <alignment horizontal="center" vertical="center" wrapText="1"/>
      <protection/>
    </xf>
    <xf numFmtId="164" fontId="1" fillId="0" borderId="47" xfId="0" applyNumberFormat="1" applyFont="1" applyFill="1" applyBorder="1" applyAlignment="1" applyProtection="1">
      <alignment vertical="center" wrapText="1"/>
      <protection locked="0"/>
    </xf>
    <xf numFmtId="0" fontId="29" fillId="0" borderId="21" xfId="0" applyFont="1" applyFill="1" applyBorder="1" applyAlignment="1" applyProtection="1">
      <alignment horizontal="center" vertical="center" wrapText="1"/>
      <protection/>
    </xf>
    <xf numFmtId="164" fontId="1" fillId="0" borderId="48" xfId="0" applyNumberFormat="1" applyFont="1" applyFill="1" applyBorder="1" applyAlignment="1" applyProtection="1">
      <alignment vertical="center" wrapText="1"/>
      <protection locked="0"/>
    </xf>
    <xf numFmtId="164" fontId="29" fillId="33" borderId="29" xfId="0" applyNumberFormat="1" applyFont="1" applyFill="1" applyBorder="1" applyAlignment="1" applyProtection="1">
      <alignment vertical="center" wrapText="1"/>
      <protection/>
    </xf>
    <xf numFmtId="0" fontId="29" fillId="0" borderId="23" xfId="0" applyFont="1" applyFill="1" applyBorder="1" applyAlignment="1" applyProtection="1">
      <alignment horizontal="center" vertical="center" wrapText="1"/>
      <protection/>
    </xf>
    <xf numFmtId="164" fontId="1" fillId="0" borderId="49" xfId="0" applyNumberFormat="1" applyFont="1" applyFill="1" applyBorder="1" applyAlignment="1" applyProtection="1">
      <alignment vertical="center" wrapText="1"/>
      <protection locked="0"/>
    </xf>
    <xf numFmtId="0" fontId="29" fillId="0" borderId="21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36" fillId="0" borderId="11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left" vertical="center" wrapText="1" indent="1"/>
      <protection/>
    </xf>
    <xf numFmtId="164" fontId="5" fillId="33" borderId="11" xfId="0" applyNumberFormat="1" applyFont="1" applyFill="1" applyBorder="1" applyAlignment="1" applyProtection="1">
      <alignment vertical="center" wrapText="1"/>
      <protection/>
    </xf>
    <xf numFmtId="164" fontId="5" fillId="33" borderId="12" xfId="0" applyNumberFormat="1" applyFont="1" applyFill="1" applyBorder="1" applyAlignment="1" applyProtection="1">
      <alignment vertical="center" wrapText="1"/>
      <protection/>
    </xf>
    <xf numFmtId="0" fontId="5" fillId="0" borderId="24" xfId="0" applyFont="1" applyFill="1" applyBorder="1" applyAlignment="1" applyProtection="1">
      <alignment horizontal="center" vertical="center" wrapText="1"/>
      <protection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63" applyFont="1" applyFill="1" applyBorder="1" applyAlignment="1" applyProtection="1">
      <alignment horizontal="left" vertical="center" wrapText="1" indent="1"/>
      <protection/>
    </xf>
    <xf numFmtId="164" fontId="2" fillId="0" borderId="17" xfId="0" applyNumberFormat="1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63" applyFont="1" applyFill="1" applyBorder="1" applyAlignment="1" applyProtection="1">
      <alignment horizontal="left" vertical="center" wrapText="1" indent="1"/>
      <protection/>
    </xf>
    <xf numFmtId="0" fontId="2" fillId="0" borderId="15" xfId="0" applyFont="1" applyFill="1" applyBorder="1" applyAlignment="1">
      <alignment vertical="center" wrapText="1"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63" applyFont="1" applyFill="1" applyBorder="1" applyAlignment="1" applyProtection="1">
      <alignment horizontal="left" vertical="center" wrapText="1" indent="1"/>
      <protection/>
    </xf>
    <xf numFmtId="164" fontId="2" fillId="0" borderId="18" xfId="0" applyNumberFormat="1" applyFont="1" applyFill="1" applyBorder="1" applyAlignment="1" applyProtection="1">
      <alignment vertical="center" wrapText="1"/>
      <protection locked="0"/>
    </xf>
    <xf numFmtId="0" fontId="2" fillId="0" borderId="18" xfId="0" applyFont="1" applyFill="1" applyBorder="1" applyAlignment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11" xfId="63" applyFont="1" applyFill="1" applyBorder="1" applyAlignment="1" applyProtection="1">
      <alignment horizontal="left" vertical="center" wrapText="1" indent="1"/>
      <protection/>
    </xf>
    <xf numFmtId="49" fontId="5" fillId="0" borderId="11" xfId="63" applyNumberFormat="1" applyFont="1" applyFill="1" applyBorder="1" applyAlignment="1" applyProtection="1">
      <alignment horizontal="left" vertical="center" wrapText="1" indent="1"/>
      <protection/>
    </xf>
    <xf numFmtId="49" fontId="2" fillId="0" borderId="17" xfId="63" applyNumberFormat="1" applyFont="1" applyFill="1" applyBorder="1" applyAlignment="1" applyProtection="1">
      <alignment horizontal="left" vertical="center" wrapText="1" indent="1"/>
      <protection/>
    </xf>
    <xf numFmtId="0" fontId="2" fillId="0" borderId="17" xfId="63" applyFont="1" applyFill="1" applyBorder="1" applyAlignment="1" applyProtection="1">
      <alignment horizontal="left" vertical="center" wrapText="1" indent="1"/>
      <protection/>
    </xf>
    <xf numFmtId="49" fontId="2" fillId="0" borderId="18" xfId="63" applyNumberFormat="1" applyFont="1" applyFill="1" applyBorder="1" applyAlignment="1" applyProtection="1">
      <alignment horizontal="left" vertical="center" wrapText="1" indent="1"/>
      <protection/>
    </xf>
    <xf numFmtId="0" fontId="2" fillId="0" borderId="18" xfId="63" applyFont="1" applyFill="1" applyBorder="1" applyAlignment="1" applyProtection="1">
      <alignment horizontal="left" vertical="center" wrapText="1" indent="1"/>
      <protection/>
    </xf>
    <xf numFmtId="0" fontId="21" fillId="0" borderId="10" xfId="0" applyFont="1" applyBorder="1" applyAlignment="1" applyProtection="1">
      <alignment horizontal="center" vertical="center" wrapText="1"/>
      <protection/>
    </xf>
    <xf numFmtId="0" fontId="48" fillId="0" borderId="11" xfId="0" applyFont="1" applyBorder="1" applyAlignment="1" applyProtection="1">
      <alignment horizontal="center" wrapText="1"/>
      <protection/>
    </xf>
    <xf numFmtId="164" fontId="5" fillId="33" borderId="12" xfId="0" applyNumberFormat="1" applyFont="1" applyFill="1" applyBorder="1" applyAlignment="1" applyProtection="1">
      <alignment vertical="center" wrapText="1"/>
      <protection locked="0"/>
    </xf>
    <xf numFmtId="0" fontId="49" fillId="0" borderId="11" xfId="0" applyFont="1" applyBorder="1" applyAlignment="1" applyProtection="1">
      <alignment horizontal="center" wrapText="1"/>
      <protection/>
    </xf>
    <xf numFmtId="0" fontId="39" fillId="0" borderId="11" xfId="0" applyFont="1" applyBorder="1" applyAlignment="1" applyProtection="1">
      <alignment horizontal="left" wrapText="1" indent="1"/>
      <protection/>
    </xf>
    <xf numFmtId="0" fontId="5" fillId="0" borderId="24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>
      <alignment vertical="center" wrapText="1"/>
    </xf>
    <xf numFmtId="0" fontId="5" fillId="0" borderId="11" xfId="0" applyFont="1" applyFill="1" applyBorder="1" applyAlignment="1" applyProtection="1">
      <alignment horizontal="left" vertical="center" wrapText="1" indent="1"/>
      <protection/>
    </xf>
    <xf numFmtId="0" fontId="2" fillId="0" borderId="28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21" xfId="0" applyFont="1" applyFill="1" applyBorder="1" applyAlignment="1" applyProtection="1">
      <alignment horizontal="left" vertical="center"/>
      <protection/>
    </xf>
    <xf numFmtId="0" fontId="2" fillId="0" borderId="17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0" fontId="36" fillId="0" borderId="16" xfId="0" applyFont="1" applyFill="1" applyBorder="1" applyAlignment="1" applyProtection="1">
      <alignment horizontal="center" vertical="center" wrapText="1"/>
      <protection/>
    </xf>
    <xf numFmtId="0" fontId="5" fillId="0" borderId="16" xfId="63" applyFont="1" applyFill="1" applyBorder="1" applyAlignment="1" applyProtection="1">
      <alignment horizontal="left" vertical="center" wrapText="1" indent="1"/>
      <protection/>
    </xf>
    <xf numFmtId="49" fontId="2" fillId="0" borderId="15" xfId="63" applyNumberFormat="1" applyFont="1" applyFill="1" applyBorder="1" applyAlignment="1" applyProtection="1">
      <alignment horizontal="left" vertical="center" wrapText="1" indent="1"/>
      <protection/>
    </xf>
    <xf numFmtId="0" fontId="2" fillId="0" borderId="15" xfId="63" applyFont="1" applyFill="1" applyBorder="1" applyAlignment="1" applyProtection="1">
      <alignment horizontal="left" vertical="center" wrapText="1" indent="1"/>
      <protection/>
    </xf>
    <xf numFmtId="0" fontId="5" fillId="0" borderId="41" xfId="0" applyFont="1" applyFill="1" applyBorder="1" applyAlignment="1" applyProtection="1">
      <alignment horizontal="center" vertical="center" wrapText="1"/>
      <protection/>
    </xf>
    <xf numFmtId="49" fontId="2" fillId="0" borderId="30" xfId="63" applyNumberFormat="1" applyFont="1" applyFill="1" applyBorder="1" applyAlignment="1" applyProtection="1">
      <alignment horizontal="left" vertical="center" wrapText="1" indent="1"/>
      <protection/>
    </xf>
    <xf numFmtId="0" fontId="2" fillId="0" borderId="30" xfId="63" applyFont="1" applyFill="1" applyBorder="1" applyAlignment="1" applyProtection="1">
      <alignment horizontal="left" vertical="center" wrapText="1" indent="1"/>
      <protection/>
    </xf>
    <xf numFmtId="49" fontId="2" fillId="0" borderId="18" xfId="63" applyNumberFormat="1" applyFont="1" applyFill="1" applyBorder="1" applyAlignment="1" applyProtection="1">
      <alignment horizontal="left" vertical="center" wrapText="1" indent="1"/>
      <protection/>
    </xf>
    <xf numFmtId="0" fontId="5" fillId="0" borderId="11" xfId="63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horizontal="left" vertical="center"/>
      <protection/>
    </xf>
    <xf numFmtId="0" fontId="2" fillId="0" borderId="20" xfId="0" applyFont="1" applyFill="1" applyBorder="1" applyAlignment="1" applyProtection="1">
      <alignment vertical="center" wrapText="1"/>
      <protection/>
    </xf>
    <xf numFmtId="0" fontId="5" fillId="0" borderId="19" xfId="0" applyFont="1" applyFill="1" applyBorder="1" applyAlignment="1" applyProtection="1">
      <alignment vertical="center" wrapText="1"/>
      <protection/>
    </xf>
    <xf numFmtId="0" fontId="5" fillId="0" borderId="24" xfId="0" applyFont="1" applyFill="1" applyBorder="1" applyAlignment="1" applyProtection="1">
      <alignment horizontal="left" vertical="center"/>
      <protection/>
    </xf>
    <xf numFmtId="3" fontId="2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3" fontId="2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8" fontId="2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3" fontId="2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0" xfId="0" applyFont="1" applyFill="1" applyBorder="1" applyAlignment="1" applyProtection="1">
      <alignment vertical="center" wrapText="1"/>
      <protection/>
    </xf>
    <xf numFmtId="49" fontId="2" fillId="0" borderId="17" xfId="63" applyNumberFormat="1" applyFont="1" applyFill="1" applyBorder="1" applyAlignment="1" applyProtection="1">
      <alignment horizontal="left" vertical="center" wrapText="1" indent="1"/>
      <protection/>
    </xf>
    <xf numFmtId="49" fontId="2" fillId="0" borderId="11" xfId="63" applyNumberFormat="1" applyFont="1" applyFill="1" applyBorder="1" applyAlignment="1" applyProtection="1">
      <alignment horizontal="left" vertical="center" wrapText="1" indent="1"/>
      <protection/>
    </xf>
    <xf numFmtId="0" fontId="5" fillId="0" borderId="19" xfId="63" applyFont="1" applyFill="1" applyBorder="1" applyAlignment="1" applyProtection="1">
      <alignment horizontal="left" vertical="center" wrapText="1" indent="1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5" fillId="0" borderId="35" xfId="63" applyFont="1" applyFill="1" applyBorder="1" applyAlignment="1" applyProtection="1">
      <alignment horizontal="left" vertical="center" wrapText="1" indent="1"/>
      <protection/>
    </xf>
    <xf numFmtId="0" fontId="29" fillId="0" borderId="22" xfId="0" applyFont="1" applyFill="1" applyBorder="1" applyAlignment="1" applyProtection="1">
      <alignment horizontal="center" vertical="center" wrapText="1"/>
      <protection/>
    </xf>
    <xf numFmtId="49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29" fillId="0" borderId="36" xfId="0" applyFont="1" applyFill="1" applyBorder="1" applyAlignment="1" applyProtection="1">
      <alignment horizontal="center" vertical="center" wrapText="1"/>
      <protection/>
    </xf>
    <xf numFmtId="49" fontId="1" fillId="0" borderId="13" xfId="63" applyNumberFormat="1" applyFont="1" applyFill="1" applyBorder="1" applyAlignment="1" applyProtection="1">
      <alignment horizontal="left" vertical="center" wrapText="1" indent="1"/>
      <protection/>
    </xf>
    <xf numFmtId="0" fontId="1" fillId="0" borderId="13" xfId="63" applyFont="1" applyFill="1" applyBorder="1" applyAlignment="1" applyProtection="1">
      <alignment horizontal="left" vertical="center" wrapText="1" indent="1"/>
      <protection/>
    </xf>
    <xf numFmtId="0" fontId="29" fillId="0" borderId="41" xfId="0" applyFont="1" applyFill="1" applyBorder="1" applyAlignment="1" applyProtection="1">
      <alignment horizontal="center" vertical="center" wrapText="1"/>
      <protection/>
    </xf>
    <xf numFmtId="49" fontId="1" fillId="0" borderId="30" xfId="63" applyNumberFormat="1" applyFont="1" applyFill="1" applyBorder="1" applyAlignment="1" applyProtection="1">
      <alignment horizontal="left" vertical="center" wrapText="1" indent="1"/>
      <protection/>
    </xf>
    <xf numFmtId="0" fontId="1" fillId="0" borderId="35" xfId="63" applyFont="1" applyFill="1" applyBorder="1" applyAlignment="1" applyProtection="1">
      <alignment horizontal="left" vertical="center" wrapText="1" indent="1"/>
      <protection/>
    </xf>
    <xf numFmtId="0" fontId="1" fillId="0" borderId="16" xfId="63" applyFont="1" applyFill="1" applyBorder="1" applyAlignment="1" applyProtection="1">
      <alignment horizontal="left" vertical="center" wrapText="1" indent="1"/>
      <protection/>
    </xf>
    <xf numFmtId="0" fontId="45" fillId="0" borderId="19" xfId="0" applyFont="1" applyBorder="1" applyAlignment="1" applyProtection="1">
      <alignment horizontal="center" wrapText="1"/>
      <protection/>
    </xf>
    <xf numFmtId="0" fontId="46" fillId="0" borderId="19" xfId="0" applyFont="1" applyBorder="1" applyAlignment="1" applyProtection="1">
      <alignment horizontal="left" wrapText="1" indent="1"/>
      <protection/>
    </xf>
    <xf numFmtId="0" fontId="5" fillId="0" borderId="36" xfId="0" applyFont="1" applyFill="1" applyBorder="1" applyAlignment="1" applyProtection="1">
      <alignment horizontal="center" vertical="center" wrapText="1"/>
      <protection/>
    </xf>
    <xf numFmtId="49" fontId="2" fillId="0" borderId="13" xfId="63" applyNumberFormat="1" applyFont="1" applyFill="1" applyBorder="1" applyAlignment="1" applyProtection="1">
      <alignment horizontal="left" vertical="center" wrapText="1" indent="1"/>
      <protection/>
    </xf>
    <xf numFmtId="0" fontId="2" fillId="0" borderId="13" xfId="63" applyFont="1" applyFill="1" applyBorder="1" applyAlignment="1" applyProtection="1">
      <alignment horizontal="left" vertical="center" wrapText="1" indent="1"/>
      <protection/>
    </xf>
    <xf numFmtId="164" fontId="5" fillId="33" borderId="29" xfId="0" applyNumberFormat="1" applyFont="1" applyFill="1" applyBorder="1" applyAlignment="1" applyProtection="1">
      <alignment horizontal="right" wrapText="1"/>
      <protection/>
    </xf>
    <xf numFmtId="164" fontId="5" fillId="33" borderId="12" xfId="0" applyNumberFormat="1" applyFont="1" applyFill="1" applyBorder="1" applyAlignment="1" applyProtection="1">
      <alignment horizontal="right" wrapText="1"/>
      <protection/>
    </xf>
    <xf numFmtId="164" fontId="2" fillId="0" borderId="47" xfId="0" applyNumberFormat="1" applyFont="1" applyFill="1" applyBorder="1" applyAlignment="1" applyProtection="1">
      <alignment horizontal="right" wrapText="1"/>
      <protection locked="0"/>
    </xf>
    <xf numFmtId="0" fontId="2" fillId="0" borderId="15" xfId="0" applyFont="1" applyFill="1" applyBorder="1" applyAlignment="1">
      <alignment horizontal="right" wrapText="1"/>
    </xf>
    <xf numFmtId="164" fontId="2" fillId="0" borderId="48" xfId="0" applyNumberFormat="1" applyFont="1" applyFill="1" applyBorder="1" applyAlignment="1" applyProtection="1">
      <alignment horizontal="right" wrapText="1"/>
      <protection locked="0"/>
    </xf>
    <xf numFmtId="0" fontId="47" fillId="0" borderId="15" xfId="0" applyFont="1" applyFill="1" applyBorder="1" applyAlignment="1">
      <alignment horizontal="right" wrapText="1"/>
    </xf>
    <xf numFmtId="164" fontId="2" fillId="0" borderId="49" xfId="0" applyNumberFormat="1" applyFont="1" applyFill="1" applyBorder="1" applyAlignment="1" applyProtection="1">
      <alignment horizontal="right" wrapText="1"/>
      <protection locked="0"/>
    </xf>
    <xf numFmtId="0" fontId="2" fillId="0" borderId="18" xfId="0" applyFont="1" applyFill="1" applyBorder="1" applyAlignment="1">
      <alignment horizontal="right" wrapText="1"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9" fillId="0" borderId="11" xfId="63" applyFont="1" applyFill="1" applyBorder="1" applyAlignment="1" applyProtection="1">
      <alignment vertical="center" wrapText="1"/>
      <protection/>
    </xf>
    <xf numFmtId="164" fontId="29" fillId="33" borderId="29" xfId="0" applyNumberFormat="1" applyFont="1" applyFill="1" applyBorder="1" applyAlignment="1" applyProtection="1">
      <alignment horizontal="right" wrapText="1"/>
      <protection/>
    </xf>
    <xf numFmtId="164" fontId="29" fillId="33" borderId="12" xfId="0" applyNumberFormat="1" applyFont="1" applyFill="1" applyBorder="1" applyAlignment="1" applyProtection="1">
      <alignment horizontal="right" wrapText="1"/>
      <protection/>
    </xf>
    <xf numFmtId="49" fontId="1" fillId="0" borderId="17" xfId="63" applyNumberFormat="1" applyFont="1" applyFill="1" applyBorder="1" applyAlignment="1" applyProtection="1">
      <alignment horizontal="left" vertical="center" wrapText="1" indent="1"/>
      <protection/>
    </xf>
    <xf numFmtId="164" fontId="1" fillId="0" borderId="47" xfId="0" applyNumberFormat="1" applyFont="1" applyFill="1" applyBorder="1" applyAlignment="1" applyProtection="1">
      <alignment horizontal="right" wrapText="1"/>
      <protection locked="0"/>
    </xf>
    <xf numFmtId="0" fontId="1" fillId="0" borderId="15" xfId="0" applyFont="1" applyFill="1" applyBorder="1" applyAlignment="1">
      <alignment horizontal="right" wrapText="1"/>
    </xf>
    <xf numFmtId="49" fontId="1" fillId="0" borderId="15" xfId="63" applyNumberFormat="1" applyFont="1" applyFill="1" applyBorder="1" applyAlignment="1" applyProtection="1">
      <alignment horizontal="left" vertical="center" wrapText="1" indent="1"/>
      <protection/>
    </xf>
    <xf numFmtId="0" fontId="1" fillId="0" borderId="15" xfId="63" applyFont="1" applyFill="1" applyBorder="1" applyAlignment="1" applyProtection="1">
      <alignment horizontal="left" vertical="center" wrapText="1" indent="1"/>
      <protection/>
    </xf>
    <xf numFmtId="164" fontId="1" fillId="0" borderId="48" xfId="0" applyNumberFormat="1" applyFont="1" applyFill="1" applyBorder="1" applyAlignment="1" applyProtection="1">
      <alignment horizontal="right" wrapText="1"/>
      <protection locked="0"/>
    </xf>
    <xf numFmtId="49" fontId="1" fillId="0" borderId="18" xfId="63" applyNumberFormat="1" applyFont="1" applyFill="1" applyBorder="1" applyAlignment="1" applyProtection="1">
      <alignment horizontal="left" vertical="center" wrapText="1" indent="1"/>
      <protection/>
    </xf>
    <xf numFmtId="164" fontId="1" fillId="0" borderId="49" xfId="0" applyNumberFormat="1" applyFont="1" applyFill="1" applyBorder="1" applyAlignment="1" applyProtection="1">
      <alignment horizontal="right" wrapText="1"/>
      <protection locked="0"/>
    </xf>
    <xf numFmtId="0" fontId="1" fillId="0" borderId="18" xfId="0" applyFont="1" applyFill="1" applyBorder="1" applyAlignment="1">
      <alignment horizontal="right" wrapText="1"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29" fillId="0" borderId="10" xfId="0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vertical="center" wrapText="1"/>
      <protection/>
    </xf>
    <xf numFmtId="0" fontId="29" fillId="0" borderId="11" xfId="0" applyFont="1" applyFill="1" applyBorder="1" applyAlignment="1" applyProtection="1">
      <alignment vertical="center" wrapText="1"/>
      <protection/>
    </xf>
    <xf numFmtId="0" fontId="29" fillId="0" borderId="24" xfId="0" applyFont="1" applyFill="1" applyBorder="1" applyAlignment="1" applyProtection="1">
      <alignment horizontal="left" vertical="center"/>
      <protection/>
    </xf>
    <xf numFmtId="3" fontId="1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3" fontId="1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8" fontId="1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3" xfId="0" applyFont="1" applyFill="1" applyBorder="1" applyAlignment="1" applyProtection="1">
      <alignment horizontal="left" vertical="center"/>
      <protection/>
    </xf>
    <xf numFmtId="3" fontId="1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3" fontId="29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0" xfId="0" applyNumberFormat="1" applyFont="1" applyFill="1" applyBorder="1" applyAlignment="1" applyProtection="1">
      <alignment vertical="center" wrapText="1"/>
      <protection locked="0"/>
    </xf>
    <xf numFmtId="0" fontId="29" fillId="0" borderId="22" xfId="0" applyFont="1" applyFill="1" applyBorder="1" applyAlignment="1" applyProtection="1">
      <alignment horizontal="center" vertical="center" wrapText="1"/>
      <protection/>
    </xf>
    <xf numFmtId="0" fontId="43" fillId="0" borderId="16" xfId="0" applyFont="1" applyFill="1" applyBorder="1" applyAlignment="1" applyProtection="1">
      <alignment horizontal="center" vertical="center" wrapText="1"/>
      <protection/>
    </xf>
    <xf numFmtId="0" fontId="29" fillId="0" borderId="16" xfId="63" applyFont="1" applyFill="1" applyBorder="1" applyAlignment="1" applyProtection="1">
      <alignment horizontal="left" vertical="center" wrapText="1" indent="1"/>
      <protection/>
    </xf>
    <xf numFmtId="0" fontId="29" fillId="0" borderId="12" xfId="0" applyFont="1" applyFill="1" applyBorder="1" applyAlignment="1" applyProtection="1">
      <alignment horizontal="center" vertical="center" wrapText="1"/>
      <protection/>
    </xf>
    <xf numFmtId="0" fontId="29" fillId="0" borderId="33" xfId="0" applyFont="1" applyFill="1" applyBorder="1" applyAlignment="1" applyProtection="1">
      <alignment horizontal="center" vertical="center" wrapText="1"/>
      <protection/>
    </xf>
    <xf numFmtId="0" fontId="5" fillId="0" borderId="37" xfId="0" applyFont="1" applyFill="1" applyBorder="1" applyAlignment="1" applyProtection="1">
      <alignment horizontal="center" vertical="center" wrapText="1"/>
      <protection/>
    </xf>
    <xf numFmtId="49" fontId="5" fillId="0" borderId="35" xfId="63" applyNumberFormat="1" applyFont="1" applyFill="1" applyBorder="1" applyAlignment="1" applyProtection="1">
      <alignment horizontal="left" vertical="center" wrapText="1" indent="1"/>
      <protection/>
    </xf>
    <xf numFmtId="0" fontId="2" fillId="0" borderId="0" xfId="0" applyFont="1" applyFill="1" applyBorder="1" applyAlignment="1" applyProtection="1">
      <alignment horizontal="right" wrapText="1"/>
      <protection/>
    </xf>
    <xf numFmtId="0" fontId="2" fillId="0" borderId="0" xfId="0" applyFont="1" applyFill="1" applyBorder="1" applyAlignment="1">
      <alignment horizontal="right" wrapText="1"/>
    </xf>
    <xf numFmtId="0" fontId="5" fillId="0" borderId="36" xfId="0" applyFont="1" applyFill="1" applyBorder="1" applyAlignment="1" applyProtection="1">
      <alignment horizontal="left" vertical="center"/>
      <protection/>
    </xf>
    <xf numFmtId="3" fontId="2" fillId="0" borderId="45" xfId="0" applyNumberFormat="1" applyFont="1" applyFill="1" applyBorder="1" applyAlignment="1" applyProtection="1">
      <alignment horizontal="right" wrapText="1"/>
      <protection locked="0"/>
    </xf>
    <xf numFmtId="0" fontId="2" fillId="0" borderId="13" xfId="0" applyFont="1" applyFill="1" applyBorder="1" applyAlignment="1">
      <alignment horizontal="right" wrapText="1"/>
    </xf>
    <xf numFmtId="0" fontId="5" fillId="0" borderId="21" xfId="0" applyFont="1" applyFill="1" applyBorder="1" applyAlignment="1" applyProtection="1">
      <alignment horizontal="left" vertical="center"/>
      <protection/>
    </xf>
    <xf numFmtId="3" fontId="2" fillId="0" borderId="48" xfId="0" applyNumberFormat="1" applyFont="1" applyFill="1" applyBorder="1" applyAlignment="1" applyProtection="1">
      <alignment horizontal="right" wrapText="1"/>
      <protection locked="0"/>
    </xf>
    <xf numFmtId="168" fontId="2" fillId="0" borderId="48" xfId="0" applyNumberFormat="1" applyFont="1" applyFill="1" applyBorder="1" applyAlignment="1" applyProtection="1">
      <alignment horizontal="right" wrapText="1"/>
      <protection locked="0"/>
    </xf>
    <xf numFmtId="0" fontId="5" fillId="0" borderId="41" xfId="0" applyFont="1" applyFill="1" applyBorder="1" applyAlignment="1" applyProtection="1">
      <alignment horizontal="left" vertical="center"/>
      <protection/>
    </xf>
    <xf numFmtId="0" fontId="5" fillId="0" borderId="50" xfId="0" applyFont="1" applyFill="1" applyBorder="1" applyAlignment="1" applyProtection="1">
      <alignment horizontal="left" vertical="center"/>
      <protection/>
    </xf>
    <xf numFmtId="49" fontId="1" fillId="0" borderId="19" xfId="63" applyNumberFormat="1" applyFont="1" applyFill="1" applyBorder="1" applyAlignment="1" applyProtection="1">
      <alignment horizontal="left" vertical="center" wrapText="1" indent="1"/>
      <protection/>
    </xf>
    <xf numFmtId="164" fontId="1" fillId="0" borderId="51" xfId="0" applyNumberFormat="1" applyFont="1" applyFill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vertical="center" wrapText="1"/>
      <protection/>
    </xf>
    <xf numFmtId="0" fontId="29" fillId="0" borderId="11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wrapText="1"/>
      <protection/>
    </xf>
    <xf numFmtId="0" fontId="36" fillId="0" borderId="11" xfId="0" applyFont="1" applyFill="1" applyBorder="1" applyAlignment="1" applyProtection="1">
      <alignment horizontal="center" wrapText="1"/>
      <protection/>
    </xf>
    <xf numFmtId="0" fontId="5" fillId="0" borderId="11" xfId="0" applyFont="1" applyFill="1" applyBorder="1" applyAlignment="1" applyProtection="1">
      <alignment horizontal="left" wrapText="1"/>
      <protection/>
    </xf>
    <xf numFmtId="164" fontId="5" fillId="33" borderId="11" xfId="0" applyNumberFormat="1" applyFont="1" applyFill="1" applyBorder="1" applyAlignment="1" applyProtection="1">
      <alignment wrapText="1"/>
      <protection/>
    </xf>
    <xf numFmtId="164" fontId="5" fillId="33" borderId="12" xfId="0" applyNumberFormat="1" applyFont="1" applyFill="1" applyBorder="1" applyAlignment="1" applyProtection="1">
      <alignment wrapText="1"/>
      <protection/>
    </xf>
    <xf numFmtId="0" fontId="5" fillId="0" borderId="24" xfId="0" applyFont="1" applyFill="1" applyBorder="1" applyAlignment="1" applyProtection="1">
      <alignment horizontal="center" wrapText="1"/>
      <protection/>
    </xf>
    <xf numFmtId="49" fontId="2" fillId="0" borderId="17" xfId="0" applyNumberFormat="1" applyFont="1" applyFill="1" applyBorder="1" applyAlignment="1" applyProtection="1">
      <alignment horizontal="center" wrapText="1"/>
      <protection/>
    </xf>
    <xf numFmtId="0" fontId="2" fillId="0" borderId="17" xfId="63" applyFont="1" applyFill="1" applyBorder="1" applyAlignment="1" applyProtection="1">
      <alignment horizontal="left" wrapText="1"/>
      <protection/>
    </xf>
    <xf numFmtId="164" fontId="2" fillId="0" borderId="17" xfId="0" applyNumberFormat="1" applyFont="1" applyFill="1" applyBorder="1" applyAlignment="1" applyProtection="1">
      <alignment wrapText="1"/>
      <protection locked="0"/>
    </xf>
    <xf numFmtId="0" fontId="5" fillId="0" borderId="21" xfId="0" applyFont="1" applyFill="1" applyBorder="1" applyAlignment="1" applyProtection="1">
      <alignment horizontal="center" wrapText="1"/>
      <protection/>
    </xf>
    <xf numFmtId="49" fontId="2" fillId="0" borderId="15" xfId="0" applyNumberFormat="1" applyFont="1" applyFill="1" applyBorder="1" applyAlignment="1" applyProtection="1">
      <alignment horizontal="center" wrapText="1"/>
      <protection/>
    </xf>
    <xf numFmtId="0" fontId="2" fillId="0" borderId="15" xfId="63" applyFont="1" applyFill="1" applyBorder="1" applyAlignment="1" applyProtection="1">
      <alignment horizontal="left" wrapText="1"/>
      <protection/>
    </xf>
    <xf numFmtId="164" fontId="2" fillId="0" borderId="15" xfId="0" applyNumberFormat="1" applyFont="1" applyFill="1" applyBorder="1" applyAlignment="1" applyProtection="1">
      <alignment wrapText="1"/>
      <protection locked="0"/>
    </xf>
    <xf numFmtId="0" fontId="2" fillId="0" borderId="15" xfId="0" applyFont="1" applyFill="1" applyBorder="1" applyAlignment="1">
      <alignment wrapText="1"/>
    </xf>
    <xf numFmtId="0" fontId="5" fillId="0" borderId="23" xfId="0" applyFont="1" applyFill="1" applyBorder="1" applyAlignment="1" applyProtection="1">
      <alignment horizontal="center" wrapText="1"/>
      <protection/>
    </xf>
    <xf numFmtId="49" fontId="2" fillId="0" borderId="18" xfId="0" applyNumberFormat="1" applyFont="1" applyFill="1" applyBorder="1" applyAlignment="1" applyProtection="1">
      <alignment horizontal="center" wrapText="1"/>
      <protection/>
    </xf>
    <xf numFmtId="0" fontId="2" fillId="0" borderId="18" xfId="63" applyFont="1" applyFill="1" applyBorder="1" applyAlignment="1" applyProtection="1">
      <alignment horizontal="left" wrapText="1"/>
      <protection/>
    </xf>
    <xf numFmtId="164" fontId="2" fillId="0" borderId="18" xfId="0" applyNumberFormat="1" applyFont="1" applyFill="1" applyBorder="1" applyAlignment="1" applyProtection="1">
      <alignment wrapText="1"/>
      <protection locked="0"/>
    </xf>
    <xf numFmtId="0" fontId="2" fillId="0" borderId="18" xfId="0" applyFont="1" applyFill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5" fillId="0" borderId="10" xfId="0" applyFont="1" applyFill="1" applyBorder="1" applyAlignment="1" applyProtection="1">
      <alignment horizontal="center" wrapText="1"/>
      <protection/>
    </xf>
    <xf numFmtId="0" fontId="5" fillId="0" borderId="11" xfId="63" applyFont="1" applyFill="1" applyBorder="1" applyAlignment="1" applyProtection="1">
      <alignment horizontal="left" wrapText="1"/>
      <protection/>
    </xf>
    <xf numFmtId="49" fontId="5" fillId="0" borderId="11" xfId="63" applyNumberFormat="1" applyFont="1" applyFill="1" applyBorder="1" applyAlignment="1" applyProtection="1">
      <alignment horizontal="left" wrapText="1"/>
      <protection/>
    </xf>
    <xf numFmtId="49" fontId="2" fillId="0" borderId="17" xfId="63" applyNumberFormat="1" applyFont="1" applyFill="1" applyBorder="1" applyAlignment="1" applyProtection="1">
      <alignment horizontal="left" wrapText="1"/>
      <protection/>
    </xf>
    <xf numFmtId="0" fontId="2" fillId="0" borderId="17" xfId="63" applyFont="1" applyFill="1" applyBorder="1" applyAlignment="1" applyProtection="1">
      <alignment horizontal="left" wrapText="1"/>
      <protection/>
    </xf>
    <xf numFmtId="164" fontId="5" fillId="0" borderId="17" xfId="0" applyNumberFormat="1" applyFont="1" applyFill="1" applyBorder="1" applyAlignment="1" applyProtection="1">
      <alignment wrapText="1"/>
      <protection locked="0"/>
    </xf>
    <xf numFmtId="49" fontId="2" fillId="0" borderId="18" xfId="63" applyNumberFormat="1" applyFont="1" applyFill="1" applyBorder="1" applyAlignment="1" applyProtection="1">
      <alignment horizontal="left" wrapText="1"/>
      <protection/>
    </xf>
    <xf numFmtId="0" fontId="2" fillId="0" borderId="18" xfId="63" applyFont="1" applyFill="1" applyBorder="1" applyAlignment="1" applyProtection="1">
      <alignment horizontal="left" wrapText="1"/>
      <protection/>
    </xf>
    <xf numFmtId="164" fontId="5" fillId="0" borderId="18" xfId="0" applyNumberFormat="1" applyFont="1" applyFill="1" applyBorder="1" applyAlignment="1" applyProtection="1">
      <alignment wrapText="1"/>
      <protection locked="0"/>
    </xf>
    <xf numFmtId="0" fontId="21" fillId="0" borderId="10" xfId="0" applyFont="1" applyBorder="1" applyAlignment="1" applyProtection="1">
      <alignment horizontal="center" wrapText="1"/>
      <protection/>
    </xf>
    <xf numFmtId="164" fontId="5" fillId="33" borderId="11" xfId="0" applyNumberFormat="1" applyFont="1" applyFill="1" applyBorder="1" applyAlignment="1" applyProtection="1">
      <alignment wrapText="1"/>
      <protection locked="0"/>
    </xf>
    <xf numFmtId="164" fontId="5" fillId="33" borderId="12" xfId="0" applyNumberFormat="1" applyFont="1" applyFill="1" applyBorder="1" applyAlignment="1" applyProtection="1">
      <alignment wrapText="1"/>
      <protection locked="0"/>
    </xf>
    <xf numFmtId="49" fontId="2" fillId="0" borderId="11" xfId="63" applyNumberFormat="1" applyFont="1" applyFill="1" applyBorder="1" applyAlignment="1" applyProtection="1">
      <alignment horizontal="left" wrapText="1"/>
      <protection/>
    </xf>
    <xf numFmtId="0" fontId="39" fillId="0" borderId="11" xfId="0" applyFont="1" applyBorder="1" applyAlignment="1" applyProtection="1">
      <alignment horizontal="left" wrapText="1"/>
      <protection/>
    </xf>
    <xf numFmtId="0" fontId="2" fillId="0" borderId="0" xfId="0" applyFont="1" applyFill="1" applyAlignment="1" applyProtection="1">
      <alignment horizontal="left" wrapText="1"/>
      <protection/>
    </xf>
    <xf numFmtId="0" fontId="2" fillId="0" borderId="0" xfId="0" applyFont="1" applyFill="1" applyAlignment="1" applyProtection="1">
      <alignment wrapText="1"/>
      <protection/>
    </xf>
    <xf numFmtId="0" fontId="2" fillId="0" borderId="0" xfId="0" applyFont="1" applyFill="1" applyAlignment="1">
      <alignment wrapText="1"/>
    </xf>
    <xf numFmtId="0" fontId="5" fillId="0" borderId="37" xfId="0" applyFont="1" applyFill="1" applyBorder="1" applyAlignment="1" applyProtection="1">
      <alignment horizontal="center" wrapText="1"/>
      <protection/>
    </xf>
    <xf numFmtId="0" fontId="5" fillId="0" borderId="35" xfId="63" applyFont="1" applyFill="1" applyBorder="1" applyAlignment="1" applyProtection="1">
      <alignment horizontal="left" wrapText="1"/>
      <protection/>
    </xf>
    <xf numFmtId="0" fontId="5" fillId="0" borderId="35" xfId="63" applyFont="1" applyFill="1" applyBorder="1" applyAlignment="1" applyProtection="1">
      <alignment wrapText="1"/>
      <protection/>
    </xf>
    <xf numFmtId="164" fontId="5" fillId="33" borderId="43" xfId="0" applyNumberFormat="1" applyFont="1" applyFill="1" applyBorder="1" applyAlignment="1" applyProtection="1">
      <alignment wrapText="1"/>
      <protection/>
    </xf>
    <xf numFmtId="164" fontId="5" fillId="33" borderId="52" xfId="0" applyNumberFormat="1" applyFont="1" applyFill="1" applyBorder="1" applyAlignment="1" applyProtection="1">
      <alignment wrapText="1"/>
      <protection/>
    </xf>
    <xf numFmtId="0" fontId="5" fillId="0" borderId="24" xfId="0" applyFont="1" applyFill="1" applyBorder="1" applyAlignment="1" applyProtection="1">
      <alignment horizontal="center" wrapText="1"/>
      <protection/>
    </xf>
    <xf numFmtId="164" fontId="2" fillId="0" borderId="47" xfId="0" applyNumberFormat="1" applyFont="1" applyFill="1" applyBorder="1" applyAlignment="1" applyProtection="1">
      <alignment wrapText="1"/>
      <protection locked="0"/>
    </xf>
    <xf numFmtId="0" fontId="2" fillId="0" borderId="15" xfId="0" applyFont="1" applyFill="1" applyBorder="1" applyAlignment="1">
      <alignment wrapText="1"/>
    </xf>
    <xf numFmtId="0" fontId="2" fillId="0" borderId="53" xfId="0" applyFont="1" applyFill="1" applyBorder="1" applyAlignment="1">
      <alignment wrapText="1"/>
    </xf>
    <xf numFmtId="0" fontId="5" fillId="0" borderId="21" xfId="0" applyFont="1" applyFill="1" applyBorder="1" applyAlignment="1" applyProtection="1">
      <alignment horizontal="center" wrapText="1"/>
      <protection/>
    </xf>
    <xf numFmtId="49" fontId="2" fillId="0" borderId="15" xfId="63" applyNumberFormat="1" applyFont="1" applyFill="1" applyBorder="1" applyAlignment="1" applyProtection="1">
      <alignment horizontal="left" wrapText="1"/>
      <protection/>
    </xf>
    <xf numFmtId="164" fontId="2" fillId="0" borderId="48" xfId="0" applyNumberFormat="1" applyFont="1" applyFill="1" applyBorder="1" applyAlignment="1" applyProtection="1">
      <alignment wrapText="1"/>
      <protection locked="0"/>
    </xf>
    <xf numFmtId="0" fontId="5" fillId="0" borderId="11" xfId="63" applyFont="1" applyFill="1" applyBorder="1" applyAlignment="1" applyProtection="1">
      <alignment horizontal="left" wrapText="1"/>
      <protection/>
    </xf>
    <xf numFmtId="0" fontId="5" fillId="0" borderId="11" xfId="63" applyFont="1" applyFill="1" applyBorder="1" applyAlignment="1" applyProtection="1">
      <alignment wrapText="1"/>
      <protection/>
    </xf>
    <xf numFmtId="164" fontId="5" fillId="33" borderId="29" xfId="0" applyNumberFormat="1" applyFont="1" applyFill="1" applyBorder="1" applyAlignment="1" applyProtection="1">
      <alignment wrapText="1"/>
      <protection/>
    </xf>
    <xf numFmtId="0" fontId="5" fillId="0" borderId="23" xfId="0" applyFont="1" applyFill="1" applyBorder="1" applyAlignment="1" applyProtection="1">
      <alignment horizontal="center" wrapText="1"/>
      <protection/>
    </xf>
    <xf numFmtId="164" fontId="2" fillId="0" borderId="49" xfId="0" applyNumberFormat="1" applyFont="1" applyFill="1" applyBorder="1" applyAlignment="1" applyProtection="1">
      <alignment wrapText="1"/>
      <protection locked="0"/>
    </xf>
    <xf numFmtId="0" fontId="2" fillId="0" borderId="18" xfId="0" applyFont="1" applyFill="1" applyBorder="1" applyAlignment="1">
      <alignment wrapText="1"/>
    </xf>
    <xf numFmtId="0" fontId="5" fillId="0" borderId="34" xfId="0" applyFont="1" applyFill="1" applyBorder="1" applyAlignment="1" applyProtection="1">
      <alignment horizontal="center" wrapText="1"/>
      <protection/>
    </xf>
    <xf numFmtId="0" fontId="5" fillId="0" borderId="14" xfId="63" applyFont="1" applyFill="1" applyBorder="1" applyAlignment="1" applyProtection="1">
      <alignment horizontal="left" wrapText="1"/>
      <protection/>
    </xf>
    <xf numFmtId="0" fontId="5" fillId="0" borderId="14" xfId="63" applyFont="1" applyFill="1" applyBorder="1" applyAlignment="1" applyProtection="1">
      <alignment wrapText="1"/>
      <protection/>
    </xf>
    <xf numFmtId="164" fontId="5" fillId="0" borderId="32" xfId="0" applyNumberFormat="1" applyFont="1" applyFill="1" applyBorder="1" applyAlignment="1" applyProtection="1">
      <alignment wrapText="1"/>
      <protection locked="0"/>
    </xf>
    <xf numFmtId="0" fontId="2" fillId="0" borderId="14" xfId="0" applyFont="1" applyFill="1" applyBorder="1" applyAlignment="1">
      <alignment wrapText="1"/>
    </xf>
    <xf numFmtId="0" fontId="2" fillId="0" borderId="35" xfId="0" applyFont="1" applyFill="1" applyBorder="1" applyAlignment="1" applyProtection="1">
      <alignment horizontal="center" wrapText="1"/>
      <protection/>
    </xf>
    <xf numFmtId="0" fontId="5" fillId="0" borderId="35" xfId="0" applyFont="1" applyFill="1" applyBorder="1" applyAlignment="1" applyProtection="1">
      <alignment horizontal="left" wrapText="1"/>
      <protection/>
    </xf>
    <xf numFmtId="0" fontId="2" fillId="0" borderId="28" xfId="0" applyFont="1" applyFill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>
      <alignment wrapText="1"/>
    </xf>
    <xf numFmtId="0" fontId="5" fillId="0" borderId="34" xfId="0" applyFont="1" applyFill="1" applyBorder="1" applyAlignment="1" applyProtection="1">
      <alignment horizontal="left"/>
      <protection/>
    </xf>
    <xf numFmtId="0" fontId="2" fillId="0" borderId="54" xfId="0" applyFont="1" applyFill="1" applyBorder="1" applyAlignment="1" applyProtection="1">
      <alignment wrapText="1"/>
      <protection/>
    </xf>
    <xf numFmtId="0" fontId="5" fillId="0" borderId="55" xfId="0" applyFont="1" applyFill="1" applyBorder="1" applyAlignment="1" applyProtection="1">
      <alignment wrapText="1"/>
      <protection/>
    </xf>
    <xf numFmtId="0" fontId="5" fillId="0" borderId="21" xfId="0" applyFont="1" applyFill="1" applyBorder="1" applyAlignment="1" applyProtection="1">
      <alignment horizontal="left"/>
      <protection/>
    </xf>
    <xf numFmtId="0" fontId="5" fillId="0" borderId="37" xfId="0" applyFont="1" applyFill="1" applyBorder="1" applyAlignment="1" applyProtection="1">
      <alignment horizontal="left"/>
      <protection/>
    </xf>
    <xf numFmtId="0" fontId="2" fillId="0" borderId="31" xfId="0" applyFont="1" applyFill="1" applyBorder="1" applyAlignment="1" applyProtection="1">
      <alignment wrapText="1"/>
      <protection/>
    </xf>
    <xf numFmtId="0" fontId="5" fillId="0" borderId="56" xfId="0" applyFont="1" applyFill="1" applyBorder="1" applyAlignment="1" applyProtection="1">
      <alignment wrapText="1"/>
      <protection/>
    </xf>
    <xf numFmtId="3" fontId="5" fillId="0" borderId="43" xfId="0" applyNumberFormat="1" applyFont="1" applyFill="1" applyBorder="1" applyAlignment="1" applyProtection="1">
      <alignment horizontal="right" wrapText="1"/>
      <protection locked="0"/>
    </xf>
    <xf numFmtId="0" fontId="2" fillId="0" borderId="30" xfId="0" applyFont="1" applyFill="1" applyBorder="1" applyAlignment="1">
      <alignment wrapText="1"/>
    </xf>
    <xf numFmtId="0" fontId="2" fillId="0" borderId="57" xfId="0" applyFont="1" applyFill="1" applyBorder="1" applyAlignment="1">
      <alignment wrapText="1"/>
    </xf>
    <xf numFmtId="0" fontId="17" fillId="0" borderId="34" xfId="0" applyFont="1" applyBorder="1" applyAlignment="1" applyProtection="1">
      <alignment horizontal="center" vertical="center" wrapText="1"/>
      <protection/>
    </xf>
    <xf numFmtId="164" fontId="3" fillId="33" borderId="11" xfId="0" applyNumberFormat="1" applyFont="1" applyFill="1" applyBorder="1" applyAlignment="1" applyProtection="1">
      <alignment vertical="center" wrapText="1"/>
      <protection/>
    </xf>
    <xf numFmtId="0" fontId="6" fillId="0" borderId="50" xfId="0" applyFont="1" applyFill="1" applyBorder="1" applyAlignment="1" applyProtection="1">
      <alignment vertical="center"/>
      <protection/>
    </xf>
    <xf numFmtId="0" fontId="6" fillId="0" borderId="58" xfId="0" applyFont="1" applyFill="1" applyBorder="1" applyAlignment="1" applyProtection="1">
      <alignment vertical="center"/>
      <protection/>
    </xf>
    <xf numFmtId="0" fontId="20" fillId="0" borderId="15" xfId="0" applyFont="1" applyBorder="1" applyAlignment="1" applyProtection="1">
      <alignment horizontal="left" vertical="center" wrapText="1" indent="1"/>
      <protection/>
    </xf>
    <xf numFmtId="0" fontId="50" fillId="0" borderId="15" xfId="0" applyFont="1" applyBorder="1" applyAlignment="1" applyProtection="1">
      <alignment horizontal="left" vertical="center" wrapText="1" indent="1"/>
      <protection/>
    </xf>
    <xf numFmtId="0" fontId="17" fillId="0" borderId="30" xfId="0" applyFont="1" applyBorder="1" applyAlignment="1" applyProtection="1">
      <alignment horizontal="left" vertical="center" wrapText="1" indent="1"/>
      <protection/>
    </xf>
    <xf numFmtId="164" fontId="29" fillId="0" borderId="19" xfId="63" applyNumberFormat="1" applyFont="1" applyFill="1" applyBorder="1" applyAlignment="1" applyProtection="1">
      <alignment horizontal="right" wrapText="1"/>
      <protection/>
    </xf>
    <xf numFmtId="164" fontId="29" fillId="0" borderId="19" xfId="63" applyNumberFormat="1" applyFont="1" applyFill="1" applyBorder="1" applyAlignment="1" applyProtection="1">
      <alignment wrapText="1"/>
      <protection/>
    </xf>
    <xf numFmtId="164" fontId="29" fillId="0" borderId="11" xfId="63" applyNumberFormat="1" applyFont="1" applyFill="1" applyBorder="1" applyAlignment="1" applyProtection="1">
      <alignment wrapText="1"/>
      <protection/>
    </xf>
    <xf numFmtId="164" fontId="29" fillId="0" borderId="12" xfId="63" applyNumberFormat="1" applyFont="1" applyFill="1" applyBorder="1" applyAlignment="1" applyProtection="1">
      <alignment wrapText="1"/>
      <protection/>
    </xf>
    <xf numFmtId="164" fontId="8" fillId="0" borderId="42" xfId="63" applyNumberFormat="1" applyFont="1" applyFill="1" applyBorder="1" applyAlignment="1" applyProtection="1">
      <alignment horizontal="right" wrapText="1"/>
      <protection locked="0"/>
    </xf>
    <xf numFmtId="0" fontId="1" fillId="0" borderId="42" xfId="63" applyFont="1" applyFill="1" applyBorder="1" applyAlignment="1">
      <alignment/>
      <protection/>
    </xf>
    <xf numFmtId="0" fontId="1" fillId="0" borderId="15" xfId="63" applyFont="1" applyFill="1" applyBorder="1" applyAlignment="1">
      <alignment/>
      <protection/>
    </xf>
    <xf numFmtId="164" fontId="1" fillId="0" borderId="42" xfId="63" applyNumberFormat="1" applyFont="1" applyFill="1" applyBorder="1" applyAlignment="1" applyProtection="1">
      <alignment horizontal="right" wrapText="1"/>
      <protection locked="0"/>
    </xf>
    <xf numFmtId="164" fontId="1" fillId="0" borderId="27" xfId="63" applyNumberFormat="1" applyFont="1" applyFill="1" applyBorder="1" applyAlignment="1" applyProtection="1">
      <alignment horizontal="right" wrapText="1"/>
      <protection locked="0"/>
    </xf>
    <xf numFmtId="0" fontId="1" fillId="0" borderId="27" xfId="63" applyFont="1" applyFill="1" applyBorder="1" applyAlignment="1">
      <alignment/>
      <protection/>
    </xf>
    <xf numFmtId="0" fontId="1" fillId="0" borderId="30" xfId="63" applyFont="1" applyFill="1" applyBorder="1" applyAlignment="1">
      <alignment/>
      <protection/>
    </xf>
    <xf numFmtId="164" fontId="29" fillId="0" borderId="11" xfId="63" applyNumberFormat="1" applyFont="1" applyFill="1" applyBorder="1" applyAlignment="1" applyProtection="1">
      <alignment horizontal="right" wrapText="1"/>
      <protection/>
    </xf>
    <xf numFmtId="164" fontId="1" fillId="0" borderId="17" xfId="63" applyNumberFormat="1" applyFont="1" applyFill="1" applyBorder="1" applyAlignment="1" applyProtection="1">
      <alignment horizontal="right" wrapText="1"/>
      <protection locked="0"/>
    </xf>
    <xf numFmtId="0" fontId="1" fillId="0" borderId="17" xfId="63" applyFont="1" applyFill="1" applyBorder="1" applyAlignment="1">
      <alignment/>
      <protection/>
    </xf>
    <xf numFmtId="164" fontId="1" fillId="0" borderId="15" xfId="63" applyNumberFormat="1" applyFont="1" applyFill="1" applyBorder="1" applyAlignment="1" applyProtection="1">
      <alignment horizontal="right" wrapText="1"/>
      <protection locked="0"/>
    </xf>
    <xf numFmtId="164" fontId="1" fillId="0" borderId="16" xfId="63" applyNumberFormat="1" applyFont="1" applyFill="1" applyBorder="1" applyAlignment="1" applyProtection="1">
      <alignment horizontal="right" wrapText="1"/>
      <protection locked="0"/>
    </xf>
    <xf numFmtId="0" fontId="1" fillId="0" borderId="35" xfId="63" applyFont="1" applyFill="1" applyBorder="1" applyAlignment="1" applyProtection="1">
      <alignment horizontal="left" vertical="center" wrapText="1" indent="1"/>
      <protection/>
    </xf>
    <xf numFmtId="164" fontId="1" fillId="0" borderId="35" xfId="63" applyNumberFormat="1" applyFont="1" applyFill="1" applyBorder="1" applyAlignment="1" applyProtection="1">
      <alignment horizontal="right" wrapText="1"/>
      <protection locked="0"/>
    </xf>
    <xf numFmtId="164" fontId="29" fillId="0" borderId="11" xfId="63" applyNumberFormat="1" applyFont="1" applyFill="1" applyBorder="1" applyAlignment="1" applyProtection="1">
      <alignment horizontal="right" wrapText="1"/>
      <protection locked="0"/>
    </xf>
    <xf numFmtId="164" fontId="29" fillId="0" borderId="11" xfId="63" applyNumberFormat="1" applyFont="1" applyFill="1" applyBorder="1" applyAlignment="1" applyProtection="1">
      <alignment wrapText="1"/>
      <protection locked="0"/>
    </xf>
    <xf numFmtId="164" fontId="29" fillId="0" borderId="12" xfId="63" applyNumberFormat="1" applyFont="1" applyFill="1" applyBorder="1" applyAlignment="1" applyProtection="1">
      <alignment wrapText="1"/>
      <protection locked="0"/>
    </xf>
    <xf numFmtId="164" fontId="1" fillId="0" borderId="18" xfId="63" applyNumberFormat="1" applyFont="1" applyFill="1" applyBorder="1" applyAlignment="1" applyProtection="1">
      <alignment horizontal="right" wrapText="1"/>
      <protection locked="0"/>
    </xf>
    <xf numFmtId="164" fontId="1" fillId="0" borderId="15" xfId="63" applyNumberFormat="1" applyFont="1" applyFill="1" applyBorder="1" applyAlignment="1" applyProtection="1">
      <alignment horizontal="right" wrapText="1"/>
      <protection locked="0"/>
    </xf>
    <xf numFmtId="49" fontId="1" fillId="0" borderId="59" xfId="63" applyNumberFormat="1" applyFont="1" applyFill="1" applyBorder="1" applyAlignment="1" applyProtection="1">
      <alignment horizontal="left" vertical="center" wrapText="1" indent="1"/>
      <protection/>
    </xf>
    <xf numFmtId="0" fontId="42" fillId="0" borderId="13" xfId="0" applyFont="1" applyBorder="1" applyAlignment="1" applyProtection="1">
      <alignment horizontal="left" vertical="center" wrapText="1" indent="1"/>
      <protection/>
    </xf>
    <xf numFmtId="164" fontId="8" fillId="0" borderId="13" xfId="63" applyNumberFormat="1" applyFont="1" applyFill="1" applyBorder="1" applyAlignment="1" applyProtection="1">
      <alignment horizontal="right" wrapText="1"/>
      <protection/>
    </xf>
    <xf numFmtId="164" fontId="8" fillId="0" borderId="15" xfId="63" applyNumberFormat="1" applyFont="1" applyFill="1" applyBorder="1" applyAlignment="1" applyProtection="1">
      <alignment horizontal="right" wrapText="1"/>
      <protection/>
    </xf>
    <xf numFmtId="164" fontId="29" fillId="0" borderId="12" xfId="63" applyNumberFormat="1" applyFont="1" applyFill="1" applyBorder="1" applyAlignment="1" applyProtection="1">
      <alignment horizontal="right" wrapText="1"/>
      <protection/>
    </xf>
    <xf numFmtId="0" fontId="1" fillId="0" borderId="18" xfId="63" applyFont="1" applyFill="1" applyBorder="1" applyAlignment="1">
      <alignment/>
      <protection/>
    </xf>
    <xf numFmtId="0" fontId="1" fillId="0" borderId="11" xfId="63" applyFont="1" applyFill="1" applyBorder="1" applyAlignment="1">
      <alignment/>
      <protection/>
    </xf>
    <xf numFmtId="0" fontId="1" fillId="0" borderId="12" xfId="63" applyFont="1" applyFill="1" applyBorder="1" applyAlignment="1">
      <alignment/>
      <protection/>
    </xf>
    <xf numFmtId="164" fontId="29" fillId="0" borderId="11" xfId="63" applyNumberFormat="1" applyFont="1" applyFill="1" applyBorder="1" applyAlignment="1" applyProtection="1">
      <alignment horizontal="right" wrapText="1"/>
      <protection/>
    </xf>
    <xf numFmtId="164" fontId="29" fillId="0" borderId="12" xfId="63" applyNumberFormat="1" applyFont="1" applyFill="1" applyBorder="1" applyAlignment="1" applyProtection="1">
      <alignment horizontal="right" wrapText="1"/>
      <protection/>
    </xf>
    <xf numFmtId="164" fontId="1" fillId="0" borderId="30" xfId="63" applyNumberFormat="1" applyFont="1" applyFill="1" applyBorder="1" applyAlignment="1" applyProtection="1">
      <alignment horizontal="right" wrapText="1"/>
      <protection locked="0"/>
    </xf>
    <xf numFmtId="0" fontId="29" fillId="0" borderId="11" xfId="63" applyFont="1" applyFill="1" applyBorder="1" applyAlignment="1" applyProtection="1">
      <alignment horizontal="center" vertical="center" wrapText="1"/>
      <protection/>
    </xf>
    <xf numFmtId="164" fontId="1" fillId="0" borderId="17" xfId="63" applyNumberFormat="1" applyFont="1" applyFill="1" applyBorder="1" applyAlignment="1" applyProtection="1">
      <alignment vertical="center" wrapText="1"/>
      <protection locked="0"/>
    </xf>
    <xf numFmtId="164" fontId="1" fillId="0" borderId="15" xfId="63" applyNumberFormat="1" applyFont="1" applyFill="1" applyBorder="1" applyAlignment="1" applyProtection="1">
      <alignment vertical="center" wrapText="1"/>
      <protection locked="0"/>
    </xf>
    <xf numFmtId="164" fontId="1" fillId="0" borderId="18" xfId="63" applyNumberFormat="1" applyFont="1" applyFill="1" applyBorder="1" applyAlignment="1" applyProtection="1">
      <alignment vertical="center" wrapText="1"/>
      <protection locked="0"/>
    </xf>
    <xf numFmtId="0" fontId="1" fillId="0" borderId="15" xfId="63" applyFont="1" applyFill="1" applyBorder="1" applyAlignment="1" applyProtection="1">
      <alignment horizontal="left" vertical="center" indent="6"/>
      <protection/>
    </xf>
    <xf numFmtId="0" fontId="1" fillId="0" borderId="17" xfId="63" applyFont="1" applyFill="1" applyBorder="1" applyAlignment="1" applyProtection="1">
      <alignment horizontal="left" vertical="center" indent="6"/>
      <protection/>
    </xf>
    <xf numFmtId="0" fontId="1" fillId="0" borderId="18" xfId="63" applyFont="1" applyFill="1" applyBorder="1" applyAlignment="1" applyProtection="1">
      <alignment horizontal="left" vertical="center" indent="6"/>
      <protection/>
    </xf>
    <xf numFmtId="0" fontId="26" fillId="0" borderId="15" xfId="0" applyFont="1" applyBorder="1" applyAlignment="1" applyProtection="1">
      <alignment horizontal="left" vertical="center" wrapText="1" indent="2"/>
      <protection/>
    </xf>
    <xf numFmtId="164" fontId="29" fillId="0" borderId="11" xfId="63" applyNumberFormat="1" applyFont="1" applyFill="1" applyBorder="1" applyAlignment="1" applyProtection="1">
      <alignment vertical="center" wrapText="1"/>
      <protection locked="0"/>
    </xf>
    <xf numFmtId="164" fontId="29" fillId="0" borderId="11" xfId="63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1" xfId="0" applyNumberFormat="1" applyFont="1" applyBorder="1" applyAlignment="1" applyProtection="1">
      <alignment horizontal="right" vertical="center" wrapText="1" indent="1"/>
      <protection/>
    </xf>
    <xf numFmtId="0" fontId="17" fillId="0" borderId="36" xfId="0" applyFont="1" applyBorder="1" applyAlignment="1" applyProtection="1">
      <alignment horizontal="left" vertical="center" wrapText="1" indent="1"/>
      <protection/>
    </xf>
    <xf numFmtId="0" fontId="17" fillId="0" borderId="13" xfId="0" applyFont="1" applyBorder="1" applyAlignment="1" applyProtection="1">
      <alignment horizontal="left" vertical="center" wrapText="1" indent="1"/>
      <protection/>
    </xf>
    <xf numFmtId="164" fontId="17" fillId="0" borderId="13" xfId="0" applyNumberFormat="1" applyFont="1" applyBorder="1" applyAlignment="1" applyProtection="1">
      <alignment horizontal="right" vertical="center" wrapText="1" indent="1"/>
      <protection/>
    </xf>
    <xf numFmtId="0" fontId="17" fillId="0" borderId="21" xfId="0" applyFont="1" applyBorder="1" applyAlignment="1" applyProtection="1">
      <alignment horizontal="left" vertical="center" wrapText="1" indent="1"/>
      <protection/>
    </xf>
    <xf numFmtId="0" fontId="17" fillId="0" borderId="15" xfId="0" applyFont="1" applyBorder="1" applyAlignment="1" applyProtection="1">
      <alignment horizontal="left" vertical="center" wrapText="1" indent="1"/>
      <protection/>
    </xf>
    <xf numFmtId="164" fontId="17" fillId="0" borderId="15" xfId="0" applyNumberFormat="1" applyFont="1" applyBorder="1" applyAlignment="1" applyProtection="1">
      <alignment horizontal="right" vertical="center" wrapText="1" indent="1"/>
      <protection/>
    </xf>
    <xf numFmtId="0" fontId="0" fillId="0" borderId="15" xfId="63" applyFont="1" applyFill="1" applyBorder="1">
      <alignment/>
      <protection/>
    </xf>
    <xf numFmtId="0" fontId="17" fillId="0" borderId="41" xfId="0" applyFont="1" applyBorder="1" applyAlignment="1" applyProtection="1">
      <alignment horizontal="left" vertical="center" wrapText="1" indent="1"/>
      <protection/>
    </xf>
    <xf numFmtId="164" fontId="17" fillId="0" borderId="30" xfId="0" applyNumberFormat="1" applyFont="1" applyBorder="1" applyAlignment="1" applyProtection="1">
      <alignment horizontal="right" vertical="center" wrapText="1" indent="1"/>
      <protection/>
    </xf>
    <xf numFmtId="49" fontId="20" fillId="0" borderId="21" xfId="0" applyNumberFormat="1" applyFont="1" applyBorder="1" applyAlignment="1" applyProtection="1">
      <alignment horizontal="left" vertical="center" wrapText="1" indent="1"/>
      <protection/>
    </xf>
    <xf numFmtId="49" fontId="50" fillId="0" borderId="21" xfId="0" applyNumberFormat="1" applyFont="1" applyBorder="1" applyAlignment="1" applyProtection="1">
      <alignment horizontal="left" vertical="center" wrapText="1" indent="1"/>
      <protection/>
    </xf>
    <xf numFmtId="49" fontId="50" fillId="0" borderId="41" xfId="0" applyNumberFormat="1" applyFont="1" applyBorder="1" applyAlignment="1" applyProtection="1">
      <alignment horizontal="left" vertical="center" wrapText="1" indent="1"/>
      <protection/>
    </xf>
    <xf numFmtId="164" fontId="29" fillId="0" borderId="15" xfId="63" applyNumberFormat="1" applyFont="1" applyFill="1" applyBorder="1" applyAlignment="1" applyProtection="1">
      <alignment horizontal="right" vertical="center" wrapText="1" indent="1"/>
      <protection/>
    </xf>
    <xf numFmtId="0" fontId="20" fillId="0" borderId="0" xfId="66" applyFont="1" applyAlignment="1">
      <alignment horizontal="center" textRotation="90"/>
      <protection/>
    </xf>
    <xf numFmtId="164" fontId="29" fillId="0" borderId="15" xfId="63" applyNumberFormat="1" applyFont="1" applyFill="1" applyBorder="1" applyAlignment="1" applyProtection="1">
      <alignment horizontal="right" vertical="center" wrapText="1" indent="1"/>
      <protection/>
    </xf>
    <xf numFmtId="164" fontId="1" fillId="0" borderId="15" xfId="63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15" xfId="63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4" xfId="63" applyFont="1" applyFill="1" applyBorder="1" applyAlignment="1" applyProtection="1">
      <alignment horizontal="center" vertical="center" wrapText="1"/>
      <protection/>
    </xf>
    <xf numFmtId="0" fontId="29" fillId="0" borderId="14" xfId="63" applyFont="1" applyFill="1" applyBorder="1" applyAlignment="1" applyProtection="1">
      <alignment horizontal="center" vertical="center" wrapText="1"/>
      <protection/>
    </xf>
    <xf numFmtId="164" fontId="29" fillId="0" borderId="17" xfId="63" applyNumberFormat="1" applyFont="1" applyFill="1" applyBorder="1" applyAlignment="1" applyProtection="1">
      <alignment horizontal="right" vertical="center" wrapText="1" indent="1"/>
      <protection/>
    </xf>
    <xf numFmtId="164" fontId="1" fillId="0" borderId="17" xfId="63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18" xfId="63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18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8" xfId="0" applyFont="1" applyBorder="1" applyAlignment="1" applyProtection="1">
      <alignment horizontal="left" vertical="center" indent="1"/>
      <protection/>
    </xf>
    <xf numFmtId="164" fontId="1" fillId="0" borderId="17" xfId="63" applyNumberFormat="1" applyFont="1" applyFill="1" applyBorder="1" applyAlignment="1" applyProtection="1">
      <alignment horizontal="right" vertical="center" wrapText="1" indent="1"/>
      <protection locked="0"/>
    </xf>
    <xf numFmtId="164" fontId="43" fillId="0" borderId="11" xfId="63" applyNumberFormat="1" applyFont="1" applyFill="1" applyBorder="1" applyAlignment="1" applyProtection="1">
      <alignment horizontal="right" vertical="center" wrapText="1" indent="1"/>
      <protection/>
    </xf>
    <xf numFmtId="0" fontId="26" fillId="0" borderId="15" xfId="0" applyFont="1" applyBorder="1" applyAlignment="1" applyProtection="1">
      <alignment horizontal="right" vertical="center" wrapText="1" indent="1"/>
      <protection locked="0"/>
    </xf>
    <xf numFmtId="0" fontId="26" fillId="0" borderId="18" xfId="0" applyFont="1" applyBorder="1" applyAlignment="1" applyProtection="1">
      <alignment horizontal="right" vertical="center" wrapText="1" indent="1"/>
      <protection locked="0"/>
    </xf>
    <xf numFmtId="0" fontId="3" fillId="0" borderId="10" xfId="63" applyFont="1" applyFill="1" applyBorder="1" applyAlignment="1" applyProtection="1">
      <alignment horizontal="center" vertical="center" wrapText="1"/>
      <protection/>
    </xf>
    <xf numFmtId="0" fontId="3" fillId="0" borderId="10" xfId="63" applyFont="1" applyFill="1" applyBorder="1" applyAlignment="1" applyProtection="1">
      <alignment horizontal="left" vertical="center" wrapText="1" indent="1"/>
      <protection/>
    </xf>
    <xf numFmtId="164" fontId="3" fillId="0" borderId="12" xfId="63" applyNumberFormat="1" applyFont="1" applyFill="1" applyBorder="1" applyAlignment="1" applyProtection="1">
      <alignment horizontal="right" vertical="center" wrapText="1" indent="1"/>
      <protection/>
    </xf>
    <xf numFmtId="164" fontId="3" fillId="0" borderId="11" xfId="63" applyNumberFormat="1" applyFont="1" applyFill="1" applyBorder="1" applyAlignment="1" applyProtection="1">
      <alignment horizontal="right" vertical="center" wrapText="1" indent="1"/>
      <protection/>
    </xf>
    <xf numFmtId="0" fontId="22" fillId="0" borderId="0" xfId="0" applyFont="1" applyBorder="1" applyAlignment="1" applyProtection="1">
      <alignment horizontal="left" vertical="center" wrapText="1" indent="1"/>
      <protection/>
    </xf>
    <xf numFmtId="164" fontId="29" fillId="0" borderId="0" xfId="63" applyNumberFormat="1" applyFont="1" applyFill="1" applyBorder="1" applyAlignment="1" applyProtection="1">
      <alignment horizontal="right" vertical="center" wrapText="1" indent="1"/>
      <protection/>
    </xf>
    <xf numFmtId="0" fontId="22" fillId="0" borderId="14" xfId="0" applyFont="1" applyBorder="1" applyAlignment="1" applyProtection="1">
      <alignment horizontal="left" vertical="center" wrapText="1" indent="1"/>
      <protection/>
    </xf>
    <xf numFmtId="164" fontId="29" fillId="0" borderId="14" xfId="63" applyNumberFormat="1" applyFont="1" applyFill="1" applyBorder="1" applyAlignment="1" applyProtection="1" quotePrefix="1">
      <alignment horizontal="right" vertical="center" wrapText="1" indent="1"/>
      <protection locked="0"/>
    </xf>
    <xf numFmtId="0" fontId="2" fillId="0" borderId="0" xfId="63" applyFill="1" applyBorder="1" applyAlignment="1">
      <alignment/>
      <protection/>
    </xf>
    <xf numFmtId="0" fontId="22" fillId="0" borderId="34" xfId="0" applyFont="1" applyBorder="1" applyAlignment="1" applyProtection="1">
      <alignment horizontal="left" vertical="center" wrapText="1" indent="1"/>
      <protection/>
    </xf>
    <xf numFmtId="0" fontId="2" fillId="0" borderId="0" xfId="63" applyFont="1" applyFill="1" applyBorder="1">
      <alignment/>
      <protection/>
    </xf>
    <xf numFmtId="0" fontId="2" fillId="0" borderId="0" xfId="63" applyFont="1" applyFill="1" applyBorder="1" applyAlignment="1">
      <alignment horizontal="right" vertical="center" indent="1"/>
      <protection/>
    </xf>
    <xf numFmtId="0" fontId="2" fillId="0" borderId="0" xfId="63" applyFill="1" applyBorder="1">
      <alignment/>
      <protection/>
    </xf>
    <xf numFmtId="0" fontId="29" fillId="0" borderId="34" xfId="63" applyFont="1" applyFill="1" applyBorder="1" applyAlignment="1" applyProtection="1">
      <alignment horizontal="center" vertical="center" wrapText="1"/>
      <protection/>
    </xf>
    <xf numFmtId="0" fontId="40" fillId="0" borderId="14" xfId="63" applyFont="1" applyFill="1" applyBorder="1" applyAlignment="1" applyProtection="1">
      <alignment horizontal="center" vertical="center" wrapText="1"/>
      <protection/>
    </xf>
    <xf numFmtId="0" fontId="13" fillId="0" borderId="10" xfId="63" applyFont="1" applyFill="1" applyBorder="1" applyAlignment="1" applyProtection="1">
      <alignment horizontal="center" vertical="center" wrapText="1"/>
      <protection/>
    </xf>
    <xf numFmtId="0" fontId="13" fillId="0" borderId="11" xfId="63" applyFont="1" applyFill="1" applyBorder="1" applyAlignment="1" applyProtection="1">
      <alignment horizontal="center" vertical="center" wrapText="1"/>
      <protection/>
    </xf>
    <xf numFmtId="164" fontId="13" fillId="0" borderId="11" xfId="63" applyNumberFormat="1" applyFont="1" applyFill="1" applyBorder="1" applyAlignment="1" applyProtection="1">
      <alignment horizontal="center" vertical="center" wrapText="1"/>
      <protection/>
    </xf>
    <xf numFmtId="0" fontId="13" fillId="0" borderId="11" xfId="63" applyFont="1" applyFill="1" applyBorder="1" applyAlignment="1">
      <alignment horizontal="center"/>
      <protection/>
    </xf>
    <xf numFmtId="0" fontId="13" fillId="0" borderId="12" xfId="63" applyFont="1" applyFill="1" applyBorder="1" applyAlignment="1" applyProtection="1">
      <alignment horizontal="center" vertical="center" wrapText="1"/>
      <protection/>
    </xf>
    <xf numFmtId="0" fontId="13" fillId="0" borderId="37" xfId="63" applyFont="1" applyFill="1" applyBorder="1" applyAlignment="1" applyProtection="1">
      <alignment horizontal="center" vertical="center" wrapText="1"/>
      <protection/>
    </xf>
    <xf numFmtId="0" fontId="13" fillId="0" borderId="35" xfId="63" applyFont="1" applyFill="1" applyBorder="1" applyAlignment="1" applyProtection="1">
      <alignment horizontal="center" vertical="center" wrapText="1"/>
      <protection/>
    </xf>
    <xf numFmtId="0" fontId="13" fillId="0" borderId="43" xfId="63" applyFont="1" applyFill="1" applyBorder="1" applyAlignment="1" applyProtection="1">
      <alignment horizontal="center" vertical="center" wrapText="1"/>
      <protection/>
    </xf>
    <xf numFmtId="0" fontId="13" fillId="0" borderId="52" xfId="63" applyFont="1" applyFill="1" applyBorder="1" applyAlignment="1" applyProtection="1">
      <alignment horizontal="center" vertical="center" wrapText="1"/>
      <protection/>
    </xf>
    <xf numFmtId="0" fontId="13" fillId="0" borderId="22" xfId="63" applyFont="1" applyFill="1" applyBorder="1" applyAlignment="1" applyProtection="1">
      <alignment horizontal="center" vertical="center" wrapText="1"/>
      <protection/>
    </xf>
    <xf numFmtId="0" fontId="13" fillId="0" borderId="14" xfId="63" applyFont="1" applyFill="1" applyBorder="1" applyAlignment="1" applyProtection="1">
      <alignment horizontal="center" vertical="center" wrapText="1"/>
      <protection/>
    </xf>
    <xf numFmtId="0" fontId="13" fillId="0" borderId="55" xfId="63" applyFont="1" applyFill="1" applyBorder="1" applyAlignment="1" applyProtection="1">
      <alignment horizontal="center" vertical="center" wrapText="1"/>
      <protection/>
    </xf>
    <xf numFmtId="0" fontId="13" fillId="0" borderId="33" xfId="63" applyFont="1" applyFill="1" applyBorder="1" applyAlignment="1" applyProtection="1">
      <alignment horizontal="center" vertical="center" wrapText="1"/>
      <protection/>
    </xf>
    <xf numFmtId="0" fontId="1" fillId="0" borderId="35" xfId="63" applyFont="1" applyFill="1" applyBorder="1">
      <alignment/>
      <protection/>
    </xf>
    <xf numFmtId="164" fontId="33" fillId="0" borderId="0" xfId="0" applyNumberFormat="1" applyFont="1" applyFill="1" applyAlignment="1" applyProtection="1">
      <alignment horizontal="right" vertical="center"/>
      <protection/>
    </xf>
    <xf numFmtId="164" fontId="1" fillId="0" borderId="60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17" xfId="0" applyNumberFormat="1" applyFont="1" applyFill="1" applyBorder="1" applyAlignment="1" applyProtection="1">
      <alignment vertical="center" wrapText="1"/>
      <protection locked="0"/>
    </xf>
    <xf numFmtId="164" fontId="1" fillId="0" borderId="0" xfId="0" applyNumberFormat="1" applyFont="1" applyFill="1" applyAlignment="1" applyProtection="1">
      <alignment vertical="center" wrapText="1"/>
      <protection/>
    </xf>
    <xf numFmtId="164" fontId="1" fillId="0" borderId="61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15" xfId="0" applyNumberFormat="1" applyFont="1" applyFill="1" applyBorder="1" applyAlignment="1" applyProtection="1">
      <alignment vertical="center" wrapText="1"/>
      <protection locked="0"/>
    </xf>
    <xf numFmtId="164" fontId="1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1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1" fillId="0" borderId="18" xfId="0" applyNumberFormat="1" applyFont="1" applyFill="1" applyBorder="1" applyAlignment="1" applyProtection="1">
      <alignment vertical="center" wrapText="1"/>
      <protection locked="0"/>
    </xf>
    <xf numFmtId="164" fontId="29" fillId="0" borderId="44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11" xfId="0" applyNumberFormat="1" applyFont="1" applyFill="1" applyBorder="1" applyAlignment="1" applyProtection="1">
      <alignment vertical="center" wrapText="1"/>
      <protection/>
    </xf>
    <xf numFmtId="164" fontId="1" fillId="0" borderId="62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8" fillId="0" borderId="16" xfId="0" applyNumberFormat="1" applyFont="1" applyFill="1" applyBorder="1" applyAlignment="1" applyProtection="1">
      <alignment vertical="center" wrapText="1"/>
      <protection/>
    </xf>
    <xf numFmtId="164" fontId="1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5" xfId="0" applyNumberFormat="1" applyFont="1" applyFill="1" applyBorder="1" applyAlignment="1" applyProtection="1">
      <alignment vertical="center" wrapText="1"/>
      <protection/>
    </xf>
    <xf numFmtId="164" fontId="1" fillId="0" borderId="16" xfId="0" applyNumberFormat="1" applyFont="1" applyFill="1" applyBorder="1" applyAlignment="1" applyProtection="1">
      <alignment vertical="center" wrapText="1"/>
      <protection locked="0"/>
    </xf>
    <xf numFmtId="164" fontId="29" fillId="0" borderId="20" xfId="0" applyNumberFormat="1" applyFont="1" applyFill="1" applyBorder="1" applyAlignment="1" applyProtection="1">
      <alignment vertical="center" wrapText="1"/>
      <protection/>
    </xf>
    <xf numFmtId="164" fontId="1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65" xfId="0" applyNumberFormat="1" applyFont="1" applyFill="1" applyBorder="1" applyAlignment="1" applyProtection="1">
      <alignment vertical="center" wrapText="1"/>
      <protection locked="0"/>
    </xf>
    <xf numFmtId="164" fontId="1" fillId="0" borderId="42" xfId="0" applyNumberFormat="1" applyFont="1" applyFill="1" applyBorder="1" applyAlignment="1" applyProtection="1">
      <alignment vertical="center" wrapText="1"/>
      <protection locked="0"/>
    </xf>
    <xf numFmtId="164" fontId="1" fillId="0" borderId="53" xfId="0" applyNumberFormat="1" applyFont="1" applyFill="1" applyBorder="1" applyAlignment="1" applyProtection="1">
      <alignment vertical="center" wrapText="1"/>
      <protection locked="0"/>
    </xf>
    <xf numFmtId="164" fontId="1" fillId="0" borderId="66" xfId="0" applyNumberFormat="1" applyFont="1" applyFill="1" applyBorder="1" applyAlignment="1" applyProtection="1">
      <alignment vertical="center" wrapText="1"/>
      <protection locked="0"/>
    </xf>
    <xf numFmtId="164" fontId="29" fillId="0" borderId="12" xfId="0" applyNumberFormat="1" applyFont="1" applyFill="1" applyBorder="1" applyAlignment="1" applyProtection="1">
      <alignment vertical="center" wrapText="1"/>
      <protection/>
    </xf>
    <xf numFmtId="164" fontId="1" fillId="0" borderId="67" xfId="0" applyNumberFormat="1" applyFont="1" applyFill="1" applyBorder="1" applyAlignment="1" applyProtection="1">
      <alignment vertical="center" wrapText="1"/>
      <protection locked="0"/>
    </xf>
    <xf numFmtId="164" fontId="29" fillId="0" borderId="15" xfId="0" applyNumberFormat="1" applyFont="1" applyFill="1" applyBorder="1" applyAlignment="1" applyProtection="1">
      <alignment vertical="center" wrapText="1"/>
      <protection/>
    </xf>
    <xf numFmtId="164" fontId="29" fillId="0" borderId="20" xfId="0" applyNumberFormat="1" applyFont="1" applyFill="1" applyBorder="1" applyAlignment="1" applyProtection="1">
      <alignment horizontal="center" vertical="center" wrapText="1"/>
      <protection/>
    </xf>
    <xf numFmtId="164" fontId="29" fillId="0" borderId="11" xfId="0" applyNumberFormat="1" applyFont="1" applyFill="1" applyBorder="1" applyAlignment="1" applyProtection="1">
      <alignment horizontal="center" vertical="center" wrapText="1"/>
      <protection/>
    </xf>
    <xf numFmtId="164" fontId="29" fillId="0" borderId="29" xfId="0" applyNumberFormat="1" applyFont="1" applyFill="1" applyBorder="1" applyAlignment="1" applyProtection="1">
      <alignment vertical="center" wrapText="1"/>
      <protection/>
    </xf>
    <xf numFmtId="164" fontId="29" fillId="0" borderId="15" xfId="0" applyNumberFormat="1" applyFont="1" applyFill="1" applyBorder="1" applyAlignment="1" applyProtection="1">
      <alignment vertical="center" wrapText="1"/>
      <protection locked="0"/>
    </xf>
    <xf numFmtId="164" fontId="29" fillId="0" borderId="15" xfId="0" applyNumberFormat="1" applyFont="1" applyFill="1" applyBorder="1" applyAlignment="1" applyProtection="1">
      <alignment horizontal="center" vertical="center" wrapText="1"/>
      <protection/>
    </xf>
    <xf numFmtId="164" fontId="8" fillId="0" borderId="17" xfId="0" applyNumberFormat="1" applyFont="1" applyFill="1" applyBorder="1" applyAlignment="1" applyProtection="1">
      <alignment vertical="center" wrapText="1"/>
      <protection/>
    </xf>
    <xf numFmtId="164" fontId="29" fillId="0" borderId="17" xfId="0" applyNumberFormat="1" applyFont="1" applyFill="1" applyBorder="1" applyAlignment="1" applyProtection="1">
      <alignment vertical="center" wrapText="1"/>
      <protection locked="0"/>
    </xf>
    <xf numFmtId="164" fontId="29" fillId="0" borderId="11" xfId="0" applyNumberFormat="1" applyFont="1" applyFill="1" applyBorder="1" applyAlignment="1" applyProtection="1">
      <alignment vertical="center" wrapText="1"/>
      <protection locked="0"/>
    </xf>
    <xf numFmtId="164" fontId="1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13" xfId="0" applyNumberFormat="1" applyFont="1" applyFill="1" applyBorder="1" applyAlignment="1" applyProtection="1">
      <alignment vertical="center" wrapText="1"/>
      <protection locked="0"/>
    </xf>
    <xf numFmtId="164" fontId="8" fillId="0" borderId="65" xfId="0" applyNumberFormat="1" applyFont="1" applyFill="1" applyBorder="1" applyAlignment="1" applyProtection="1">
      <alignment vertical="center" wrapText="1"/>
      <protection/>
    </xf>
    <xf numFmtId="164" fontId="8" fillId="0" borderId="53" xfId="0" applyNumberFormat="1" applyFont="1" applyFill="1" applyBorder="1" applyAlignment="1" applyProtection="1">
      <alignment vertical="center" wrapText="1"/>
      <protection/>
    </xf>
    <xf numFmtId="164" fontId="1" fillId="0" borderId="68" xfId="0" applyNumberFormat="1" applyFont="1" applyFill="1" applyBorder="1" applyAlignment="1" applyProtection="1">
      <alignment horizontal="left" vertical="center" wrapText="1" indent="1"/>
      <protection/>
    </xf>
    <xf numFmtId="0" fontId="29" fillId="0" borderId="33" xfId="63" applyFont="1" applyFill="1" applyBorder="1" applyAlignment="1" applyProtection="1">
      <alignment horizontal="center" vertical="center" wrapText="1"/>
      <protection/>
    </xf>
    <xf numFmtId="164" fontId="1" fillId="0" borderId="10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15" xfId="0" applyNumberFormat="1" applyFont="1" applyFill="1" applyBorder="1" applyAlignment="1" applyProtection="1">
      <alignment vertical="center" wrapText="1"/>
      <protection/>
    </xf>
    <xf numFmtId="164" fontId="1" fillId="0" borderId="15" xfId="0" applyNumberFormat="1" applyFont="1" applyFill="1" applyBorder="1" applyAlignment="1" applyProtection="1">
      <alignment horizontal="center" vertical="center" wrapText="1"/>
      <protection/>
    </xf>
    <xf numFmtId="164" fontId="1" fillId="0" borderId="15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11" xfId="0" applyNumberFormat="1" applyFont="1" applyFill="1" applyBorder="1" applyAlignment="1" applyProtection="1">
      <alignment horizontal="left" vertical="center" wrapText="1" indent="1"/>
      <protection/>
    </xf>
    <xf numFmtId="0" fontId="29" fillId="0" borderId="32" xfId="63" applyFont="1" applyFill="1" applyBorder="1" applyAlignment="1" applyProtection="1">
      <alignment horizontal="center" vertical="center" wrapText="1"/>
      <protection/>
    </xf>
    <xf numFmtId="164" fontId="1" fillId="0" borderId="53" xfId="0" applyNumberFormat="1" applyFont="1" applyFill="1" applyBorder="1" applyAlignment="1" applyProtection="1">
      <alignment vertical="center" wrapText="1"/>
      <protection/>
    </xf>
    <xf numFmtId="164" fontId="1" fillId="0" borderId="53" xfId="0" applyNumberFormat="1" applyFont="1" applyFill="1" applyBorder="1" applyAlignment="1" applyProtection="1">
      <alignment horizontal="center" vertical="center" wrapText="1"/>
      <protection/>
    </xf>
    <xf numFmtId="164" fontId="1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0" xfId="0" applyNumberFormat="1" applyFill="1" applyBorder="1" applyAlignment="1" applyProtection="1">
      <alignment vertical="center" wrapText="1"/>
      <protection/>
    </xf>
    <xf numFmtId="164" fontId="5" fillId="0" borderId="27" xfId="0" applyNumberFormat="1" applyFont="1" applyFill="1" applyBorder="1" applyAlignment="1" applyProtection="1">
      <alignment vertical="center" wrapText="1"/>
      <protection/>
    </xf>
    <xf numFmtId="164" fontId="1" fillId="0" borderId="13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30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29" fillId="0" borderId="11" xfId="63" applyNumberFormat="1" applyFont="1" applyFill="1" applyBorder="1" applyAlignment="1" applyProtection="1">
      <alignment horizontal="right" vertical="center" wrapText="1"/>
      <protection/>
    </xf>
    <xf numFmtId="164" fontId="29" fillId="0" borderId="17" xfId="0" applyNumberFormat="1" applyFont="1" applyFill="1" applyBorder="1" applyAlignment="1" applyProtection="1">
      <alignment horizontal="right" vertical="center" wrapText="1"/>
      <protection/>
    </xf>
    <xf numFmtId="164" fontId="29" fillId="0" borderId="60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30" xfId="0" applyNumberFormat="1" applyFont="1" applyFill="1" applyBorder="1" applyAlignment="1" applyProtection="1">
      <alignment horizontal="center" vertical="center" wrapText="1"/>
      <protection locked="0"/>
    </xf>
    <xf numFmtId="164" fontId="29" fillId="0" borderId="32" xfId="0" applyNumberFormat="1" applyFont="1" applyFill="1" applyBorder="1" applyAlignment="1" applyProtection="1">
      <alignment vertical="center" wrapText="1"/>
      <protection locked="0"/>
    </xf>
    <xf numFmtId="164" fontId="29" fillId="0" borderId="33" xfId="0" applyNumberFormat="1" applyFont="1" applyFill="1" applyBorder="1" applyAlignment="1" applyProtection="1">
      <alignment vertical="center" wrapText="1"/>
      <protection locked="0"/>
    </xf>
    <xf numFmtId="164" fontId="29" fillId="0" borderId="10" xfId="0" applyNumberFormat="1" applyFont="1" applyFill="1" applyBorder="1" applyAlignment="1" applyProtection="1">
      <alignment horizontal="left" vertical="center" wrapText="1"/>
      <protection/>
    </xf>
    <xf numFmtId="164" fontId="1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52" xfId="0" applyNumberFormat="1" applyFont="1" applyFill="1" applyBorder="1" applyAlignment="1" applyProtection="1">
      <alignment horizontal="left" vertical="center" wrapText="1" indent="1"/>
      <protection/>
    </xf>
    <xf numFmtId="0" fontId="19" fillId="0" borderId="19" xfId="0" applyFont="1" applyBorder="1" applyAlignment="1" applyProtection="1">
      <alignment horizontal="center" wrapText="1"/>
      <protection/>
    </xf>
    <xf numFmtId="0" fontId="39" fillId="0" borderId="19" xfId="0" applyFont="1" applyBorder="1" applyAlignment="1" applyProtection="1">
      <alignment horizontal="left" wrapText="1" indent="1"/>
      <protection/>
    </xf>
    <xf numFmtId="0" fontId="2" fillId="0" borderId="17" xfId="0" applyFont="1" applyFill="1" applyBorder="1" applyAlignment="1">
      <alignment wrapText="1"/>
    </xf>
    <xf numFmtId="164" fontId="2" fillId="0" borderId="46" xfId="0" applyNumberFormat="1" applyFont="1" applyFill="1" applyBorder="1" applyAlignment="1" applyProtection="1">
      <alignment wrapText="1"/>
      <protection locked="0"/>
    </xf>
    <xf numFmtId="164" fontId="5" fillId="0" borderId="47" xfId="0" applyNumberFormat="1" applyFont="1" applyFill="1" applyBorder="1" applyAlignment="1" applyProtection="1">
      <alignment wrapText="1"/>
      <protection locked="0"/>
    </xf>
    <xf numFmtId="164" fontId="5" fillId="0" borderId="48" xfId="0" applyNumberFormat="1" applyFont="1" applyFill="1" applyBorder="1" applyAlignment="1" applyProtection="1">
      <alignment wrapText="1"/>
      <protection locked="0"/>
    </xf>
    <xf numFmtId="164" fontId="5" fillId="0" borderId="49" xfId="0" applyNumberFormat="1" applyFont="1" applyFill="1" applyBorder="1" applyAlignment="1" applyProtection="1">
      <alignment wrapText="1"/>
      <protection locked="0"/>
    </xf>
    <xf numFmtId="164" fontId="5" fillId="0" borderId="29" xfId="0" applyNumberFormat="1" applyFont="1" applyFill="1" applyBorder="1" applyAlignment="1" applyProtection="1">
      <alignment wrapText="1"/>
      <protection locked="0"/>
    </xf>
    <xf numFmtId="0" fontId="2" fillId="0" borderId="11" xfId="0" applyFont="1" applyFill="1" applyBorder="1" applyAlignment="1">
      <alignment wrapText="1"/>
    </xf>
    <xf numFmtId="164" fontId="2" fillId="0" borderId="29" xfId="0" applyNumberFormat="1" applyFont="1" applyFill="1" applyBorder="1" applyAlignment="1" applyProtection="1">
      <alignment wrapText="1"/>
      <protection locked="0"/>
    </xf>
    <xf numFmtId="164" fontId="2" fillId="0" borderId="51" xfId="0" applyNumberFormat="1" applyFont="1" applyFill="1" applyBorder="1" applyAlignment="1" applyProtection="1">
      <alignment wrapText="1"/>
      <protection locked="0"/>
    </xf>
    <xf numFmtId="0" fontId="2" fillId="0" borderId="16" xfId="0" applyFont="1" applyFill="1" applyBorder="1" applyAlignment="1">
      <alignment wrapText="1"/>
    </xf>
    <xf numFmtId="164" fontId="5" fillId="33" borderId="29" xfId="0" applyNumberFormat="1" applyFont="1" applyFill="1" applyBorder="1" applyAlignment="1" applyProtection="1">
      <alignment wrapText="1"/>
      <protection locked="0"/>
    </xf>
    <xf numFmtId="3" fontId="1" fillId="0" borderId="42" xfId="63" applyNumberFormat="1" applyFont="1" applyFill="1" applyBorder="1" applyAlignment="1">
      <alignment/>
      <protection/>
    </xf>
    <xf numFmtId="0" fontId="1" fillId="0" borderId="16" xfId="63" applyFont="1" applyFill="1" applyBorder="1" applyAlignment="1">
      <alignment/>
      <protection/>
    </xf>
    <xf numFmtId="3" fontId="8" fillId="0" borderId="69" xfId="63" applyNumberFormat="1" applyFont="1" applyFill="1" applyBorder="1" applyAlignment="1">
      <alignment/>
      <protection/>
    </xf>
    <xf numFmtId="164" fontId="8" fillId="0" borderId="71" xfId="63" applyNumberFormat="1" applyFont="1" applyFill="1" applyBorder="1" applyAlignment="1" applyProtection="1">
      <alignment horizontal="right" wrapText="1"/>
      <protection/>
    </xf>
    <xf numFmtId="164" fontId="8" fillId="0" borderId="53" xfId="63" applyNumberFormat="1" applyFont="1" applyFill="1" applyBorder="1" applyAlignment="1" applyProtection="1">
      <alignment horizontal="right" wrapText="1"/>
      <protection/>
    </xf>
    <xf numFmtId="49" fontId="1" fillId="0" borderId="26" xfId="63" applyNumberFormat="1" applyFont="1" applyFill="1" applyBorder="1" applyAlignment="1" applyProtection="1">
      <alignment horizontal="left" vertical="center" wrapText="1" indent="1"/>
      <protection/>
    </xf>
    <xf numFmtId="3" fontId="1" fillId="0" borderId="27" xfId="63" applyNumberFormat="1" applyFont="1" applyFill="1" applyBorder="1" applyAlignment="1">
      <alignment/>
      <protection/>
    </xf>
    <xf numFmtId="164" fontId="1" fillId="0" borderId="13" xfId="63" applyNumberFormat="1" applyFont="1" applyFill="1" applyBorder="1" applyAlignment="1" applyProtection="1">
      <alignment horizontal="right" wrapText="1"/>
      <protection locked="0"/>
    </xf>
    <xf numFmtId="49" fontId="1" fillId="0" borderId="41" xfId="63" applyNumberFormat="1" applyFont="1" applyFill="1" applyBorder="1" applyAlignment="1" applyProtection="1">
      <alignment horizontal="left" vertical="center" wrapText="1" indent="1"/>
      <protection/>
    </xf>
    <xf numFmtId="3" fontId="1" fillId="0" borderId="13" xfId="63" applyNumberFormat="1" applyFont="1" applyFill="1" applyBorder="1" applyAlignment="1">
      <alignment/>
      <protection/>
    </xf>
    <xf numFmtId="3" fontId="1" fillId="0" borderId="71" xfId="63" applyNumberFormat="1" applyFont="1" applyFill="1" applyBorder="1" applyAlignment="1">
      <alignment/>
      <protection/>
    </xf>
    <xf numFmtId="3" fontId="1" fillId="0" borderId="15" xfId="63" applyNumberFormat="1" applyFont="1" applyFill="1" applyBorder="1" applyAlignment="1">
      <alignment/>
      <protection/>
    </xf>
    <xf numFmtId="3" fontId="1" fillId="0" borderId="53" xfId="63" applyNumberFormat="1" applyFont="1" applyFill="1" applyBorder="1" applyAlignment="1">
      <alignment/>
      <protection/>
    </xf>
    <xf numFmtId="3" fontId="1" fillId="0" borderId="30" xfId="63" applyNumberFormat="1" applyFont="1" applyFill="1" applyBorder="1" applyAlignment="1">
      <alignment/>
      <protection/>
    </xf>
    <xf numFmtId="0" fontId="1" fillId="0" borderId="13" xfId="63" applyFont="1" applyFill="1" applyBorder="1">
      <alignment/>
      <protection/>
    </xf>
    <xf numFmtId="0" fontId="1" fillId="0" borderId="30" xfId="63" applyFont="1" applyFill="1" applyBorder="1" applyAlignment="1" applyProtection="1">
      <alignment horizontal="left" vertical="center" indent="6"/>
      <protection/>
    </xf>
    <xf numFmtId="164" fontId="1" fillId="0" borderId="30" xfId="63" applyNumberFormat="1" applyFont="1" applyFill="1" applyBorder="1" applyAlignment="1" applyProtection="1">
      <alignment vertical="center" wrapText="1"/>
      <protection locked="0"/>
    </xf>
    <xf numFmtId="0" fontId="1" fillId="0" borderId="30" xfId="63" applyFont="1" applyFill="1" applyBorder="1">
      <alignment/>
      <protection/>
    </xf>
    <xf numFmtId="164" fontId="29" fillId="0" borderId="12" xfId="63" applyNumberFormat="1" applyFont="1" applyFill="1" applyBorder="1" applyAlignment="1" applyProtection="1">
      <alignment vertical="center" wrapText="1"/>
      <protection/>
    </xf>
    <xf numFmtId="3" fontId="26" fillId="0" borderId="17" xfId="0" applyNumberFormat="1" applyFont="1" applyBorder="1" applyAlignment="1" applyProtection="1">
      <alignment vertical="center" wrapText="1"/>
      <protection locked="0"/>
    </xf>
    <xf numFmtId="3" fontId="26" fillId="0" borderId="15" xfId="0" applyNumberFormat="1" applyFont="1" applyBorder="1" applyAlignment="1" applyProtection="1">
      <alignment vertical="center" wrapText="1"/>
      <protection locked="0"/>
    </xf>
    <xf numFmtId="3" fontId="26" fillId="0" borderId="18" xfId="0" applyNumberFormat="1" applyFont="1" applyBorder="1" applyAlignment="1" applyProtection="1">
      <alignment vertical="center" wrapText="1"/>
      <protection locked="0"/>
    </xf>
    <xf numFmtId="164" fontId="1" fillId="0" borderId="15" xfId="63" applyNumberFormat="1" applyFont="1" applyFill="1" applyBorder="1" applyAlignment="1" applyProtection="1">
      <alignment vertical="center" wrapText="1"/>
      <protection locked="0"/>
    </xf>
    <xf numFmtId="49" fontId="22" fillId="0" borderId="36" xfId="0" applyNumberFormat="1" applyFont="1" applyBorder="1" applyAlignment="1" applyProtection="1">
      <alignment horizontal="left" vertical="center" wrapText="1" indent="1"/>
      <protection/>
    </xf>
    <xf numFmtId="0" fontId="1" fillId="0" borderId="30" xfId="63" applyFont="1" applyFill="1" applyBorder="1" applyAlignment="1" applyProtection="1">
      <alignment horizontal="left" vertical="center" wrapText="1" indent="6"/>
      <protection/>
    </xf>
    <xf numFmtId="0" fontId="26" fillId="0" borderId="30" xfId="0" applyFont="1" applyBorder="1" applyAlignment="1" applyProtection="1" quotePrefix="1">
      <alignment horizontal="left" vertical="center" wrapText="1" indent="6"/>
      <protection/>
    </xf>
    <xf numFmtId="164" fontId="1" fillId="0" borderId="13" xfId="63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11" xfId="63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37" xfId="63" applyFont="1" applyFill="1" applyBorder="1" applyAlignment="1" applyProtection="1">
      <alignment horizontal="left" vertical="center" wrapText="1" indent="1"/>
      <protection/>
    </xf>
    <xf numFmtId="164" fontId="29" fillId="0" borderId="35" xfId="63" applyNumberFormat="1" applyFont="1" applyFill="1" applyBorder="1" applyAlignment="1" applyProtection="1">
      <alignment horizontal="right" vertical="center" wrapText="1" indent="1"/>
      <protection/>
    </xf>
    <xf numFmtId="0" fontId="1" fillId="0" borderId="23" xfId="63" applyFont="1" applyFill="1" applyBorder="1" applyAlignment="1" applyProtection="1">
      <alignment horizontal="left" vertical="center" wrapText="1" indent="1"/>
      <protection/>
    </xf>
    <xf numFmtId="49" fontId="29" fillId="0" borderId="10" xfId="63" applyNumberFormat="1" applyFont="1" applyFill="1" applyBorder="1" applyAlignment="1" applyProtection="1">
      <alignment horizontal="left" vertical="center" wrapText="1" indent="1"/>
      <protection/>
    </xf>
    <xf numFmtId="164" fontId="29" fillId="0" borderId="11" xfId="63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15" xfId="0" applyNumberFormat="1" applyFont="1" applyBorder="1" applyAlignment="1" applyProtection="1">
      <alignment horizontal="right" vertical="center" wrapText="1" indent="1"/>
      <protection/>
    </xf>
    <xf numFmtId="164" fontId="26" fillId="0" borderId="18" xfId="0" applyNumberFormat="1" applyFont="1" applyBorder="1" applyAlignment="1" applyProtection="1">
      <alignment horizontal="right" vertical="center" wrapText="1" indent="1"/>
      <protection/>
    </xf>
    <xf numFmtId="0" fontId="29" fillId="0" borderId="10" xfId="63" applyFont="1" applyFill="1" applyBorder="1" applyAlignment="1" applyProtection="1">
      <alignment horizontal="left" vertical="center" wrapText="1" indent="1"/>
      <protection/>
    </xf>
    <xf numFmtId="49" fontId="29" fillId="0" borderId="34" xfId="63" applyNumberFormat="1" applyFont="1" applyFill="1" applyBorder="1" applyAlignment="1" applyProtection="1">
      <alignment horizontal="left" vertical="center" wrapText="1" indent="1"/>
      <protection/>
    </xf>
    <xf numFmtId="164" fontId="29" fillId="0" borderId="14" xfId="63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41" xfId="63" applyFont="1" applyFill="1" applyBorder="1" applyAlignment="1" applyProtection="1">
      <alignment horizontal="left" vertical="center" wrapText="1" indent="1"/>
      <protection/>
    </xf>
    <xf numFmtId="164" fontId="29" fillId="0" borderId="30" xfId="63" applyNumberFormat="1" applyFont="1" applyFill="1" applyBorder="1" applyAlignment="1" applyProtection="1">
      <alignment horizontal="right" vertical="center" wrapText="1" indent="1"/>
      <protection/>
    </xf>
    <xf numFmtId="164" fontId="26" fillId="0" borderId="35" xfId="0" applyNumberFormat="1" applyFont="1" applyBorder="1" applyAlignment="1" applyProtection="1">
      <alignment horizontal="right" vertical="center" wrapText="1" indent="1"/>
      <protection/>
    </xf>
    <xf numFmtId="49" fontId="29" fillId="0" borderId="10" xfId="63" applyNumberFormat="1" applyFont="1" applyFill="1" applyBorder="1" applyAlignment="1" applyProtection="1">
      <alignment horizontal="left" vertical="center" wrapText="1" indent="1"/>
      <protection/>
    </xf>
    <xf numFmtId="164" fontId="1" fillId="0" borderId="15" xfId="63" applyNumberFormat="1" applyFont="1" applyFill="1" applyBorder="1" applyAlignment="1" applyProtection="1">
      <alignment horizontal="right" vertical="center" wrapText="1" indent="1"/>
      <protection/>
    </xf>
    <xf numFmtId="49" fontId="8" fillId="0" borderId="21" xfId="63" applyNumberFormat="1" applyFont="1" applyFill="1" applyBorder="1" applyAlignment="1" applyProtection="1">
      <alignment horizontal="left" vertical="center" wrapText="1" indent="1"/>
      <protection/>
    </xf>
    <xf numFmtId="164" fontId="8" fillId="0" borderId="15" xfId="63" applyNumberFormat="1" applyFont="1" applyFill="1" applyBorder="1" applyAlignment="1" applyProtection="1">
      <alignment horizontal="right" vertical="center" wrapText="1" indent="1"/>
      <protection locked="0"/>
    </xf>
    <xf numFmtId="49" fontId="26" fillId="0" borderId="21" xfId="0" applyNumberFormat="1" applyFont="1" applyBorder="1" applyAlignment="1" applyProtection="1">
      <alignment horizontal="left" vertical="center" wrapText="1" indent="1"/>
      <protection/>
    </xf>
    <xf numFmtId="49" fontId="42" fillId="0" borderId="21" xfId="0" applyNumberFormat="1" applyFont="1" applyBorder="1" applyAlignment="1" applyProtection="1">
      <alignment horizontal="left" vertical="center" wrapText="1" indent="2"/>
      <protection/>
    </xf>
    <xf numFmtId="164" fontId="12" fillId="0" borderId="11" xfId="63" applyNumberFormat="1" applyFont="1" applyFill="1" applyBorder="1" applyAlignment="1" applyProtection="1">
      <alignment horizontal="center" vertical="center" wrapText="1"/>
      <protection/>
    </xf>
    <xf numFmtId="3" fontId="1" fillId="0" borderId="17" xfId="63" applyNumberFormat="1" applyFont="1" applyFill="1" applyBorder="1" applyAlignment="1">
      <alignment/>
      <protection/>
    </xf>
    <xf numFmtId="3" fontId="1" fillId="0" borderId="18" xfId="63" applyNumberFormat="1" applyFont="1" applyFill="1" applyBorder="1" applyAlignment="1">
      <alignment/>
      <protection/>
    </xf>
    <xf numFmtId="0" fontId="29" fillId="35" borderId="10" xfId="63" applyFont="1" applyFill="1" applyBorder="1" applyAlignment="1" applyProtection="1">
      <alignment horizontal="left" vertical="center" wrapText="1" indent="1"/>
      <protection/>
    </xf>
    <xf numFmtId="0" fontId="43" fillId="35" borderId="11" xfId="63" applyFont="1" applyFill="1" applyBorder="1" applyAlignment="1" applyProtection="1">
      <alignment horizontal="left" vertical="center" wrapText="1" indent="1"/>
      <protection/>
    </xf>
    <xf numFmtId="164" fontId="43" fillId="35" borderId="11" xfId="63" applyNumberFormat="1" applyFont="1" applyFill="1" applyBorder="1" applyAlignment="1" applyProtection="1">
      <alignment horizontal="right" wrapText="1"/>
      <protection/>
    </xf>
    <xf numFmtId="164" fontId="43" fillId="35" borderId="12" xfId="63" applyNumberFormat="1" applyFont="1" applyFill="1" applyBorder="1" applyAlignment="1" applyProtection="1">
      <alignment horizontal="right" wrapText="1"/>
      <protection/>
    </xf>
    <xf numFmtId="0" fontId="42" fillId="0" borderId="17" xfId="0" applyFont="1" applyBorder="1" applyAlignment="1" applyProtection="1">
      <alignment horizontal="left" vertical="center" wrapText="1" indent="2"/>
      <protection/>
    </xf>
    <xf numFmtId="0" fontId="42" fillId="0" borderId="17" xfId="0" applyFont="1" applyBorder="1" applyAlignment="1" applyProtection="1">
      <alignment horizontal="left" vertical="center" wrapText="1" indent="3"/>
      <protection/>
    </xf>
    <xf numFmtId="0" fontId="12" fillId="0" borderId="10" xfId="63" applyFont="1" applyFill="1" applyBorder="1" applyAlignment="1" applyProtection="1">
      <alignment horizontal="center" vertical="center" wrapText="1"/>
      <protection/>
    </xf>
    <xf numFmtId="0" fontId="12" fillId="0" borderId="11" xfId="63" applyFont="1" applyFill="1" applyBorder="1" applyAlignment="1" applyProtection="1">
      <alignment horizontal="center" vertical="center" wrapText="1"/>
      <protection/>
    </xf>
    <xf numFmtId="0" fontId="12" fillId="0" borderId="19" xfId="63" applyFont="1" applyFill="1" applyBorder="1" applyAlignment="1" applyProtection="1">
      <alignment horizontal="center" vertical="center" wrapText="1"/>
      <protection/>
    </xf>
    <xf numFmtId="0" fontId="12" fillId="0" borderId="12" xfId="63" applyFont="1" applyFill="1" applyBorder="1" applyAlignment="1" applyProtection="1">
      <alignment horizontal="center" vertical="center" wrapText="1"/>
      <protection/>
    </xf>
    <xf numFmtId="164" fontId="29" fillId="0" borderId="12" xfId="63" applyNumberFormat="1" applyFont="1" applyFill="1" applyBorder="1" applyAlignment="1" applyProtection="1">
      <alignment vertical="center" wrapText="1"/>
      <protection locked="0"/>
    </xf>
    <xf numFmtId="3" fontId="29" fillId="0" borderId="11" xfId="63" applyNumberFormat="1" applyFont="1" applyFill="1" applyBorder="1" applyAlignment="1" applyProtection="1">
      <alignment vertical="center" wrapText="1"/>
      <protection/>
    </xf>
    <xf numFmtId="3" fontId="29" fillId="0" borderId="12" xfId="63" applyNumberFormat="1" applyFont="1" applyFill="1" applyBorder="1" applyAlignment="1" applyProtection="1">
      <alignment vertical="center" wrapText="1"/>
      <protection/>
    </xf>
    <xf numFmtId="3" fontId="1" fillId="0" borderId="13" xfId="63" applyNumberFormat="1" applyFont="1" applyFill="1" applyBorder="1" applyAlignment="1" applyProtection="1">
      <alignment vertical="center" wrapText="1"/>
      <protection locked="0"/>
    </xf>
    <xf numFmtId="3" fontId="1" fillId="0" borderId="15" xfId="63" applyNumberFormat="1" applyFont="1" applyFill="1" applyBorder="1" applyAlignment="1" applyProtection="1">
      <alignment vertical="center" wrapText="1"/>
      <protection locked="0"/>
    </xf>
    <xf numFmtId="3" fontId="1" fillId="0" borderId="18" xfId="63" applyNumberFormat="1" applyFont="1" applyFill="1" applyBorder="1" applyAlignment="1" applyProtection="1">
      <alignment vertical="center" wrapText="1"/>
      <protection locked="0"/>
    </xf>
    <xf numFmtId="3" fontId="1" fillId="0" borderId="66" xfId="63" applyNumberFormat="1" applyFont="1" applyFill="1" applyBorder="1" applyAlignment="1" applyProtection="1">
      <alignment vertical="center" wrapText="1"/>
      <protection locked="0"/>
    </xf>
    <xf numFmtId="3" fontId="1" fillId="0" borderId="17" xfId="63" applyNumberFormat="1" applyFont="1" applyFill="1" applyBorder="1" applyAlignment="1" applyProtection="1">
      <alignment vertical="center" wrapText="1"/>
      <protection locked="0"/>
    </xf>
    <xf numFmtId="3" fontId="1" fillId="0" borderId="30" xfId="63" applyNumberFormat="1" applyFont="1" applyFill="1" applyBorder="1" applyAlignment="1" applyProtection="1">
      <alignment vertical="center" wrapText="1"/>
      <protection locked="0"/>
    </xf>
    <xf numFmtId="3" fontId="29" fillId="0" borderId="11" xfId="63" applyNumberFormat="1" applyFont="1" applyFill="1" applyBorder="1" applyAlignment="1" applyProtection="1">
      <alignment vertical="center" wrapText="1"/>
      <protection locked="0"/>
    </xf>
    <xf numFmtId="3" fontId="29" fillId="0" borderId="12" xfId="63" applyNumberFormat="1" applyFont="1" applyFill="1" applyBorder="1" applyAlignment="1" applyProtection="1">
      <alignment vertical="center" wrapText="1"/>
      <protection locked="0"/>
    </xf>
    <xf numFmtId="3" fontId="8" fillId="0" borderId="11" xfId="63" applyNumberFormat="1" applyFont="1" applyFill="1" applyBorder="1" applyAlignment="1" applyProtection="1">
      <alignment vertical="center" wrapText="1"/>
      <protection/>
    </xf>
    <xf numFmtId="3" fontId="22" fillId="0" borderId="11" xfId="0" applyNumberFormat="1" applyFont="1" applyBorder="1" applyAlignment="1" applyProtection="1">
      <alignment vertical="center" wrapText="1"/>
      <protection/>
    </xf>
    <xf numFmtId="3" fontId="29" fillId="0" borderId="12" xfId="63" applyNumberFormat="1" applyFont="1" applyFill="1" applyBorder="1" applyAlignment="1" applyProtection="1">
      <alignment horizontal="right" vertical="center" wrapText="1"/>
      <protection/>
    </xf>
    <xf numFmtId="3" fontId="1" fillId="0" borderId="13" xfId="63" applyNumberFormat="1" applyFont="1" applyFill="1" applyBorder="1" applyAlignment="1" applyProtection="1">
      <alignment horizontal="right" vertical="center" wrapText="1"/>
      <protection locked="0"/>
    </xf>
    <xf numFmtId="3" fontId="1" fillId="0" borderId="15" xfId="63" applyNumberFormat="1" applyFont="1" applyFill="1" applyBorder="1" applyAlignment="1" applyProtection="1">
      <alignment horizontal="right" vertical="center" wrapText="1"/>
      <protection locked="0"/>
    </xf>
    <xf numFmtId="3" fontId="1" fillId="0" borderId="15" xfId="63" applyNumberFormat="1" applyFont="1" applyFill="1" applyBorder="1" applyAlignment="1">
      <alignment horizontal="right"/>
      <protection/>
    </xf>
    <xf numFmtId="3" fontId="1" fillId="0" borderId="65" xfId="63" applyNumberFormat="1" applyFont="1" applyFill="1" applyBorder="1" applyAlignment="1">
      <alignment horizontal="right"/>
      <protection/>
    </xf>
    <xf numFmtId="3" fontId="1" fillId="0" borderId="66" xfId="63" applyNumberFormat="1" applyFont="1" applyFill="1" applyBorder="1" applyAlignment="1" applyProtection="1">
      <alignment horizontal="right" vertical="center" wrapText="1"/>
      <protection locked="0"/>
    </xf>
    <xf numFmtId="3" fontId="1" fillId="0" borderId="30" xfId="63" applyNumberFormat="1" applyFont="1" applyFill="1" applyBorder="1" applyAlignment="1">
      <alignment horizontal="right"/>
      <protection/>
    </xf>
    <xf numFmtId="3" fontId="1" fillId="0" borderId="17" xfId="63" applyNumberFormat="1" applyFont="1" applyFill="1" applyBorder="1" applyAlignment="1">
      <alignment horizontal="right"/>
      <protection/>
    </xf>
    <xf numFmtId="3" fontId="1" fillId="0" borderId="18" xfId="63" applyNumberFormat="1" applyFont="1" applyFill="1" applyBorder="1" applyAlignment="1">
      <alignment horizontal="right"/>
      <protection/>
    </xf>
    <xf numFmtId="3" fontId="1" fillId="0" borderId="65" xfId="63" applyNumberFormat="1" applyFont="1" applyFill="1" applyBorder="1" applyAlignment="1">
      <alignment/>
      <protection/>
    </xf>
    <xf numFmtId="3" fontId="1" fillId="0" borderId="53" xfId="63" applyNumberFormat="1" applyFont="1" applyFill="1" applyBorder="1" applyAlignment="1" applyProtection="1">
      <alignment vertical="center" wrapText="1"/>
      <protection locked="0"/>
    </xf>
    <xf numFmtId="3" fontId="1" fillId="0" borderId="35" xfId="63" applyNumberFormat="1" applyFont="1" applyFill="1" applyBorder="1" applyAlignment="1" applyProtection="1">
      <alignment vertical="center" wrapText="1"/>
      <protection locked="0"/>
    </xf>
    <xf numFmtId="3" fontId="8" fillId="0" borderId="12" xfId="63" applyNumberFormat="1" applyFont="1" applyFill="1" applyBorder="1" applyAlignment="1" applyProtection="1">
      <alignment vertical="center" wrapText="1"/>
      <protection/>
    </xf>
    <xf numFmtId="3" fontId="22" fillId="0" borderId="12" xfId="0" applyNumberFormat="1" applyFont="1" applyBorder="1" applyAlignment="1" applyProtection="1">
      <alignment vertical="center" wrapText="1"/>
      <protection/>
    </xf>
    <xf numFmtId="164" fontId="22" fillId="0" borderId="13" xfId="0" applyNumberFormat="1" applyFont="1" applyBorder="1" applyAlignment="1" applyProtection="1">
      <alignment vertical="center" wrapText="1"/>
      <protection/>
    </xf>
    <xf numFmtId="164" fontId="1" fillId="0" borderId="17" xfId="63" applyNumberFormat="1" applyFont="1" applyFill="1" applyBorder="1" applyAlignment="1" applyProtection="1">
      <alignment vertical="center" wrapText="1"/>
      <protection locked="0"/>
    </xf>
    <xf numFmtId="164" fontId="29" fillId="0" borderId="12" xfId="63" applyNumberFormat="1" applyFont="1" applyFill="1" applyBorder="1" applyAlignment="1" applyProtection="1">
      <alignment vertical="center" wrapText="1"/>
      <protection/>
    </xf>
    <xf numFmtId="3" fontId="22" fillId="0" borderId="29" xfId="0" applyNumberFormat="1" applyFont="1" applyBorder="1" applyAlignment="1" applyProtection="1">
      <alignment vertical="center" wrapText="1"/>
      <protection/>
    </xf>
    <xf numFmtId="3" fontId="29" fillId="0" borderId="29" xfId="63" applyNumberFormat="1" applyFont="1" applyFill="1" applyBorder="1" applyAlignment="1" applyProtection="1">
      <alignment horizontal="right" vertical="center" wrapText="1"/>
      <protection/>
    </xf>
    <xf numFmtId="3" fontId="1" fillId="0" borderId="47" xfId="63" applyNumberFormat="1" applyFont="1" applyFill="1" applyBorder="1" applyAlignment="1" applyProtection="1">
      <alignment horizontal="right" vertical="center" wrapText="1"/>
      <protection locked="0"/>
    </xf>
    <xf numFmtId="3" fontId="1" fillId="0" borderId="48" xfId="63" applyNumberFormat="1" applyFont="1" applyFill="1" applyBorder="1" applyAlignment="1" applyProtection="1">
      <alignment horizontal="right" vertical="center" wrapText="1"/>
      <protection locked="0"/>
    </xf>
    <xf numFmtId="3" fontId="1" fillId="0" borderId="49" xfId="63" applyNumberFormat="1" applyFont="1" applyFill="1" applyBorder="1" applyAlignment="1" applyProtection="1">
      <alignment horizontal="right" vertical="center" wrapText="1"/>
      <protection locked="0"/>
    </xf>
    <xf numFmtId="3" fontId="1" fillId="0" borderId="46" xfId="63" applyNumberFormat="1" applyFont="1" applyFill="1" applyBorder="1" applyAlignment="1" applyProtection="1">
      <alignment horizontal="right" vertical="center" wrapText="1"/>
      <protection locked="0"/>
    </xf>
    <xf numFmtId="3" fontId="1" fillId="0" borderId="72" xfId="63" applyNumberFormat="1" applyFont="1" applyFill="1" applyBorder="1" applyAlignment="1" applyProtection="1">
      <alignment horizontal="right" vertical="center" wrapText="1"/>
      <protection locked="0"/>
    </xf>
    <xf numFmtId="3" fontId="29" fillId="0" borderId="20" xfId="63" applyNumberFormat="1" applyFont="1" applyFill="1" applyBorder="1" applyAlignment="1" applyProtection="1">
      <alignment horizontal="right" vertical="center" wrapText="1"/>
      <protection locked="0"/>
    </xf>
    <xf numFmtId="3" fontId="8" fillId="0" borderId="29" xfId="63" applyNumberFormat="1" applyFont="1" applyFill="1" applyBorder="1" applyAlignment="1" applyProtection="1">
      <alignment horizontal="right" vertical="center" wrapText="1"/>
      <protection/>
    </xf>
    <xf numFmtId="3" fontId="8" fillId="0" borderId="12" xfId="63" applyNumberFormat="1" applyFont="1" applyFill="1" applyBorder="1" applyAlignment="1" applyProtection="1">
      <alignment horizontal="right" vertical="center" wrapText="1"/>
      <protection/>
    </xf>
    <xf numFmtId="3" fontId="26" fillId="0" borderId="47" xfId="0" applyNumberFormat="1" applyFont="1" applyBorder="1" applyAlignment="1" applyProtection="1">
      <alignment horizontal="right" vertical="center" wrapText="1"/>
      <protection locked="0"/>
    </xf>
    <xf numFmtId="3" fontId="26" fillId="0" borderId="48" xfId="0" applyNumberFormat="1" applyFont="1" applyBorder="1" applyAlignment="1" applyProtection="1">
      <alignment horizontal="right" vertical="center" wrapText="1"/>
      <protection locked="0"/>
    </xf>
    <xf numFmtId="3" fontId="26" fillId="0" borderId="49" xfId="0" applyNumberFormat="1" applyFont="1" applyBorder="1" applyAlignment="1" applyProtection="1">
      <alignment horizontal="right" vertical="center" wrapText="1"/>
      <protection locked="0"/>
    </xf>
    <xf numFmtId="0" fontId="43" fillId="35" borderId="11" xfId="63" applyFont="1" applyFill="1" applyBorder="1" applyAlignment="1" applyProtection="1">
      <alignment horizontal="left" vertical="center" wrapText="1" indent="1"/>
      <protection/>
    </xf>
    <xf numFmtId="3" fontId="29" fillId="35" borderId="11" xfId="63" applyNumberFormat="1" applyFont="1" applyFill="1" applyBorder="1" applyAlignment="1" applyProtection="1">
      <alignment vertical="center" wrapText="1"/>
      <protection/>
    </xf>
    <xf numFmtId="3" fontId="29" fillId="35" borderId="12" xfId="63" applyNumberFormat="1" applyFont="1" applyFill="1" applyBorder="1" applyAlignment="1" applyProtection="1">
      <alignment vertical="center" wrapText="1"/>
      <protection/>
    </xf>
    <xf numFmtId="0" fontId="22" fillId="7" borderId="10" xfId="0" applyFont="1" applyFill="1" applyBorder="1" applyAlignment="1" applyProtection="1">
      <alignment horizontal="left" vertical="center" wrapText="1" indent="1"/>
      <protection/>
    </xf>
    <xf numFmtId="0" fontId="22" fillId="7" borderId="11" xfId="0" applyFont="1" applyFill="1" applyBorder="1" applyAlignment="1" applyProtection="1">
      <alignment horizontal="left" vertical="center" wrapText="1" indent="1"/>
      <protection/>
    </xf>
    <xf numFmtId="164" fontId="29" fillId="7" borderId="11" xfId="63" applyNumberFormat="1" applyFont="1" applyFill="1" applyBorder="1" applyAlignment="1" applyProtection="1">
      <alignment horizontal="right" wrapText="1"/>
      <protection/>
    </xf>
    <xf numFmtId="164" fontId="29" fillId="7" borderId="12" xfId="63" applyNumberFormat="1" applyFont="1" applyFill="1" applyBorder="1" applyAlignment="1" applyProtection="1">
      <alignment horizontal="right" wrapText="1"/>
      <protection/>
    </xf>
    <xf numFmtId="3" fontId="29" fillId="7" borderId="11" xfId="63" applyNumberFormat="1" applyFont="1" applyFill="1" applyBorder="1" applyAlignment="1" applyProtection="1">
      <alignment vertical="center" wrapText="1"/>
      <protection/>
    </xf>
    <xf numFmtId="3" fontId="29" fillId="7" borderId="12" xfId="63" applyNumberFormat="1" applyFont="1" applyFill="1" applyBorder="1" applyAlignment="1" applyProtection="1">
      <alignment vertical="center" wrapText="1"/>
      <protection/>
    </xf>
    <xf numFmtId="164" fontId="43" fillId="35" borderId="12" xfId="63" applyNumberFormat="1" applyFont="1" applyFill="1" applyBorder="1" applyAlignment="1" applyProtection="1">
      <alignment vertical="center" wrapText="1"/>
      <protection/>
    </xf>
    <xf numFmtId="3" fontId="29" fillId="35" borderId="29" xfId="63" applyNumberFormat="1" applyFont="1" applyFill="1" applyBorder="1" applyAlignment="1" applyProtection="1">
      <alignment horizontal="right" vertical="center" wrapText="1"/>
      <protection/>
    </xf>
    <xf numFmtId="3" fontId="8" fillId="0" borderId="15" xfId="63" applyNumberFormat="1" applyFont="1" applyFill="1" applyBorder="1" applyAlignment="1" applyProtection="1">
      <alignment vertical="center" wrapText="1"/>
      <protection/>
    </xf>
    <xf numFmtId="3" fontId="1" fillId="0" borderId="15" xfId="63" applyNumberFormat="1" applyFont="1" applyFill="1" applyBorder="1" applyAlignment="1" applyProtection="1">
      <alignment vertical="center" wrapText="1"/>
      <protection locked="0"/>
    </xf>
    <xf numFmtId="3" fontId="1" fillId="0" borderId="18" xfId="63" applyNumberFormat="1" applyFont="1" applyFill="1" applyBorder="1" applyAlignment="1" applyProtection="1">
      <alignment vertical="center" wrapText="1"/>
      <protection locked="0"/>
    </xf>
    <xf numFmtId="3" fontId="29" fillId="0" borderId="32" xfId="63" applyNumberFormat="1" applyFont="1" applyFill="1" applyBorder="1" applyAlignment="1" applyProtection="1">
      <alignment horizontal="right" vertical="center" wrapText="1"/>
      <protection/>
    </xf>
    <xf numFmtId="3" fontId="29" fillId="0" borderId="33" xfId="63" applyNumberFormat="1" applyFont="1" applyFill="1" applyBorder="1" applyAlignment="1" applyProtection="1">
      <alignment horizontal="right" vertical="center" wrapText="1"/>
      <protection/>
    </xf>
    <xf numFmtId="3" fontId="8" fillId="0" borderId="73" xfId="63" applyNumberFormat="1" applyFont="1" applyFill="1" applyBorder="1" applyAlignment="1" applyProtection="1">
      <alignment horizontal="right" vertical="center" wrapText="1"/>
      <protection locked="0"/>
    </xf>
    <xf numFmtId="3" fontId="1" fillId="0" borderId="15" xfId="63" applyNumberFormat="1" applyFont="1" applyFill="1" applyBorder="1" applyAlignment="1">
      <alignment horizontal="right"/>
      <protection/>
    </xf>
    <xf numFmtId="3" fontId="1" fillId="0" borderId="53" xfId="63" applyNumberFormat="1" applyFont="1" applyFill="1" applyBorder="1" applyAlignment="1">
      <alignment horizontal="right"/>
      <protection/>
    </xf>
    <xf numFmtId="3" fontId="1" fillId="0" borderId="73" xfId="63" applyNumberFormat="1" applyFont="1" applyFill="1" applyBorder="1" applyAlignment="1" applyProtection="1">
      <alignment horizontal="right" vertical="center" wrapText="1"/>
      <protection locked="0"/>
    </xf>
    <xf numFmtId="3" fontId="1" fillId="0" borderId="45" xfId="63" applyNumberFormat="1" applyFont="1" applyFill="1" applyBorder="1" applyAlignment="1" applyProtection="1">
      <alignment horizontal="right" vertical="center" wrapText="1"/>
      <protection locked="0"/>
    </xf>
    <xf numFmtId="3" fontId="1" fillId="0" borderId="51" xfId="63" applyNumberFormat="1" applyFont="1" applyFill="1" applyBorder="1" applyAlignment="1" applyProtection="1">
      <alignment horizontal="right" vertical="center" wrapText="1"/>
      <protection locked="0"/>
    </xf>
    <xf numFmtId="3" fontId="1" fillId="0" borderId="18" xfId="63" applyNumberFormat="1" applyFont="1" applyFill="1" applyBorder="1" applyAlignment="1">
      <alignment horizontal="right"/>
      <protection/>
    </xf>
    <xf numFmtId="3" fontId="29" fillId="0" borderId="29" xfId="63" applyNumberFormat="1" applyFont="1" applyFill="1" applyBorder="1" applyAlignment="1" applyProtection="1">
      <alignment horizontal="right" vertical="center" wrapText="1"/>
      <protection locked="0"/>
    </xf>
    <xf numFmtId="3" fontId="1" fillId="0" borderId="48" xfId="63" applyNumberFormat="1" applyFont="1" applyFill="1" applyBorder="1" applyAlignment="1" applyProtection="1">
      <alignment horizontal="right" vertical="center" wrapText="1"/>
      <protection locked="0"/>
    </xf>
    <xf numFmtId="3" fontId="8" fillId="0" borderId="13" xfId="63" applyNumberFormat="1" applyFont="1" applyFill="1" applyBorder="1" applyAlignment="1" applyProtection="1">
      <alignment horizontal="right" vertical="center" wrapText="1"/>
      <protection/>
    </xf>
    <xf numFmtId="3" fontId="1" fillId="0" borderId="73" xfId="63" applyNumberFormat="1" applyFont="1" applyFill="1" applyBorder="1" applyAlignment="1" applyProtection="1">
      <alignment horizontal="right" vertical="center" wrapText="1"/>
      <protection locked="0"/>
    </xf>
    <xf numFmtId="3" fontId="8" fillId="0" borderId="15" xfId="63" applyNumberFormat="1" applyFont="1" applyFill="1" applyBorder="1" applyAlignment="1" applyProtection="1">
      <alignment horizontal="right" vertical="center" wrapText="1"/>
      <protection/>
    </xf>
    <xf numFmtId="3" fontId="1" fillId="0" borderId="72" xfId="63" applyNumberFormat="1" applyFont="1" applyFill="1" applyBorder="1" applyAlignment="1" applyProtection="1">
      <alignment horizontal="right" vertical="center" wrapText="1"/>
      <protection locked="0"/>
    </xf>
    <xf numFmtId="3" fontId="1" fillId="0" borderId="74" xfId="63" applyNumberFormat="1" applyFont="1" applyFill="1" applyBorder="1" applyAlignment="1" applyProtection="1">
      <alignment horizontal="right" vertical="center" wrapText="1"/>
      <protection locked="0"/>
    </xf>
    <xf numFmtId="3" fontId="1" fillId="0" borderId="0" xfId="63" applyNumberFormat="1" applyFont="1" applyFill="1" applyBorder="1" applyAlignment="1" applyProtection="1">
      <alignment horizontal="right" vertical="center" wrapText="1"/>
      <protection locked="0"/>
    </xf>
    <xf numFmtId="3" fontId="1" fillId="0" borderId="17" xfId="63" applyNumberFormat="1" applyFont="1" applyFill="1" applyBorder="1" applyAlignment="1" applyProtection="1">
      <alignment horizontal="right" vertical="center" wrapText="1"/>
      <protection locked="0"/>
    </xf>
    <xf numFmtId="3" fontId="1" fillId="0" borderId="17" xfId="63" applyNumberFormat="1" applyFont="1" applyFill="1" applyBorder="1" applyAlignment="1">
      <alignment horizontal="right"/>
      <protection/>
    </xf>
    <xf numFmtId="3" fontId="1" fillId="0" borderId="15" xfId="63" applyNumberFormat="1" applyFont="1" applyFill="1" applyBorder="1" applyAlignment="1" applyProtection="1">
      <alignment horizontal="right" vertical="center" wrapText="1"/>
      <protection locked="0"/>
    </xf>
    <xf numFmtId="3" fontId="1" fillId="0" borderId="18" xfId="63" applyNumberFormat="1" applyFont="1" applyFill="1" applyBorder="1" applyAlignment="1" applyProtection="1">
      <alignment horizontal="right" vertical="center" wrapText="1"/>
      <protection locked="0"/>
    </xf>
    <xf numFmtId="3" fontId="43" fillId="35" borderId="29" xfId="63" applyNumberFormat="1" applyFont="1" applyFill="1" applyBorder="1" applyAlignment="1" applyProtection="1">
      <alignment horizontal="right" vertical="center" wrapText="1"/>
      <protection/>
    </xf>
    <xf numFmtId="3" fontId="43" fillId="35" borderId="12" xfId="63" applyNumberFormat="1" applyFont="1" applyFill="1" applyBorder="1" applyAlignment="1" applyProtection="1">
      <alignment horizontal="right" vertical="center" wrapText="1"/>
      <protection/>
    </xf>
    <xf numFmtId="3" fontId="29" fillId="0" borderId="29" xfId="63" applyNumberFormat="1" applyFont="1" applyFill="1" applyBorder="1" applyAlignment="1" applyProtection="1">
      <alignment horizontal="right" vertical="center" wrapText="1"/>
      <protection/>
    </xf>
    <xf numFmtId="3" fontId="29" fillId="0" borderId="12" xfId="63" applyNumberFormat="1" applyFont="1" applyFill="1" applyBorder="1" applyAlignment="1" applyProtection="1">
      <alignment horizontal="right" vertical="center" wrapText="1"/>
      <protection/>
    </xf>
    <xf numFmtId="3" fontId="8" fillId="0" borderId="45" xfId="63" applyNumberFormat="1" applyFont="1" applyFill="1" applyBorder="1" applyAlignment="1" applyProtection="1">
      <alignment horizontal="right" vertical="center" wrapText="1"/>
      <protection/>
    </xf>
    <xf numFmtId="3" fontId="8" fillId="0" borderId="71" xfId="63" applyNumberFormat="1" applyFont="1" applyFill="1" applyBorder="1" applyAlignment="1" applyProtection="1">
      <alignment horizontal="right" vertical="center" wrapText="1"/>
      <protection/>
    </xf>
    <xf numFmtId="3" fontId="8" fillId="0" borderId="48" xfId="63" applyNumberFormat="1" applyFont="1" applyFill="1" applyBorder="1" applyAlignment="1" applyProtection="1">
      <alignment horizontal="right" vertical="center" wrapText="1"/>
      <protection/>
    </xf>
    <xf numFmtId="3" fontId="1" fillId="0" borderId="46" xfId="63" applyNumberFormat="1" applyFont="1" applyFill="1" applyBorder="1" applyAlignment="1" applyProtection="1">
      <alignment horizontal="right" vertical="center" wrapText="1"/>
      <protection locked="0"/>
    </xf>
    <xf numFmtId="3" fontId="1" fillId="0" borderId="30" xfId="63" applyNumberFormat="1" applyFont="1" applyFill="1" applyBorder="1" applyAlignment="1">
      <alignment horizontal="right"/>
      <protection/>
    </xf>
    <xf numFmtId="0" fontId="42" fillId="0" borderId="15" xfId="0" applyFont="1" applyBorder="1" applyAlignment="1" applyProtection="1">
      <alignment horizontal="left" vertical="center" wrapText="1" indent="2"/>
      <protection/>
    </xf>
    <xf numFmtId="0" fontId="1" fillId="0" borderId="30" xfId="63" applyFont="1" applyFill="1" applyBorder="1" applyAlignment="1" applyProtection="1">
      <alignment horizontal="left" vertical="center" wrapText="1" indent="1"/>
      <protection/>
    </xf>
    <xf numFmtId="164" fontId="1" fillId="0" borderId="65" xfId="63" applyNumberFormat="1" applyFont="1" applyFill="1" applyBorder="1" applyAlignment="1" applyProtection="1">
      <alignment vertical="center" wrapText="1"/>
      <protection locked="0"/>
    </xf>
    <xf numFmtId="164" fontId="1" fillId="0" borderId="30" xfId="63" applyNumberFormat="1" applyFont="1" applyFill="1" applyBorder="1" applyAlignment="1" applyProtection="1">
      <alignment vertical="center" wrapText="1"/>
      <protection locked="0"/>
    </xf>
    <xf numFmtId="3" fontId="1" fillId="0" borderId="30" xfId="63" applyNumberFormat="1" applyFont="1" applyFill="1" applyBorder="1" applyAlignment="1" applyProtection="1">
      <alignment vertical="center" wrapText="1"/>
      <protection locked="0"/>
    </xf>
    <xf numFmtId="3" fontId="8" fillId="0" borderId="17" xfId="63" applyNumberFormat="1" applyFont="1" applyFill="1" applyBorder="1" applyAlignment="1" applyProtection="1">
      <alignment vertical="center" wrapText="1"/>
      <protection/>
    </xf>
    <xf numFmtId="3" fontId="8" fillId="0" borderId="65" xfId="63" applyNumberFormat="1" applyFont="1" applyFill="1" applyBorder="1" applyAlignment="1" applyProtection="1">
      <alignment vertical="center" wrapText="1"/>
      <protection/>
    </xf>
    <xf numFmtId="3" fontId="8" fillId="0" borderId="53" xfId="63" applyNumberFormat="1" applyFont="1" applyFill="1" applyBorder="1" applyAlignment="1" applyProtection="1">
      <alignment vertical="center" wrapText="1"/>
      <protection/>
    </xf>
    <xf numFmtId="0" fontId="26" fillId="0" borderId="22" xfId="0" applyFont="1" applyBorder="1" applyAlignment="1" applyProtection="1">
      <alignment horizontal="left" vertical="center" wrapText="1" indent="1"/>
      <protection/>
    </xf>
    <xf numFmtId="164" fontId="1" fillId="0" borderId="16" xfId="63" applyNumberFormat="1" applyFont="1" applyFill="1" applyBorder="1" applyAlignment="1" applyProtection="1">
      <alignment vertical="center" wrapText="1"/>
      <protection locked="0"/>
    </xf>
    <xf numFmtId="164" fontId="43" fillId="35" borderId="11" xfId="63" applyNumberFormat="1" applyFont="1" applyFill="1" applyBorder="1" applyAlignment="1" applyProtection="1">
      <alignment vertical="center" wrapText="1"/>
      <protection/>
    </xf>
    <xf numFmtId="164" fontId="8" fillId="0" borderId="17" xfId="63" applyNumberFormat="1" applyFont="1" applyFill="1" applyBorder="1" applyAlignment="1" applyProtection="1">
      <alignment vertical="center" wrapText="1"/>
      <protection/>
    </xf>
    <xf numFmtId="164" fontId="29" fillId="0" borderId="15" xfId="63" applyNumberFormat="1" applyFont="1" applyFill="1" applyBorder="1" applyAlignment="1" applyProtection="1">
      <alignment vertical="center" wrapText="1"/>
      <protection/>
    </xf>
    <xf numFmtId="164" fontId="1" fillId="0" borderId="15" xfId="63" applyNumberFormat="1" applyFont="1" applyFill="1" applyBorder="1" applyAlignment="1" applyProtection="1">
      <alignment vertical="center" wrapText="1"/>
      <protection/>
    </xf>
    <xf numFmtId="164" fontId="29" fillId="0" borderId="30" xfId="63" applyNumberFormat="1" applyFont="1" applyFill="1" applyBorder="1" applyAlignment="1" applyProtection="1">
      <alignment vertical="center" wrapText="1"/>
      <protection/>
    </xf>
    <xf numFmtId="3" fontId="1" fillId="0" borderId="11" xfId="63" applyNumberFormat="1" applyFont="1" applyFill="1" applyBorder="1" applyAlignment="1">
      <alignment vertical="center"/>
      <protection/>
    </xf>
    <xf numFmtId="3" fontId="1" fillId="0" borderId="12" xfId="63" applyNumberFormat="1" applyFont="1" applyFill="1" applyBorder="1" applyAlignment="1">
      <alignment vertical="center"/>
      <protection/>
    </xf>
    <xf numFmtId="3" fontId="29" fillId="0" borderId="17" xfId="63" applyNumberFormat="1" applyFont="1" applyFill="1" applyBorder="1" applyAlignment="1" applyProtection="1">
      <alignment vertical="center" wrapText="1"/>
      <protection/>
    </xf>
    <xf numFmtId="3" fontId="29" fillId="0" borderId="65" xfId="63" applyNumberFormat="1" applyFont="1" applyFill="1" applyBorder="1" applyAlignment="1" applyProtection="1">
      <alignment vertical="center" wrapText="1"/>
      <protection/>
    </xf>
    <xf numFmtId="3" fontId="29" fillId="0" borderId="15" xfId="63" applyNumberFormat="1" applyFont="1" applyFill="1" applyBorder="1" applyAlignment="1" applyProtection="1">
      <alignment vertical="center" wrapText="1"/>
      <protection/>
    </xf>
    <xf numFmtId="3" fontId="29" fillId="0" borderId="53" xfId="63" applyNumberFormat="1" applyFont="1" applyFill="1" applyBorder="1" applyAlignment="1" applyProtection="1">
      <alignment vertical="center" wrapText="1"/>
      <protection/>
    </xf>
    <xf numFmtId="164" fontId="29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18" xfId="0" applyNumberFormat="1" applyFont="1" applyFill="1" applyBorder="1" applyAlignment="1" applyProtection="1">
      <alignment vertical="center" wrapText="1"/>
      <protection/>
    </xf>
    <xf numFmtId="164" fontId="29" fillId="0" borderId="11" xfId="0" applyNumberFormat="1" applyFont="1" applyFill="1" applyBorder="1" applyAlignment="1" applyProtection="1">
      <alignment horizontal="right" vertical="center" wrapText="1"/>
      <protection/>
    </xf>
    <xf numFmtId="3" fontId="29" fillId="33" borderId="29" xfId="0" applyNumberFormat="1" applyFont="1" applyFill="1" applyBorder="1" applyAlignment="1" applyProtection="1">
      <alignment vertical="center" wrapText="1"/>
      <protection/>
    </xf>
    <xf numFmtId="3" fontId="29" fillId="33" borderId="12" xfId="0" applyNumberFormat="1" applyFont="1" applyFill="1" applyBorder="1" applyAlignment="1" applyProtection="1">
      <alignment vertical="center" wrapText="1"/>
      <protection/>
    </xf>
    <xf numFmtId="3" fontId="1" fillId="0" borderId="48" xfId="0" applyNumberFormat="1" applyFont="1" applyFill="1" applyBorder="1" applyAlignment="1" applyProtection="1">
      <alignment vertical="center" wrapText="1"/>
      <protection locked="0"/>
    </xf>
    <xf numFmtId="3" fontId="1" fillId="0" borderId="53" xfId="0" applyNumberFormat="1" applyFont="1" applyFill="1" applyBorder="1" applyAlignment="1" applyProtection="1">
      <alignment vertical="center" wrapText="1"/>
      <protection locked="0"/>
    </xf>
    <xf numFmtId="3" fontId="1" fillId="0" borderId="45" xfId="0" applyNumberFormat="1" applyFont="1" applyFill="1" applyBorder="1" applyAlignment="1" applyProtection="1">
      <alignment vertical="center" wrapText="1"/>
      <protection locked="0"/>
    </xf>
    <xf numFmtId="3" fontId="1" fillId="0" borderId="15" xfId="0" applyNumberFormat="1" applyFont="1" applyFill="1" applyBorder="1" applyAlignment="1">
      <alignment vertical="center" wrapText="1"/>
    </xf>
    <xf numFmtId="3" fontId="1" fillId="0" borderId="53" xfId="0" applyNumberFormat="1" applyFont="1" applyFill="1" applyBorder="1" applyAlignment="1">
      <alignment vertical="center" wrapText="1"/>
    </xf>
    <xf numFmtId="3" fontId="1" fillId="0" borderId="51" xfId="0" applyNumberFormat="1" applyFont="1" applyFill="1" applyBorder="1" applyAlignment="1" applyProtection="1">
      <alignment vertical="center" wrapText="1"/>
      <protection locked="0"/>
    </xf>
    <xf numFmtId="3" fontId="1" fillId="0" borderId="49" xfId="0" applyNumberFormat="1" applyFont="1" applyFill="1" applyBorder="1" applyAlignment="1" applyProtection="1">
      <alignment vertical="center" wrapText="1"/>
      <protection locked="0"/>
    </xf>
    <xf numFmtId="3" fontId="1" fillId="0" borderId="18" xfId="0" applyNumberFormat="1" applyFont="1" applyFill="1" applyBorder="1" applyAlignment="1" applyProtection="1">
      <alignment vertical="center" wrapText="1"/>
      <protection locked="0"/>
    </xf>
    <xf numFmtId="3" fontId="1" fillId="0" borderId="18" xfId="0" applyNumberFormat="1" applyFont="1" applyFill="1" applyBorder="1" applyAlignment="1">
      <alignment vertical="center" wrapText="1"/>
    </xf>
    <xf numFmtId="3" fontId="1" fillId="0" borderId="47" xfId="0" applyNumberFormat="1" applyFont="1" applyFill="1" applyBorder="1" applyAlignment="1" applyProtection="1">
      <alignment vertical="center" wrapText="1"/>
      <protection locked="0"/>
    </xf>
    <xf numFmtId="3" fontId="1" fillId="0" borderId="17" xfId="0" applyNumberFormat="1" applyFont="1" applyFill="1" applyBorder="1" applyAlignment="1">
      <alignment vertical="center" wrapText="1"/>
    </xf>
    <xf numFmtId="3" fontId="1" fillId="0" borderId="65" xfId="0" applyNumberFormat="1" applyFont="1" applyFill="1" applyBorder="1" applyAlignment="1">
      <alignment vertical="center" wrapText="1"/>
    </xf>
    <xf numFmtId="3" fontId="8" fillId="33" borderId="45" xfId="0" applyNumberFormat="1" applyFont="1" applyFill="1" applyBorder="1" applyAlignment="1" applyProtection="1">
      <alignment vertical="center" wrapText="1"/>
      <protection/>
    </xf>
    <xf numFmtId="3" fontId="8" fillId="33" borderId="71" xfId="0" applyNumberFormat="1" applyFont="1" applyFill="1" applyBorder="1" applyAlignment="1" applyProtection="1">
      <alignment vertical="center" wrapText="1"/>
      <protection/>
    </xf>
    <xf numFmtId="3" fontId="8" fillId="33" borderId="48" xfId="0" applyNumberFormat="1" applyFont="1" applyFill="1" applyBorder="1" applyAlignment="1" applyProtection="1">
      <alignment vertical="center" wrapText="1"/>
      <protection/>
    </xf>
    <xf numFmtId="3" fontId="8" fillId="33" borderId="53" xfId="0" applyNumberFormat="1" applyFont="1" applyFill="1" applyBorder="1" applyAlignment="1" applyProtection="1">
      <alignment vertical="center" wrapText="1"/>
      <protection/>
    </xf>
    <xf numFmtId="3" fontId="1" fillId="0" borderId="46" xfId="0" applyNumberFormat="1" applyFont="1" applyFill="1" applyBorder="1" applyAlignment="1" applyProtection="1">
      <alignment vertical="center" wrapText="1"/>
      <protection locked="0"/>
    </xf>
    <xf numFmtId="3" fontId="1" fillId="0" borderId="66" xfId="0" applyNumberFormat="1" applyFont="1" applyFill="1" applyBorder="1" applyAlignment="1">
      <alignment vertical="center" wrapText="1"/>
    </xf>
    <xf numFmtId="3" fontId="43" fillId="33" borderId="16" xfId="0" applyNumberFormat="1" applyFont="1" applyFill="1" applyBorder="1" applyAlignment="1" applyProtection="1">
      <alignment vertical="center" wrapText="1"/>
      <protection/>
    </xf>
    <xf numFmtId="3" fontId="43" fillId="33" borderId="67" xfId="0" applyNumberFormat="1" applyFont="1" applyFill="1" applyBorder="1" applyAlignment="1" applyProtection="1">
      <alignment vertical="center" wrapText="1"/>
      <protection/>
    </xf>
    <xf numFmtId="3" fontId="29" fillId="33" borderId="11" xfId="0" applyNumberFormat="1" applyFont="1" applyFill="1" applyBorder="1" applyAlignment="1" applyProtection="1">
      <alignment vertical="center" wrapText="1"/>
      <protection/>
    </xf>
    <xf numFmtId="3" fontId="1" fillId="0" borderId="0" xfId="0" applyNumberFormat="1" applyFont="1" applyFill="1" applyBorder="1" applyAlignment="1" applyProtection="1">
      <alignment vertical="center" wrapText="1"/>
      <protection locked="0"/>
    </xf>
    <xf numFmtId="3" fontId="1" fillId="0" borderId="15" xfId="0" applyNumberFormat="1" applyFont="1" applyFill="1" applyBorder="1" applyAlignment="1" applyProtection="1">
      <alignment vertical="center" wrapText="1"/>
      <protection locked="0"/>
    </xf>
    <xf numFmtId="3" fontId="1" fillId="36" borderId="11" xfId="0" applyNumberFormat="1" applyFont="1" applyFill="1" applyBorder="1" applyAlignment="1" applyProtection="1">
      <alignment vertical="center" wrapText="1"/>
      <protection locked="0"/>
    </xf>
    <xf numFmtId="3" fontId="1" fillId="36" borderId="11" xfId="0" applyNumberFormat="1" applyFont="1" applyFill="1" applyBorder="1" applyAlignment="1">
      <alignment vertical="center" wrapText="1"/>
    </xf>
    <xf numFmtId="0" fontId="32" fillId="0" borderId="0" xfId="66" applyFont="1" applyAlignment="1">
      <alignment horizontal="center"/>
      <protection/>
    </xf>
    <xf numFmtId="164" fontId="3" fillId="33" borderId="32" xfId="0" applyNumberFormat="1" applyFont="1" applyFill="1" applyBorder="1" applyAlignment="1" applyProtection="1">
      <alignment vertical="center" wrapText="1"/>
      <protection locked="0"/>
    </xf>
    <xf numFmtId="164" fontId="3" fillId="33" borderId="33" xfId="0" applyNumberFormat="1" applyFont="1" applyFill="1" applyBorder="1" applyAlignment="1" applyProtection="1">
      <alignment vertical="center" wrapText="1"/>
      <protection locked="0"/>
    </xf>
    <xf numFmtId="0" fontId="18" fillId="0" borderId="14" xfId="0" applyFont="1" applyBorder="1" applyAlignment="1" applyProtection="1">
      <alignment horizontal="center" wrapText="1"/>
      <protection/>
    </xf>
    <xf numFmtId="0" fontId="3" fillId="0" borderId="14" xfId="63" applyFont="1" applyFill="1" applyBorder="1" applyAlignment="1" applyProtection="1">
      <alignment horizontal="left" vertical="center" wrapText="1" indent="1"/>
      <protection/>
    </xf>
    <xf numFmtId="0" fontId="17" fillId="0" borderId="36" xfId="0" applyFont="1" applyBorder="1" applyAlignment="1" applyProtection="1">
      <alignment horizontal="center" vertical="center" wrapText="1"/>
      <protection/>
    </xf>
    <xf numFmtId="0" fontId="0" fillId="0" borderId="13" xfId="63" applyFont="1" applyFill="1" applyBorder="1" applyAlignment="1" applyProtection="1">
      <alignment horizontal="left" vertical="center" wrapText="1" indent="1"/>
      <protection/>
    </xf>
    <xf numFmtId="164" fontId="3" fillId="36" borderId="16" xfId="0" applyNumberFormat="1" applyFont="1" applyFill="1" applyBorder="1" applyAlignment="1" applyProtection="1">
      <alignment vertical="center" wrapText="1"/>
      <protection/>
    </xf>
    <xf numFmtId="164" fontId="3" fillId="36" borderId="20" xfId="0" applyNumberFormat="1" applyFont="1" applyFill="1" applyBorder="1" applyAlignment="1" applyProtection="1">
      <alignment vertical="center" wrapText="1"/>
      <protection locked="0"/>
    </xf>
    <xf numFmtId="164" fontId="2" fillId="36" borderId="11" xfId="0" applyNumberFormat="1" applyFont="1" applyFill="1" applyBorder="1" applyAlignment="1" applyProtection="1">
      <alignment wrapText="1"/>
      <protection locked="0"/>
    </xf>
    <xf numFmtId="0" fontId="2" fillId="36" borderId="11" xfId="0" applyFont="1" applyFill="1" applyBorder="1" applyAlignment="1">
      <alignment wrapText="1"/>
    </xf>
    <xf numFmtId="164" fontId="5" fillId="36" borderId="29" xfId="0" applyNumberFormat="1" applyFont="1" applyFill="1" applyBorder="1" applyAlignment="1" applyProtection="1">
      <alignment wrapText="1"/>
      <protection locked="0"/>
    </xf>
    <xf numFmtId="0" fontId="2" fillId="36" borderId="29" xfId="0" applyFont="1" applyFill="1" applyBorder="1" applyAlignment="1">
      <alignment wrapText="1"/>
    </xf>
    <xf numFmtId="164" fontId="29" fillId="36" borderId="29" xfId="0" applyNumberFormat="1" applyFont="1" applyFill="1" applyBorder="1" applyAlignment="1" applyProtection="1">
      <alignment horizontal="right" wrapText="1"/>
      <protection/>
    </xf>
    <xf numFmtId="168" fontId="29" fillId="33" borderId="11" xfId="0" applyNumberFormat="1" applyFont="1" applyFill="1" applyBorder="1" applyAlignment="1" applyProtection="1">
      <alignment vertical="center" wrapText="1"/>
      <protection locked="0"/>
    </xf>
    <xf numFmtId="164" fontId="5" fillId="36" borderId="29" xfId="0" applyNumberFormat="1" applyFont="1" applyFill="1" applyBorder="1" applyAlignment="1" applyProtection="1">
      <alignment horizontal="right" wrapText="1"/>
      <protection/>
    </xf>
    <xf numFmtId="49" fontId="2" fillId="0" borderId="19" xfId="63" applyNumberFormat="1" applyFont="1" applyFill="1" applyBorder="1" applyAlignment="1" applyProtection="1">
      <alignment horizontal="left" vertical="center" wrapText="1" indent="1"/>
      <protection/>
    </xf>
    <xf numFmtId="164" fontId="5" fillId="36" borderId="11" xfId="0" applyNumberFormat="1" applyFont="1" applyFill="1" applyBorder="1" applyAlignment="1" applyProtection="1">
      <alignment vertical="center" wrapText="1"/>
      <protection/>
    </xf>
    <xf numFmtId="164" fontId="5" fillId="36" borderId="11" xfId="0" applyNumberFormat="1" applyFont="1" applyFill="1" applyBorder="1" applyAlignment="1" applyProtection="1">
      <alignment wrapText="1"/>
      <protection/>
    </xf>
    <xf numFmtId="164" fontId="29" fillId="36" borderId="35" xfId="63" applyNumberFormat="1" applyFont="1" applyFill="1" applyBorder="1" applyAlignment="1" applyProtection="1" quotePrefix="1">
      <alignment horizontal="right" wrapText="1"/>
      <protection locked="0"/>
    </xf>
    <xf numFmtId="0" fontId="1" fillId="36" borderId="42" xfId="63" applyFont="1" applyFill="1" applyBorder="1" applyAlignment="1">
      <alignment/>
      <protection/>
    </xf>
    <xf numFmtId="3" fontId="22" fillId="36" borderId="11" xfId="0" applyNumberFormat="1" applyFont="1" applyFill="1" applyBorder="1" applyAlignment="1" applyProtection="1" quotePrefix="1">
      <alignment vertical="center" wrapText="1"/>
      <protection locked="0"/>
    </xf>
    <xf numFmtId="3" fontId="1" fillId="36" borderId="15" xfId="63" applyNumberFormat="1" applyFont="1" applyFill="1" applyBorder="1" applyAlignment="1">
      <alignment/>
      <protection/>
    </xf>
    <xf numFmtId="3" fontId="29" fillId="36" borderId="43" xfId="63" applyNumberFormat="1" applyFont="1" applyFill="1" applyBorder="1" applyAlignment="1" applyProtection="1" quotePrefix="1">
      <alignment horizontal="right" vertical="center" wrapText="1"/>
      <protection locked="0"/>
    </xf>
    <xf numFmtId="3" fontId="1" fillId="36" borderId="15" xfId="63" applyNumberFormat="1" applyFont="1" applyFill="1" applyBorder="1" applyAlignment="1">
      <alignment horizontal="right"/>
      <protection/>
    </xf>
    <xf numFmtId="3" fontId="22" fillId="36" borderId="51" xfId="0" applyNumberFormat="1" applyFont="1" applyFill="1" applyBorder="1" applyAlignment="1" applyProtection="1" quotePrefix="1">
      <alignment vertical="center" wrapText="1"/>
      <protection locked="0"/>
    </xf>
    <xf numFmtId="3" fontId="1" fillId="36" borderId="16" xfId="63" applyNumberFormat="1" applyFont="1" applyFill="1" applyBorder="1" applyAlignment="1">
      <alignment/>
      <protection/>
    </xf>
    <xf numFmtId="164" fontId="29" fillId="36" borderId="16" xfId="63" applyNumberFormat="1" applyFont="1" applyFill="1" applyBorder="1" applyAlignment="1" applyProtection="1" quotePrefix="1">
      <alignment vertical="center" wrapText="1"/>
      <protection locked="0"/>
    </xf>
    <xf numFmtId="3" fontId="22" fillId="36" borderId="14" xfId="0" applyNumberFormat="1" applyFont="1" applyFill="1" applyBorder="1" applyAlignment="1" applyProtection="1" quotePrefix="1">
      <alignment vertical="center" wrapText="1"/>
      <protection locked="0"/>
    </xf>
    <xf numFmtId="3" fontId="1" fillId="36" borderId="14" xfId="63" applyNumberFormat="1" applyFont="1" applyFill="1" applyBorder="1" applyAlignment="1">
      <alignment/>
      <protection/>
    </xf>
    <xf numFmtId="164" fontId="29" fillId="36" borderId="14" xfId="63" applyNumberFormat="1" applyFont="1" applyFill="1" applyBorder="1" applyAlignment="1" applyProtection="1">
      <alignment horizontal="right" vertical="center" wrapText="1" indent="1"/>
      <protection/>
    </xf>
    <xf numFmtId="164" fontId="1" fillId="36" borderId="29" xfId="0" applyNumberFormat="1" applyFont="1" applyFill="1" applyBorder="1" applyAlignment="1" applyProtection="1">
      <alignment vertical="center" wrapText="1"/>
      <protection locked="0"/>
    </xf>
    <xf numFmtId="164" fontId="1" fillId="36" borderId="11" xfId="0" applyNumberFormat="1" applyFont="1" applyFill="1" applyBorder="1" applyAlignment="1" applyProtection="1">
      <alignment vertical="center" wrapText="1"/>
      <protection locked="0"/>
    </xf>
    <xf numFmtId="164" fontId="29" fillId="36" borderId="14" xfId="0" applyNumberFormat="1" applyFont="1" applyFill="1" applyBorder="1" applyAlignment="1" applyProtection="1">
      <alignment vertical="center" wrapText="1"/>
      <protection locked="0"/>
    </xf>
    <xf numFmtId="164" fontId="29" fillId="36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36" borderId="18" xfId="0" applyNumberFormat="1" applyFont="1" applyFill="1" applyBorder="1" applyAlignment="1" applyProtection="1">
      <alignment horizontal="right" vertical="center" wrapText="1"/>
      <protection locked="0"/>
    </xf>
    <xf numFmtId="164" fontId="1" fillId="36" borderId="18" xfId="0" applyNumberFormat="1" applyFont="1" applyFill="1" applyBorder="1" applyAlignment="1" applyProtection="1">
      <alignment vertical="center" wrapText="1"/>
      <protection locked="0"/>
    </xf>
    <xf numFmtId="164" fontId="1" fillId="36" borderId="51" xfId="0" applyNumberFormat="1" applyFont="1" applyFill="1" applyBorder="1" applyAlignment="1" applyProtection="1">
      <alignment vertical="center" wrapText="1"/>
      <protection locked="0"/>
    </xf>
    <xf numFmtId="164" fontId="1" fillId="36" borderId="16" xfId="0" applyNumberFormat="1" applyFont="1" applyFill="1" applyBorder="1" applyAlignment="1" applyProtection="1">
      <alignment vertical="center" wrapText="1"/>
      <protection locked="0"/>
    </xf>
    <xf numFmtId="164" fontId="29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43" fillId="0" borderId="11" xfId="63" applyNumberFormat="1" applyFont="1" applyFill="1" applyBorder="1" applyAlignment="1" applyProtection="1">
      <alignment vertical="center" wrapText="1"/>
      <protection/>
    </xf>
    <xf numFmtId="164" fontId="1" fillId="0" borderId="18" xfId="63" applyNumberFormat="1" applyFont="1" applyFill="1" applyBorder="1" applyAlignment="1" applyProtection="1">
      <alignment vertical="center" wrapText="1"/>
      <protection locked="0"/>
    </xf>
    <xf numFmtId="164" fontId="1" fillId="0" borderId="18" xfId="63" applyNumberFormat="1" applyFont="1" applyFill="1" applyBorder="1" applyAlignment="1" applyProtection="1">
      <alignment vertical="center" wrapText="1"/>
      <protection/>
    </xf>
    <xf numFmtId="164" fontId="8" fillId="0" borderId="15" xfId="63" applyNumberFormat="1" applyFont="1" applyFill="1" applyBorder="1" applyAlignment="1" applyProtection="1">
      <alignment vertical="center" wrapText="1"/>
      <protection locked="0"/>
    </xf>
    <xf numFmtId="164" fontId="1" fillId="0" borderId="30" xfId="63" applyNumberFormat="1" applyFont="1" applyFill="1" applyBorder="1" applyAlignment="1" applyProtection="1">
      <alignment vertical="center" wrapText="1"/>
      <protection/>
    </xf>
    <xf numFmtId="164" fontId="29" fillId="0" borderId="14" xfId="63" applyNumberFormat="1" applyFont="1" applyFill="1" applyBorder="1" applyAlignment="1" applyProtection="1">
      <alignment vertical="center" wrapText="1"/>
      <protection locked="0"/>
    </xf>
    <xf numFmtId="49" fontId="22" fillId="0" borderId="34" xfId="0" applyNumberFormat="1" applyFont="1" applyBorder="1" applyAlignment="1" applyProtection="1">
      <alignment horizontal="left" vertical="center" wrapText="1" indent="1"/>
      <protection/>
    </xf>
    <xf numFmtId="164" fontId="29" fillId="0" borderId="14" xfId="63" applyNumberFormat="1" applyFont="1" applyFill="1" applyBorder="1" applyAlignment="1" applyProtection="1">
      <alignment horizontal="right" vertical="center" wrapText="1" indent="1"/>
      <protection/>
    </xf>
    <xf numFmtId="164" fontId="1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30" xfId="63" applyNumberFormat="1" applyFont="1" applyFill="1" applyBorder="1" applyAlignment="1" applyProtection="1">
      <alignment horizontal="right" vertical="center" wrapText="1" indent="1"/>
      <protection/>
    </xf>
    <xf numFmtId="164" fontId="29" fillId="0" borderId="20" xfId="0" applyNumberFormat="1" applyFont="1" applyFill="1" applyBorder="1" applyAlignment="1" applyProtection="1">
      <alignment horizontal="right" vertical="center" wrapText="1"/>
      <protection/>
    </xf>
    <xf numFmtId="164" fontId="29" fillId="0" borderId="12" xfId="0" applyNumberFormat="1" applyFont="1" applyFill="1" applyBorder="1" applyAlignment="1" applyProtection="1">
      <alignment horizontal="right" vertical="center" wrapText="1"/>
      <protection/>
    </xf>
    <xf numFmtId="164" fontId="29" fillId="0" borderId="75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11" xfId="0" applyNumberFormat="1" applyFont="1" applyFill="1" applyBorder="1" applyAlignment="1" applyProtection="1">
      <alignment horizontal="right" vertical="center" wrapText="1"/>
      <protection/>
    </xf>
    <xf numFmtId="164" fontId="29" fillId="0" borderId="12" xfId="0" applyNumberFormat="1" applyFont="1" applyFill="1" applyBorder="1" applyAlignment="1" applyProtection="1">
      <alignment horizontal="right" vertical="center" wrapText="1"/>
      <protection/>
    </xf>
    <xf numFmtId="164" fontId="29" fillId="0" borderId="12" xfId="0" applyNumberFormat="1" applyFont="1" applyFill="1" applyBorder="1" applyAlignment="1" applyProtection="1">
      <alignment vertical="center" wrapText="1"/>
      <protection locked="0"/>
    </xf>
    <xf numFmtId="3" fontId="29" fillId="0" borderId="11" xfId="0" applyNumberFormat="1" applyFont="1" applyFill="1" applyBorder="1" applyAlignment="1" applyProtection="1">
      <alignment vertical="center" wrapText="1"/>
      <protection locked="0"/>
    </xf>
    <xf numFmtId="0" fontId="26" fillId="0" borderId="15" xfId="0" applyFont="1" applyBorder="1" applyAlignment="1" applyProtection="1" quotePrefix="1">
      <alignment horizontal="left" vertical="center" wrapText="1"/>
      <protection/>
    </xf>
    <xf numFmtId="0" fontId="26" fillId="0" borderId="30" xfId="0" applyFont="1" applyBorder="1" applyAlignment="1" applyProtection="1" quotePrefix="1">
      <alignment horizontal="left" vertical="center" wrapText="1"/>
      <protection/>
    </xf>
    <xf numFmtId="164" fontId="29" fillId="0" borderId="13" xfId="0" applyNumberFormat="1" applyFont="1" applyFill="1" applyBorder="1" applyAlignment="1" applyProtection="1">
      <alignment vertical="center" wrapText="1"/>
      <protection locked="0"/>
    </xf>
    <xf numFmtId="3" fontId="26" fillId="0" borderId="15" xfId="0" applyNumberFormat="1" applyFont="1" applyBorder="1" applyAlignment="1" applyProtection="1">
      <alignment vertical="center" wrapText="1"/>
      <protection/>
    </xf>
    <xf numFmtId="164" fontId="42" fillId="0" borderId="15" xfId="0" applyNumberFormat="1" applyFont="1" applyBorder="1" applyAlignment="1" applyProtection="1">
      <alignment vertical="center" wrapText="1"/>
      <protection/>
    </xf>
    <xf numFmtId="0" fontId="20" fillId="0" borderId="30" xfId="0" applyFont="1" applyBorder="1" applyAlignment="1" applyProtection="1">
      <alignment horizontal="left" vertical="center" wrapText="1" indent="1"/>
      <protection/>
    </xf>
    <xf numFmtId="0" fontId="22" fillId="0" borderId="13" xfId="0" applyFont="1" applyBorder="1" applyAlignment="1" applyProtection="1">
      <alignment horizontal="left" vertical="center" wrapText="1" indent="1"/>
      <protection/>
    </xf>
    <xf numFmtId="3" fontId="26" fillId="0" borderId="30" xfId="0" applyNumberFormat="1" applyFont="1" applyBorder="1" applyAlignment="1" applyProtection="1">
      <alignment vertical="center" wrapText="1"/>
      <protection/>
    </xf>
    <xf numFmtId="0" fontId="20" fillId="0" borderId="0" xfId="66" applyFont="1" applyAlignment="1">
      <alignment textRotation="90"/>
      <protection/>
    </xf>
    <xf numFmtId="0" fontId="22" fillId="0" borderId="10" xfId="0" applyFont="1" applyFill="1" applyBorder="1" applyAlignment="1" applyProtection="1">
      <alignment horizontal="left" vertical="center" wrapText="1" indent="1"/>
      <protection/>
    </xf>
    <xf numFmtId="0" fontId="22" fillId="0" borderId="11" xfId="0" applyFont="1" applyFill="1" applyBorder="1" applyAlignment="1" applyProtection="1">
      <alignment horizontal="left" vertical="center" wrapText="1" indent="1"/>
      <protection/>
    </xf>
    <xf numFmtId="3" fontId="29" fillId="0" borderId="11" xfId="63" applyNumberFormat="1" applyFont="1" applyFill="1" applyBorder="1" applyAlignment="1" applyProtection="1">
      <alignment vertical="center" wrapText="1"/>
      <protection/>
    </xf>
    <xf numFmtId="3" fontId="29" fillId="0" borderId="12" xfId="63" applyNumberFormat="1" applyFont="1" applyFill="1" applyBorder="1" applyAlignment="1" applyProtection="1">
      <alignment vertical="center" wrapText="1"/>
      <protection/>
    </xf>
    <xf numFmtId="0" fontId="17" fillId="0" borderId="23" xfId="0" applyFont="1" applyBorder="1" applyAlignment="1" applyProtection="1">
      <alignment horizontal="center" vertical="center" wrapText="1"/>
      <protection/>
    </xf>
    <xf numFmtId="0" fontId="0" fillId="0" borderId="18" xfId="63" applyFont="1" applyFill="1" applyBorder="1" applyAlignment="1" applyProtection="1">
      <alignment horizontal="left" vertical="center" wrapText="1" indent="1"/>
      <protection/>
    </xf>
    <xf numFmtId="0" fontId="5" fillId="0" borderId="23" xfId="0" applyFont="1" applyFill="1" applyBorder="1" applyAlignment="1" applyProtection="1">
      <alignment horizontal="left" vertical="center"/>
      <protection/>
    </xf>
    <xf numFmtId="3" fontId="2" fillId="0" borderId="15" xfId="0" applyNumberFormat="1" applyFont="1" applyFill="1" applyBorder="1" applyAlignment="1">
      <alignment wrapText="1"/>
    </xf>
    <xf numFmtId="164" fontId="2" fillId="0" borderId="13" xfId="0" applyNumberFormat="1" applyFont="1" applyFill="1" applyBorder="1" applyAlignment="1">
      <alignment wrapText="1"/>
    </xf>
    <xf numFmtId="164" fontId="2" fillId="0" borderId="35" xfId="0" applyNumberFormat="1" applyFont="1" applyFill="1" applyBorder="1" applyAlignment="1">
      <alignment wrapText="1"/>
    </xf>
    <xf numFmtId="0" fontId="12" fillId="0" borderId="19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>
      <alignment vertical="center" wrapText="1"/>
    </xf>
    <xf numFmtId="164" fontId="29" fillId="0" borderId="49" xfId="0" applyNumberFormat="1" applyFont="1" applyFill="1" applyBorder="1" applyAlignment="1" applyProtection="1">
      <alignment vertical="center" wrapText="1"/>
      <protection locked="0"/>
    </xf>
    <xf numFmtId="164" fontId="1" fillId="0" borderId="71" xfId="0" applyNumberFormat="1" applyFont="1" applyFill="1" applyBorder="1" applyAlignment="1">
      <alignment vertical="center" wrapText="1"/>
    </xf>
    <xf numFmtId="164" fontId="1" fillId="0" borderId="20" xfId="0" applyNumberFormat="1" applyFont="1" applyFill="1" applyBorder="1" applyAlignment="1" applyProtection="1">
      <alignment vertical="center" wrapText="1"/>
      <protection locked="0"/>
    </xf>
    <xf numFmtId="0" fontId="1" fillId="0" borderId="11" xfId="0" applyFont="1" applyFill="1" applyBorder="1" applyAlignment="1">
      <alignment vertical="center" wrapText="1"/>
    </xf>
    <xf numFmtId="164" fontId="8" fillId="0" borderId="13" xfId="63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34" xfId="63" applyNumberFormat="1" applyFont="1" applyFill="1" applyBorder="1" applyAlignment="1" applyProtection="1">
      <alignment horizontal="left" vertical="center" wrapText="1" indent="1"/>
      <protection/>
    </xf>
    <xf numFmtId="0" fontId="29" fillId="0" borderId="14" xfId="63" applyFont="1" applyFill="1" applyBorder="1" applyAlignment="1" applyProtection="1">
      <alignment horizontal="left" vertical="center" wrapText="1" indent="1"/>
      <protection/>
    </xf>
    <xf numFmtId="164" fontId="29" fillId="0" borderId="14" xfId="63" applyNumberFormat="1" applyFont="1" applyFill="1" applyBorder="1" applyAlignment="1" applyProtection="1">
      <alignment vertical="center" wrapText="1"/>
      <protection locked="0"/>
    </xf>
    <xf numFmtId="3" fontId="29" fillId="36" borderId="14" xfId="63" applyNumberFormat="1" applyFont="1" applyFill="1" applyBorder="1" applyAlignment="1" applyProtection="1">
      <alignment horizontal="right" vertical="center" wrapText="1" indent="1"/>
      <protection/>
    </xf>
    <xf numFmtId="3" fontId="29" fillId="0" borderId="11" xfId="63" applyNumberFormat="1" applyFont="1" applyFill="1" applyBorder="1" applyAlignment="1" applyProtection="1">
      <alignment horizontal="right" vertical="center" wrapText="1" indent="1"/>
      <protection/>
    </xf>
    <xf numFmtId="3" fontId="22" fillId="0" borderId="11" xfId="0" applyNumberFormat="1" applyFont="1" applyBorder="1" applyAlignment="1" applyProtection="1" quotePrefix="1">
      <alignment horizontal="right" vertical="center" wrapText="1" indent="1"/>
      <protection locked="0"/>
    </xf>
    <xf numFmtId="3" fontId="8" fillId="0" borderId="42" xfId="63" applyNumberFormat="1" applyFont="1" applyFill="1" applyBorder="1" applyAlignment="1">
      <alignment/>
      <protection/>
    </xf>
    <xf numFmtId="3" fontId="1" fillId="0" borderId="76" xfId="63" applyNumberFormat="1" applyFont="1" applyFill="1" applyBorder="1" applyAlignment="1">
      <alignment/>
      <protection/>
    </xf>
    <xf numFmtId="168" fontId="5" fillId="33" borderId="33" xfId="0" applyNumberFormat="1" applyFont="1" applyFill="1" applyBorder="1" applyAlignment="1" applyProtection="1">
      <alignment horizontal="right" wrapText="1"/>
      <protection locked="0"/>
    </xf>
    <xf numFmtId="0" fontId="2" fillId="0" borderId="52" xfId="0" applyFont="1" applyFill="1" applyBorder="1" applyAlignment="1">
      <alignment horizontal="right" wrapText="1"/>
    </xf>
    <xf numFmtId="0" fontId="5" fillId="0" borderId="34" xfId="0" applyFont="1" applyFill="1" applyBorder="1" applyAlignment="1" applyProtection="1">
      <alignment horizontal="left" vertical="center"/>
      <protection/>
    </xf>
    <xf numFmtId="0" fontId="2" fillId="0" borderId="54" xfId="0" applyFont="1" applyFill="1" applyBorder="1" applyAlignment="1" applyProtection="1">
      <alignment vertical="center" wrapText="1"/>
      <protection/>
    </xf>
    <xf numFmtId="0" fontId="5" fillId="0" borderId="55" xfId="0" applyFont="1" applyFill="1" applyBorder="1" applyAlignment="1" applyProtection="1">
      <alignment vertical="center" wrapText="1"/>
      <protection/>
    </xf>
    <xf numFmtId="168" fontId="5" fillId="33" borderId="32" xfId="0" applyNumberFormat="1" applyFont="1" applyFill="1" applyBorder="1" applyAlignment="1" applyProtection="1">
      <alignment horizontal="right" wrapText="1"/>
      <protection locked="0"/>
    </xf>
    <xf numFmtId="0" fontId="2" fillId="0" borderId="50" xfId="0" applyFont="1" applyFill="1" applyBorder="1" applyAlignment="1" applyProtection="1">
      <alignment vertical="center" wrapText="1"/>
      <protection/>
    </xf>
    <xf numFmtId="0" fontId="5" fillId="0" borderId="56" xfId="0" applyFont="1" applyFill="1" applyBorder="1" applyAlignment="1" applyProtection="1">
      <alignment vertical="center" wrapText="1"/>
      <protection/>
    </xf>
    <xf numFmtId="3" fontId="5" fillId="0" borderId="43" xfId="0" applyNumberFormat="1" applyFont="1" applyFill="1" applyBorder="1" applyAlignment="1" applyProtection="1">
      <alignment horizontal="right" wrapText="1"/>
      <protection locked="0"/>
    </xf>
    <xf numFmtId="0" fontId="2" fillId="0" borderId="35" xfId="0" applyFont="1" applyFill="1" applyBorder="1" applyAlignment="1">
      <alignment horizontal="right" wrapText="1"/>
    </xf>
    <xf numFmtId="3" fontId="2" fillId="0" borderId="53" xfId="0" applyNumberFormat="1" applyFont="1" applyFill="1" applyBorder="1" applyAlignment="1">
      <alignment horizontal="right" wrapText="1"/>
    </xf>
    <xf numFmtId="3" fontId="2" fillId="0" borderId="46" xfId="0" applyNumberFormat="1" applyFont="1" applyFill="1" applyBorder="1" applyAlignment="1" applyProtection="1">
      <alignment horizontal="right" wrapText="1"/>
      <protection locked="0"/>
    </xf>
    <xf numFmtId="0" fontId="2" fillId="0" borderId="30" xfId="0" applyFont="1" applyFill="1" applyBorder="1" applyAlignment="1">
      <alignment horizontal="right" wrapText="1"/>
    </xf>
    <xf numFmtId="164" fontId="2" fillId="0" borderId="13" xfId="0" applyNumberFormat="1" applyFont="1" applyFill="1" applyBorder="1" applyAlignment="1">
      <alignment horizontal="right" wrapText="1"/>
    </xf>
    <xf numFmtId="164" fontId="2" fillId="0" borderId="15" xfId="0" applyNumberFormat="1" applyFont="1" applyFill="1" applyBorder="1" applyAlignment="1">
      <alignment horizontal="right" wrapText="1"/>
    </xf>
    <xf numFmtId="3" fontId="2" fillId="0" borderId="18" xfId="0" applyNumberFormat="1" applyFont="1" applyFill="1" applyBorder="1" applyAlignment="1">
      <alignment wrapText="1"/>
    </xf>
    <xf numFmtId="3" fontId="1" fillId="0" borderId="13" xfId="63" applyNumberFormat="1" applyFont="1" applyFill="1" applyBorder="1" applyAlignment="1">
      <alignment horizontal="right"/>
      <protection/>
    </xf>
    <xf numFmtId="3" fontId="1" fillId="0" borderId="53" xfId="63" applyNumberFormat="1" applyFont="1" applyFill="1" applyBorder="1" applyAlignment="1" applyProtection="1">
      <alignment horizontal="right" vertical="center" wrapText="1"/>
      <protection locked="0"/>
    </xf>
    <xf numFmtId="3" fontId="1" fillId="0" borderId="17" xfId="63" applyNumberFormat="1" applyFont="1" applyFill="1" applyBorder="1">
      <alignment/>
      <protection/>
    </xf>
    <xf numFmtId="164" fontId="1" fillId="0" borderId="69" xfId="63" applyNumberFormat="1" applyFont="1" applyFill="1" applyBorder="1" applyAlignment="1" applyProtection="1">
      <alignment horizontal="right" wrapText="1"/>
      <protection locked="0"/>
    </xf>
    <xf numFmtId="164" fontId="1" fillId="0" borderId="69" xfId="63" applyNumberFormat="1" applyFont="1" applyFill="1" applyBorder="1" applyAlignment="1" applyProtection="1">
      <alignment wrapText="1"/>
      <protection locked="0"/>
    </xf>
    <xf numFmtId="164" fontId="1" fillId="0" borderId="30" xfId="0" applyNumberFormat="1" applyFont="1" applyFill="1" applyBorder="1" applyAlignment="1" applyProtection="1">
      <alignment vertical="center" wrapText="1"/>
      <protection locked="0"/>
    </xf>
    <xf numFmtId="164" fontId="29" fillId="0" borderId="34" xfId="0" applyNumberFormat="1" applyFont="1" applyFill="1" applyBorder="1" applyAlignment="1" applyProtection="1">
      <alignment horizontal="center" vertical="center" wrapText="1"/>
      <protection/>
    </xf>
    <xf numFmtId="164" fontId="12" fillId="0" borderId="12" xfId="0" applyNumberFormat="1" applyFont="1" applyFill="1" applyBorder="1" applyAlignment="1" applyProtection="1">
      <alignment horizontal="center" vertical="center" wrapText="1"/>
      <protection/>
    </xf>
    <xf numFmtId="0" fontId="29" fillId="0" borderId="14" xfId="0" applyFont="1" applyFill="1" applyBorder="1" applyAlignment="1" applyProtection="1">
      <alignment horizontal="center" vertical="center" wrapText="1"/>
      <protection/>
    </xf>
    <xf numFmtId="3" fontId="2" fillId="0" borderId="17" xfId="0" applyNumberFormat="1" applyFont="1" applyFill="1" applyBorder="1" applyAlignment="1">
      <alignment wrapText="1"/>
    </xf>
    <xf numFmtId="3" fontId="2" fillId="0" borderId="17" xfId="0" applyNumberFormat="1" applyFont="1" applyFill="1" applyBorder="1" applyAlignment="1">
      <alignment wrapText="1"/>
    </xf>
    <xf numFmtId="3" fontId="2" fillId="0" borderId="15" xfId="0" applyNumberFormat="1" applyFont="1" applyFill="1" applyBorder="1" applyAlignment="1">
      <alignment vertical="center" wrapText="1"/>
    </xf>
    <xf numFmtId="3" fontId="1" fillId="0" borderId="51" xfId="0" applyNumberFormat="1" applyFont="1" applyFill="1" applyBorder="1" applyAlignment="1">
      <alignment vertical="center" wrapText="1"/>
    </xf>
    <xf numFmtId="3" fontId="1" fillId="0" borderId="71" xfId="0" applyNumberFormat="1" applyFont="1" applyFill="1" applyBorder="1" applyAlignment="1" applyProtection="1">
      <alignment vertical="center" wrapText="1"/>
      <protection locked="0"/>
    </xf>
    <xf numFmtId="3" fontId="1" fillId="0" borderId="56" xfId="63" applyNumberFormat="1" applyFont="1" applyFill="1" applyBorder="1" applyAlignment="1">
      <alignment/>
      <protection/>
    </xf>
    <xf numFmtId="164" fontId="29" fillId="0" borderId="33" xfId="63" applyNumberFormat="1" applyFont="1" applyFill="1" applyBorder="1" applyAlignment="1" applyProtection="1">
      <alignment horizontal="right" wrapText="1"/>
      <protection/>
    </xf>
    <xf numFmtId="164" fontId="29" fillId="0" borderId="14" xfId="63" applyNumberFormat="1" applyFont="1" applyFill="1" applyBorder="1" applyAlignment="1" applyProtection="1">
      <alignment horizontal="right" wrapText="1"/>
      <protection/>
    </xf>
    <xf numFmtId="0" fontId="29" fillId="0" borderId="37" xfId="63" applyFont="1" applyFill="1" applyBorder="1" applyAlignment="1" applyProtection="1">
      <alignment horizontal="left" vertical="center" wrapText="1" indent="1"/>
      <protection/>
    </xf>
    <xf numFmtId="164" fontId="29" fillId="0" borderId="35" xfId="63" applyNumberFormat="1" applyFont="1" applyFill="1" applyBorder="1" applyAlignment="1" applyProtection="1">
      <alignment horizontal="right" wrapText="1"/>
      <protection locked="0"/>
    </xf>
    <xf numFmtId="0" fontId="29" fillId="0" borderId="56" xfId="63" applyFont="1" applyFill="1" applyBorder="1" applyAlignment="1">
      <alignment/>
      <protection/>
    </xf>
    <xf numFmtId="3" fontId="1" fillId="0" borderId="57" xfId="63" applyNumberFormat="1" applyFont="1" applyFill="1" applyBorder="1" applyAlignment="1">
      <alignment/>
      <protection/>
    </xf>
    <xf numFmtId="164" fontId="29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43" xfId="0" applyNumberFormat="1" applyFont="1" applyFill="1" applyBorder="1" applyAlignment="1" applyProtection="1">
      <alignment vertical="center" wrapText="1"/>
      <protection/>
    </xf>
    <xf numFmtId="164" fontId="29" fillId="0" borderId="35" xfId="0" applyNumberFormat="1" applyFont="1" applyFill="1" applyBorder="1" applyAlignment="1" applyProtection="1">
      <alignment vertical="center" wrapText="1"/>
      <protection/>
    </xf>
    <xf numFmtId="164" fontId="29" fillId="0" borderId="52" xfId="0" applyNumberFormat="1" applyFont="1" applyFill="1" applyBorder="1" applyAlignment="1" applyProtection="1">
      <alignment vertical="center" wrapText="1"/>
      <protection/>
    </xf>
    <xf numFmtId="164" fontId="1" fillId="0" borderId="57" xfId="0" applyNumberFormat="1" applyFont="1" applyFill="1" applyBorder="1" applyAlignment="1" applyProtection="1">
      <alignment vertical="center" wrapText="1"/>
      <protection locked="0"/>
    </xf>
    <xf numFmtId="3" fontId="29" fillId="35" borderId="12" xfId="63" applyNumberFormat="1" applyFont="1" applyFill="1" applyBorder="1" applyAlignment="1" applyProtection="1">
      <alignment horizontal="right" vertical="center" wrapText="1"/>
      <protection/>
    </xf>
    <xf numFmtId="3" fontId="29" fillId="0" borderId="12" xfId="63" applyNumberFormat="1" applyFont="1" applyFill="1" applyBorder="1" applyAlignment="1" applyProtection="1">
      <alignment horizontal="right" vertical="center" wrapText="1"/>
      <protection locked="0"/>
    </xf>
    <xf numFmtId="3" fontId="1" fillId="0" borderId="66" xfId="63" applyNumberFormat="1" applyFont="1" applyFill="1" applyBorder="1" applyAlignment="1">
      <alignment horizontal="right"/>
      <protection/>
    </xf>
    <xf numFmtId="3" fontId="29" fillId="0" borderId="11" xfId="63" applyNumberFormat="1" applyFont="1" applyFill="1" applyBorder="1" applyAlignment="1">
      <alignment horizontal="right"/>
      <protection/>
    </xf>
    <xf numFmtId="3" fontId="29" fillId="0" borderId="12" xfId="63" applyNumberFormat="1" applyFont="1" applyFill="1" applyBorder="1" applyAlignment="1">
      <alignment horizontal="right"/>
      <protection/>
    </xf>
    <xf numFmtId="3" fontId="52" fillId="0" borderId="36" xfId="66" applyNumberFormat="1" applyFont="1" applyFill="1" applyBorder="1" applyAlignment="1">
      <alignment horizontal="right" shrinkToFit="1"/>
      <protection/>
    </xf>
    <xf numFmtId="3" fontId="52" fillId="0" borderId="13" xfId="66" applyNumberFormat="1" applyFont="1" applyFill="1" applyBorder="1" applyAlignment="1">
      <alignment horizontal="right" shrinkToFit="1"/>
      <protection/>
    </xf>
    <xf numFmtId="3" fontId="52" fillId="0" borderId="71" xfId="66" applyNumberFormat="1" applyFont="1" applyFill="1" applyBorder="1" applyAlignment="1">
      <alignment horizontal="right" shrinkToFit="1"/>
      <protection/>
    </xf>
    <xf numFmtId="0" fontId="52" fillId="0" borderId="13" xfId="66" applyFont="1" applyBorder="1" applyAlignment="1">
      <alignment horizontal="right"/>
      <protection/>
    </xf>
    <xf numFmtId="0" fontId="52" fillId="0" borderId="0" xfId="66" applyFont="1">
      <alignment/>
      <protection/>
    </xf>
    <xf numFmtId="3" fontId="52" fillId="0" borderId="21" xfId="66" applyNumberFormat="1" applyFont="1" applyFill="1" applyBorder="1" applyAlignment="1">
      <alignment horizontal="right" shrinkToFit="1"/>
      <protection/>
    </xf>
    <xf numFmtId="3" fontId="52" fillId="0" borderId="15" xfId="66" applyNumberFormat="1" applyFont="1" applyFill="1" applyBorder="1" applyAlignment="1">
      <alignment horizontal="right" shrinkToFit="1"/>
      <protection/>
    </xf>
    <xf numFmtId="3" fontId="52" fillId="0" borderId="53" xfId="66" applyNumberFormat="1" applyFont="1" applyFill="1" applyBorder="1" applyAlignment="1">
      <alignment horizontal="right" shrinkToFit="1"/>
      <protection/>
    </xf>
    <xf numFmtId="3" fontId="52" fillId="0" borderId="65" xfId="66" applyNumberFormat="1" applyFont="1" applyFill="1" applyBorder="1" applyAlignment="1">
      <alignment horizontal="right" shrinkToFit="1"/>
      <protection/>
    </xf>
    <xf numFmtId="0" fontId="52" fillId="0" borderId="15" xfId="66" applyFont="1" applyBorder="1" applyAlignment="1">
      <alignment horizontal="right"/>
      <protection/>
    </xf>
    <xf numFmtId="0" fontId="53" fillId="0" borderId="0" xfId="66" applyFont="1">
      <alignment/>
      <protection/>
    </xf>
    <xf numFmtId="0" fontId="52" fillId="0" borderId="0" xfId="66" applyFont="1" applyAlignment="1">
      <alignment horizontal="center" wrapText="1"/>
      <protection/>
    </xf>
    <xf numFmtId="3" fontId="52" fillId="0" borderId="0" xfId="66" applyNumberFormat="1" applyFont="1">
      <alignment/>
      <protection/>
    </xf>
    <xf numFmtId="0" fontId="52" fillId="0" borderId="0" xfId="66" applyFont="1" applyFill="1">
      <alignment/>
      <protection/>
    </xf>
    <xf numFmtId="0" fontId="35" fillId="0" borderId="0" xfId="66" applyFont="1">
      <alignment/>
      <protection/>
    </xf>
    <xf numFmtId="3" fontId="35" fillId="0" borderId="53" xfId="66" applyNumberFormat="1" applyFont="1" applyFill="1" applyBorder="1" applyAlignment="1">
      <alignment horizontal="right" shrinkToFit="1"/>
      <protection/>
    </xf>
    <xf numFmtId="3" fontId="52" fillId="0" borderId="21" xfId="66" applyNumberFormat="1" applyFont="1" applyFill="1" applyBorder="1" applyAlignment="1">
      <alignment shrinkToFit="1"/>
      <protection/>
    </xf>
    <xf numFmtId="3" fontId="52" fillId="0" borderId="15" xfId="66" applyNumberFormat="1" applyFont="1" applyBorder="1" applyAlignment="1">
      <alignment/>
      <protection/>
    </xf>
    <xf numFmtId="3" fontId="52" fillId="0" borderId="53" xfId="66" applyNumberFormat="1" applyFont="1" applyBorder="1" applyAlignment="1">
      <alignment/>
      <protection/>
    </xf>
    <xf numFmtId="3" fontId="53" fillId="0" borderId="15" xfId="66" applyNumberFormat="1" applyFont="1" applyFill="1" applyBorder="1" applyAlignment="1">
      <alignment horizontal="right" shrinkToFit="1"/>
      <protection/>
    </xf>
    <xf numFmtId="3" fontId="52" fillId="0" borderId="69" xfId="66" applyNumberFormat="1" applyFont="1" applyFill="1" applyBorder="1" applyAlignment="1">
      <alignment horizontal="right" shrinkToFit="1"/>
      <protection/>
    </xf>
    <xf numFmtId="3" fontId="52" fillId="0" borderId="42" xfId="66" applyNumberFormat="1" applyFont="1" applyFill="1" applyBorder="1" applyAlignment="1">
      <alignment horizontal="right" shrinkToFit="1"/>
      <protection/>
    </xf>
    <xf numFmtId="0" fontId="40" fillId="0" borderId="23" xfId="63" applyFont="1" applyFill="1" applyBorder="1" applyAlignment="1" applyProtection="1">
      <alignment horizontal="center" vertical="center" wrapText="1"/>
      <protection/>
    </xf>
    <xf numFmtId="0" fontId="40" fillId="0" borderId="18" xfId="63" applyFont="1" applyFill="1" applyBorder="1" applyAlignment="1" applyProtection="1">
      <alignment horizontal="center" vertical="center" wrapText="1"/>
      <protection/>
    </xf>
    <xf numFmtId="0" fontId="40" fillId="0" borderId="66" xfId="63" applyFont="1" applyFill="1" applyBorder="1" applyAlignment="1" applyProtection="1">
      <alignment horizontal="center" vertical="center" wrapText="1"/>
      <protection/>
    </xf>
    <xf numFmtId="0" fontId="40" fillId="0" borderId="23" xfId="63" applyFont="1" applyFill="1" applyBorder="1" applyAlignment="1" applyProtection="1">
      <alignment vertical="center" wrapText="1"/>
      <protection/>
    </xf>
    <xf numFmtId="3" fontId="5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12" xfId="0" applyFont="1" applyFill="1" applyBorder="1" applyAlignment="1">
      <alignment vertical="center" wrapText="1"/>
    </xf>
    <xf numFmtId="168" fontId="5" fillId="33" borderId="29" xfId="0" applyNumberFormat="1" applyFont="1" applyFill="1" applyBorder="1" applyAlignment="1" applyProtection="1">
      <alignment vertical="center" wrapText="1"/>
      <protection locked="0"/>
    </xf>
    <xf numFmtId="168" fontId="5" fillId="33" borderId="12" xfId="0" applyNumberFormat="1" applyFont="1" applyFill="1" applyBorder="1" applyAlignment="1" applyProtection="1">
      <alignment vertical="center" wrapText="1"/>
      <protection locked="0"/>
    </xf>
    <xf numFmtId="164" fontId="5" fillId="33" borderId="29" xfId="0" applyNumberFormat="1" applyFont="1" applyFill="1" applyBorder="1" applyAlignment="1" applyProtection="1">
      <alignment vertical="center" wrapText="1"/>
      <protection/>
    </xf>
    <xf numFmtId="0" fontId="2" fillId="0" borderId="13" xfId="63" applyFont="1" applyFill="1" applyBorder="1" applyAlignment="1" applyProtection="1">
      <alignment horizontal="left" vertical="center" wrapText="1" indent="1"/>
      <protection/>
    </xf>
    <xf numFmtId="164" fontId="2" fillId="0" borderId="45" xfId="0" applyNumberFormat="1" applyFont="1" applyFill="1" applyBorder="1" applyAlignment="1" applyProtection="1">
      <alignment vertical="center" wrapText="1"/>
      <protection locked="0"/>
    </xf>
    <xf numFmtId="164" fontId="2" fillId="0" borderId="48" xfId="0" applyNumberFormat="1" applyFont="1" applyFill="1" applyBorder="1" applyAlignment="1" applyProtection="1">
      <alignment vertical="center" wrapText="1"/>
      <protection locked="0"/>
    </xf>
    <xf numFmtId="0" fontId="2" fillId="0" borderId="16" xfId="63" applyFont="1" applyFill="1" applyBorder="1" applyAlignment="1" applyProtection="1">
      <alignment horizontal="left" vertical="center" wrapText="1" indent="1"/>
      <protection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164" fontId="2" fillId="0" borderId="51" xfId="0" applyNumberFormat="1" applyFont="1" applyFill="1" applyBorder="1" applyAlignment="1" applyProtection="1">
      <alignment vertical="center" wrapText="1"/>
      <protection locked="0"/>
    </xf>
    <xf numFmtId="164" fontId="2" fillId="0" borderId="49" xfId="0" applyNumberFormat="1" applyFont="1" applyFill="1" applyBorder="1" applyAlignment="1" applyProtection="1">
      <alignment vertical="center" wrapText="1"/>
      <protection locked="0"/>
    </xf>
    <xf numFmtId="164" fontId="5" fillId="0" borderId="29" xfId="0" applyNumberFormat="1" applyFont="1" applyFill="1" applyBorder="1" applyAlignment="1" applyProtection="1">
      <alignment vertical="center" wrapText="1"/>
      <protection locked="0"/>
    </xf>
    <xf numFmtId="0" fontId="47" fillId="0" borderId="11" xfId="0" applyFont="1" applyFill="1" applyBorder="1" applyAlignment="1">
      <alignment vertical="center" wrapText="1"/>
    </xf>
    <xf numFmtId="0" fontId="47" fillId="0" borderId="12" xfId="0" applyFont="1" applyFill="1" applyBorder="1" applyAlignment="1">
      <alignment vertical="center" wrapText="1"/>
    </xf>
    <xf numFmtId="164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/>
    </xf>
    <xf numFmtId="49" fontId="2" fillId="0" borderId="30" xfId="63" applyNumberFormat="1" applyFont="1" applyFill="1" applyBorder="1" applyAlignment="1" applyProtection="1">
      <alignment horizontal="left" vertical="center" wrapText="1" indent="1"/>
      <protection/>
    </xf>
    <xf numFmtId="0" fontId="2" fillId="0" borderId="35" xfId="63" applyFont="1" applyFill="1" applyBorder="1" applyAlignment="1" applyProtection="1">
      <alignment horizontal="left" vertical="center" wrapText="1" indent="1"/>
      <protection/>
    </xf>
    <xf numFmtId="164" fontId="5" fillId="0" borderId="46" xfId="0" applyNumberFormat="1" applyFont="1" applyFill="1" applyBorder="1" applyAlignment="1" applyProtection="1">
      <alignment vertical="center" wrapText="1"/>
      <protection locked="0"/>
    </xf>
    <xf numFmtId="164" fontId="5" fillId="33" borderId="29" xfId="0" applyNumberFormat="1" applyFont="1" applyFill="1" applyBorder="1" applyAlignment="1" applyProtection="1">
      <alignment vertical="center" wrapText="1"/>
      <protection locked="0"/>
    </xf>
    <xf numFmtId="0" fontId="2" fillId="0" borderId="16" xfId="63" applyFont="1" applyFill="1" applyBorder="1" applyAlignment="1" applyProtection="1">
      <alignment horizontal="left" vertical="center" wrapText="1" indent="1"/>
      <protection/>
    </xf>
    <xf numFmtId="0" fontId="49" fillId="0" borderId="19" xfId="0" applyFont="1" applyBorder="1" applyAlignment="1" applyProtection="1">
      <alignment horizontal="center" wrapText="1"/>
      <protection/>
    </xf>
    <xf numFmtId="164" fontId="2" fillId="0" borderId="47" xfId="0" applyNumberFormat="1" applyFont="1" applyFill="1" applyBorder="1" applyAlignment="1" applyProtection="1">
      <alignment vertical="center" wrapText="1"/>
      <protection locked="0"/>
    </xf>
    <xf numFmtId="164" fontId="5" fillId="36" borderId="29" xfId="0" applyNumberFormat="1" applyFont="1" applyFill="1" applyBorder="1" applyAlignment="1" applyProtection="1">
      <alignment vertical="center" wrapText="1"/>
      <protection/>
    </xf>
    <xf numFmtId="3" fontId="1" fillId="0" borderId="13" xfId="0" applyNumberFormat="1" applyFont="1" applyFill="1" applyBorder="1" applyAlignment="1">
      <alignment vertical="center" wrapText="1"/>
    </xf>
    <xf numFmtId="3" fontId="29" fillId="33" borderId="43" xfId="0" applyNumberFormat="1" applyFont="1" applyFill="1" applyBorder="1" applyAlignment="1" applyProtection="1">
      <alignment vertical="center" wrapText="1"/>
      <protection/>
    </xf>
    <xf numFmtId="3" fontId="29" fillId="33" borderId="52" xfId="0" applyNumberFormat="1" applyFont="1" applyFill="1" applyBorder="1" applyAlignment="1" applyProtection="1">
      <alignment vertical="center" wrapText="1"/>
      <protection/>
    </xf>
    <xf numFmtId="3" fontId="1" fillId="0" borderId="48" xfId="0" applyNumberFormat="1" applyFont="1" applyFill="1" applyBorder="1" applyAlignment="1">
      <alignment vertical="center" wrapText="1"/>
    </xf>
    <xf numFmtId="3" fontId="1" fillId="33" borderId="48" xfId="0" applyNumberFormat="1" applyFont="1" applyFill="1" applyBorder="1" applyAlignment="1" applyProtection="1">
      <alignment vertical="center" wrapText="1"/>
      <protection locked="0"/>
    </xf>
    <xf numFmtId="3" fontId="1" fillId="33" borderId="53" xfId="0" applyNumberFormat="1" applyFont="1" applyFill="1" applyBorder="1" applyAlignment="1" applyProtection="1">
      <alignment vertical="center" wrapText="1"/>
      <protection locked="0"/>
    </xf>
    <xf numFmtId="3" fontId="1" fillId="0" borderId="71" xfId="0" applyNumberFormat="1" applyFont="1" applyFill="1" applyBorder="1" applyAlignment="1">
      <alignment vertical="center" wrapText="1"/>
    </xf>
    <xf numFmtId="3" fontId="1" fillId="0" borderId="30" xfId="0" applyNumberFormat="1" applyFont="1" applyFill="1" applyBorder="1" applyAlignment="1">
      <alignment vertical="center" wrapText="1"/>
    </xf>
    <xf numFmtId="3" fontId="43" fillId="33" borderId="29" xfId="0" applyNumberFormat="1" applyFont="1" applyFill="1" applyBorder="1" applyAlignment="1" applyProtection="1">
      <alignment vertical="center" wrapText="1"/>
      <protection/>
    </xf>
    <xf numFmtId="3" fontId="43" fillId="33" borderId="12" xfId="0" applyNumberFormat="1" applyFont="1" applyFill="1" applyBorder="1" applyAlignment="1" applyProtection="1">
      <alignment vertical="center" wrapText="1"/>
      <protection/>
    </xf>
    <xf numFmtId="3" fontId="1" fillId="36" borderId="29" xfId="0" applyNumberFormat="1" applyFont="1" applyFill="1" applyBorder="1" applyAlignment="1" applyProtection="1">
      <alignment vertical="center" wrapText="1"/>
      <protection locked="0"/>
    </xf>
    <xf numFmtId="3" fontId="1" fillId="36" borderId="29" xfId="0" applyNumberFormat="1" applyFont="1" applyFill="1" applyBorder="1" applyAlignment="1">
      <alignment vertical="center" wrapText="1"/>
    </xf>
    <xf numFmtId="0" fontId="1" fillId="0" borderId="0" xfId="0" applyFont="1" applyFill="1" applyAlignment="1" applyProtection="1">
      <alignment vertical="center" wrapText="1"/>
      <protection/>
    </xf>
    <xf numFmtId="3" fontId="29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3" fontId="29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35" xfId="0" applyFont="1" applyFill="1" applyBorder="1" applyAlignment="1">
      <alignment vertical="center" wrapText="1"/>
    </xf>
    <xf numFmtId="0" fontId="29" fillId="0" borderId="40" xfId="0" applyFont="1" applyFill="1" applyBorder="1" applyAlignment="1" applyProtection="1">
      <alignment horizontal="center" vertical="center" wrapText="1"/>
      <protection/>
    </xf>
    <xf numFmtId="0" fontId="29" fillId="0" borderId="72" xfId="0" applyFont="1" applyFill="1" applyBorder="1" applyAlignment="1" applyProtection="1">
      <alignment horizontal="center" vertical="center" wrapText="1"/>
      <protection/>
    </xf>
    <xf numFmtId="164" fontId="29" fillId="0" borderId="72" xfId="0" applyNumberFormat="1" applyFont="1" applyFill="1" applyBorder="1" applyAlignment="1" applyProtection="1">
      <alignment horizontal="center" vertical="center" wrapText="1"/>
      <protection/>
    </xf>
    <xf numFmtId="0" fontId="29" fillId="0" borderId="15" xfId="0" applyFont="1" applyFill="1" applyBorder="1" applyAlignment="1">
      <alignment horizontal="center" vertical="center" wrapText="1"/>
    </xf>
    <xf numFmtId="0" fontId="29" fillId="0" borderId="5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 applyProtection="1">
      <alignment horizontal="left" vertical="center" wrapText="1" indent="1"/>
      <protection/>
    </xf>
    <xf numFmtId="0" fontId="1" fillId="0" borderId="15" xfId="0" applyFont="1" applyFill="1" applyBorder="1" applyAlignment="1" applyProtection="1">
      <alignment horizontal="left" vertical="center" wrapText="1" indent="1"/>
      <protection/>
    </xf>
    <xf numFmtId="49" fontId="1" fillId="0" borderId="16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63" applyFont="1" applyFill="1" applyBorder="1" applyAlignment="1" applyProtection="1">
      <alignment horizontal="left" vertical="center" wrapText="1" indent="1"/>
      <protection/>
    </xf>
    <xf numFmtId="49" fontId="1" fillId="0" borderId="15" xfId="63" applyNumberFormat="1" applyFont="1" applyFill="1" applyBorder="1" applyAlignment="1" applyProtection="1">
      <alignment horizontal="left" vertical="center" wrapText="1" indent="1"/>
      <protection/>
    </xf>
    <xf numFmtId="0" fontId="1" fillId="0" borderId="15" xfId="63" applyFont="1" applyFill="1" applyBorder="1" applyAlignment="1" applyProtection="1">
      <alignment horizontal="left" vertical="center" wrapText="1" indent="2"/>
      <protection/>
    </xf>
    <xf numFmtId="0" fontId="8" fillId="0" borderId="15" xfId="63" applyFont="1" applyFill="1" applyBorder="1" applyAlignment="1" applyProtection="1">
      <alignment horizontal="left" vertical="center" wrapText="1" indent="1"/>
      <protection/>
    </xf>
    <xf numFmtId="0" fontId="1" fillId="0" borderId="30" xfId="63" applyFont="1" applyFill="1" applyBorder="1" applyAlignment="1" applyProtection="1">
      <alignment horizontal="left" vertical="center" wrapText="1" indent="2"/>
      <protection/>
    </xf>
    <xf numFmtId="0" fontId="1" fillId="0" borderId="15" xfId="63" applyFont="1" applyFill="1" applyBorder="1" applyAlignment="1" applyProtection="1">
      <alignment horizontal="left" indent="1"/>
      <protection/>
    </xf>
    <xf numFmtId="49" fontId="1" fillId="0" borderId="16" xfId="63" applyNumberFormat="1" applyFont="1" applyFill="1" applyBorder="1" applyAlignment="1" applyProtection="1">
      <alignment horizontal="left" vertical="center" wrapText="1" inden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22" fillId="0" borderId="19" xfId="0" applyFont="1" applyBorder="1" applyAlignment="1" applyProtection="1">
      <alignment horizontal="left" wrapText="1" indent="1"/>
      <protection/>
    </xf>
    <xf numFmtId="0" fontId="51" fillId="0" borderId="63" xfId="0" applyFont="1" applyBorder="1" applyAlignment="1" applyProtection="1">
      <alignment horizontal="left" wrapText="1" indent="1"/>
      <protection/>
    </xf>
    <xf numFmtId="0" fontId="51" fillId="0" borderId="11" xfId="0" applyFont="1" applyBorder="1" applyAlignment="1" applyProtection="1">
      <alignment horizontal="center" wrapText="1"/>
      <protection/>
    </xf>
    <xf numFmtId="0" fontId="22" fillId="0" borderId="24" xfId="0" applyFont="1" applyBorder="1" applyAlignment="1" applyProtection="1">
      <alignment horizontal="center" wrapText="1"/>
      <protection/>
    </xf>
    <xf numFmtId="49" fontId="1" fillId="0" borderId="14" xfId="63" applyNumberFormat="1" applyFont="1" applyFill="1" applyBorder="1" applyAlignment="1" applyProtection="1">
      <alignment horizontal="left" vertical="center" wrapText="1" indent="1"/>
      <protection/>
    </xf>
    <xf numFmtId="0" fontId="22" fillId="0" borderId="23" xfId="0" applyFont="1" applyBorder="1" applyAlignment="1" applyProtection="1">
      <alignment horizontal="center" wrapText="1"/>
      <protection/>
    </xf>
    <xf numFmtId="0" fontId="1" fillId="0" borderId="18" xfId="0" applyFont="1" applyFill="1" applyBorder="1" applyAlignment="1" applyProtection="1">
      <alignment horizontal="left" vertical="center" wrapText="1" indent="1"/>
      <protection/>
    </xf>
    <xf numFmtId="0" fontId="22" fillId="0" borderId="10" xfId="0" applyFont="1" applyBorder="1" applyAlignment="1" applyProtection="1">
      <alignment horizontal="center" wrapText="1"/>
      <protection/>
    </xf>
    <xf numFmtId="49" fontId="1" fillId="0" borderId="11" xfId="63" applyNumberFormat="1" applyFont="1" applyFill="1" applyBorder="1" applyAlignment="1" applyProtection="1">
      <alignment horizontal="left" vertical="center" wrapText="1" indent="1"/>
      <protection/>
    </xf>
    <xf numFmtId="0" fontId="26" fillId="0" borderId="19" xfId="0" applyFont="1" applyBorder="1" applyAlignment="1" applyProtection="1">
      <alignment horizont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29" fillId="0" borderId="37" xfId="0" applyFont="1" applyFill="1" applyBorder="1" applyAlignment="1" applyProtection="1">
      <alignment horizontal="center" vertical="center" wrapText="1"/>
      <protection/>
    </xf>
    <xf numFmtId="0" fontId="29" fillId="0" borderId="35" xfId="63" applyFont="1" applyFill="1" applyBorder="1" applyAlignment="1" applyProtection="1">
      <alignment horizontal="left" vertical="center" wrapText="1" indent="1"/>
      <protection/>
    </xf>
    <xf numFmtId="0" fontId="29" fillId="0" borderId="35" xfId="63" applyFont="1" applyFill="1" applyBorder="1" applyAlignment="1" applyProtection="1">
      <alignment vertical="center" wrapText="1"/>
      <protection/>
    </xf>
    <xf numFmtId="0" fontId="29" fillId="0" borderId="36" xfId="0" applyFont="1" applyFill="1" applyBorder="1" applyAlignment="1" applyProtection="1">
      <alignment horizontal="center" vertical="center" wrapText="1"/>
      <protection/>
    </xf>
    <xf numFmtId="0" fontId="29" fillId="0" borderId="41" xfId="0" applyFont="1" applyFill="1" applyBorder="1" applyAlignment="1" applyProtection="1">
      <alignment horizontal="center" vertical="center" wrapText="1"/>
      <protection/>
    </xf>
    <xf numFmtId="0" fontId="29" fillId="0" borderId="11" xfId="0" applyFont="1" applyFill="1" applyBorder="1" applyAlignment="1" applyProtection="1">
      <alignment horizontal="left" vertical="center" wrapText="1" inden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29" fillId="0" borderId="25" xfId="0" applyFont="1" applyFill="1" applyBorder="1" applyAlignment="1" applyProtection="1">
      <alignment horizontal="left" vertical="center"/>
      <protection/>
    </xf>
    <xf numFmtId="0" fontId="1" fillId="0" borderId="25" xfId="0" applyFont="1" applyFill="1" applyBorder="1" applyAlignment="1" applyProtection="1">
      <alignment vertical="center" wrapText="1"/>
      <protection/>
    </xf>
    <xf numFmtId="0" fontId="29" fillId="0" borderId="50" xfId="0" applyFont="1" applyFill="1" applyBorder="1" applyAlignment="1" applyProtection="1">
      <alignment horizontal="left" vertical="center"/>
      <protection/>
    </xf>
    <xf numFmtId="0" fontId="1" fillId="0" borderId="50" xfId="0" applyFont="1" applyFill="1" applyBorder="1" applyAlignment="1" applyProtection="1">
      <alignment vertical="center" wrapText="1"/>
      <protection/>
    </xf>
    <xf numFmtId="0" fontId="29" fillId="0" borderId="56" xfId="0" applyFont="1" applyFill="1" applyBorder="1" applyAlignment="1" applyProtection="1">
      <alignment vertical="center" wrapText="1"/>
      <protection/>
    </xf>
    <xf numFmtId="3" fontId="52" fillId="0" borderId="48" xfId="66" applyNumberFormat="1" applyFont="1" applyFill="1" applyBorder="1" applyAlignment="1">
      <alignment horizontal="right" shrinkToFit="1"/>
      <protection/>
    </xf>
    <xf numFmtId="3" fontId="52" fillId="0" borderId="23" xfId="66" applyNumberFormat="1" applyFont="1" applyFill="1" applyBorder="1" applyAlignment="1">
      <alignment horizontal="right" shrinkToFit="1"/>
      <protection/>
    </xf>
    <xf numFmtId="3" fontId="52" fillId="0" borderId="18" xfId="66" applyNumberFormat="1" applyFont="1" applyFill="1" applyBorder="1" applyAlignment="1">
      <alignment horizontal="right" shrinkToFit="1"/>
      <protection/>
    </xf>
    <xf numFmtId="3" fontId="52" fillId="0" borderId="66" xfId="66" applyNumberFormat="1" applyFont="1" applyFill="1" applyBorder="1" applyAlignment="1">
      <alignment horizontal="right" shrinkToFit="1"/>
      <protection/>
    </xf>
    <xf numFmtId="3" fontId="52" fillId="0" borderId="77" xfId="66" applyNumberFormat="1" applyFont="1" applyFill="1" applyBorder="1" applyAlignment="1">
      <alignment horizontal="right" shrinkToFit="1"/>
      <protection/>
    </xf>
    <xf numFmtId="0" fontId="52" fillId="0" borderId="18" xfId="66" applyFont="1" applyBorder="1" applyAlignment="1">
      <alignment horizontal="right"/>
      <protection/>
    </xf>
    <xf numFmtId="3" fontId="52" fillId="0" borderId="13" xfId="66" applyNumberFormat="1" applyFont="1" applyBorder="1" applyAlignment="1">
      <alignment/>
      <protection/>
    </xf>
    <xf numFmtId="3" fontId="52" fillId="0" borderId="71" xfId="66" applyNumberFormat="1" applyFont="1" applyBorder="1" applyAlignment="1">
      <alignment/>
      <protection/>
    </xf>
    <xf numFmtId="3" fontId="35" fillId="37" borderId="11" xfId="66" applyNumberFormat="1" applyFont="1" applyFill="1" applyBorder="1" applyAlignment="1">
      <alignment horizontal="right" shrinkToFit="1"/>
      <protection/>
    </xf>
    <xf numFmtId="164" fontId="29" fillId="0" borderId="10" xfId="0" applyNumberFormat="1" applyFont="1" applyFill="1" applyBorder="1" applyAlignment="1" applyProtection="1">
      <alignment horizontal="center" vertical="center" wrapText="1"/>
      <protection/>
    </xf>
    <xf numFmtId="0" fontId="29" fillId="0" borderId="14" xfId="63" applyFont="1" applyFill="1" applyBorder="1" applyAlignment="1" applyProtection="1">
      <alignment horizontal="center" vertical="center" wrapText="1"/>
      <protection/>
    </xf>
    <xf numFmtId="0" fontId="29" fillId="0" borderId="33" xfId="63" applyFont="1" applyFill="1" applyBorder="1" applyAlignment="1" applyProtection="1">
      <alignment horizontal="center" vertical="center" wrapText="1"/>
      <protection/>
    </xf>
    <xf numFmtId="164" fontId="29" fillId="0" borderId="12" xfId="0" applyNumberFormat="1" applyFont="1" applyFill="1" applyBorder="1" applyAlignment="1" applyProtection="1">
      <alignment horizontal="center" vertical="center" wrapText="1"/>
      <protection/>
    </xf>
    <xf numFmtId="164" fontId="29" fillId="0" borderId="44" xfId="0" applyNumberFormat="1" applyFont="1" applyFill="1" applyBorder="1" applyAlignment="1" applyProtection="1">
      <alignment horizontal="center" vertical="center" wrapText="1"/>
      <protection/>
    </xf>
    <xf numFmtId="164" fontId="1" fillId="0" borderId="16" xfId="63" applyNumberFormat="1" applyFont="1" applyFill="1" applyBorder="1" applyAlignment="1" applyProtection="1">
      <alignment vertical="center" wrapText="1"/>
      <protection locked="0"/>
    </xf>
    <xf numFmtId="3" fontId="1" fillId="0" borderId="16" xfId="63" applyNumberFormat="1" applyFont="1" applyFill="1" applyBorder="1" applyAlignment="1">
      <alignment/>
      <protection/>
    </xf>
    <xf numFmtId="0" fontId="1" fillId="0" borderId="21" xfId="63" applyFont="1" applyFill="1" applyBorder="1" applyAlignment="1" applyProtection="1">
      <alignment horizontal="left" vertical="center" wrapText="1" indent="1"/>
      <protection/>
    </xf>
    <xf numFmtId="164" fontId="29" fillId="0" borderId="14" xfId="63" applyNumberFormat="1" applyFont="1" applyFill="1" applyBorder="1" applyAlignment="1" applyProtection="1">
      <alignment vertical="center" wrapText="1"/>
      <protection/>
    </xf>
    <xf numFmtId="164" fontId="1" fillId="0" borderId="17" xfId="63" applyNumberFormat="1" applyFont="1" applyFill="1" applyBorder="1" applyAlignment="1" applyProtection="1">
      <alignment vertical="center" wrapText="1"/>
      <protection/>
    </xf>
    <xf numFmtId="49" fontId="42" fillId="0" borderId="24" xfId="0" applyNumberFormat="1" applyFont="1" applyBorder="1" applyAlignment="1" applyProtection="1">
      <alignment horizontal="left" vertical="center" wrapText="1" indent="1"/>
      <protection/>
    </xf>
    <xf numFmtId="3" fontId="8" fillId="0" borderId="47" xfId="63" applyNumberFormat="1" applyFont="1" applyFill="1" applyBorder="1" applyAlignment="1" applyProtection="1">
      <alignment horizontal="right" vertical="center" wrapText="1"/>
      <protection/>
    </xf>
    <xf numFmtId="3" fontId="1" fillId="0" borderId="65" xfId="63" applyNumberFormat="1" applyFont="1" applyFill="1" applyBorder="1" applyAlignment="1">
      <alignment horizontal="right"/>
      <protection/>
    </xf>
    <xf numFmtId="0" fontId="5" fillId="0" borderId="35" xfId="63" applyFont="1" applyFill="1" applyBorder="1" applyAlignment="1" applyProtection="1">
      <alignment horizontal="center" vertical="center" wrapText="1"/>
      <protection/>
    </xf>
    <xf numFmtId="0" fontId="5" fillId="0" borderId="52" xfId="63" applyFont="1" applyFill="1" applyBorder="1" applyAlignment="1" applyProtection="1">
      <alignment horizontal="center" vertical="center" wrapText="1"/>
      <protection/>
    </xf>
    <xf numFmtId="3" fontId="21" fillId="0" borderId="37" xfId="66" applyNumberFormat="1" applyFont="1" applyBorder="1" applyAlignment="1">
      <alignment horizontal="center" vertical="center" wrapText="1"/>
      <protection/>
    </xf>
    <xf numFmtId="3" fontId="28" fillId="0" borderId="17" xfId="66" applyNumberFormat="1" applyFont="1" applyFill="1" applyBorder="1" applyAlignment="1">
      <alignment horizontal="right" wrapText="1"/>
      <protection/>
    </xf>
    <xf numFmtId="3" fontId="28" fillId="0" borderId="65" xfId="66" applyNumberFormat="1" applyFont="1" applyFill="1" applyBorder="1" applyAlignment="1">
      <alignment horizontal="right" wrapText="1"/>
      <protection/>
    </xf>
    <xf numFmtId="0" fontId="21" fillId="34" borderId="38" xfId="66" applyFont="1" applyFill="1" applyBorder="1" applyAlignment="1">
      <alignment horizontal="right" wrapText="1"/>
      <protection/>
    </xf>
    <xf numFmtId="0" fontId="21" fillId="34" borderId="47" xfId="66" applyFont="1" applyFill="1" applyBorder="1" applyAlignment="1">
      <alignment horizontal="right" wrapText="1"/>
      <protection/>
    </xf>
    <xf numFmtId="3" fontId="28" fillId="0" borderId="15" xfId="66" applyNumberFormat="1" applyFont="1" applyFill="1" applyBorder="1" applyAlignment="1">
      <alignment horizontal="right" wrapText="1"/>
      <protection/>
    </xf>
    <xf numFmtId="3" fontId="28" fillId="0" borderId="53" xfId="66" applyNumberFormat="1" applyFont="1" applyFill="1" applyBorder="1" applyAlignment="1">
      <alignment horizontal="right" wrapText="1"/>
      <protection/>
    </xf>
    <xf numFmtId="0" fontId="21" fillId="34" borderId="39" xfId="66" applyFont="1" applyFill="1" applyBorder="1" applyAlignment="1">
      <alignment horizontal="right" wrapText="1"/>
      <protection/>
    </xf>
    <xf numFmtId="0" fontId="21" fillId="34" borderId="48" xfId="66" applyFont="1" applyFill="1" applyBorder="1" applyAlignment="1">
      <alignment horizontal="right" wrapText="1"/>
      <protection/>
    </xf>
    <xf numFmtId="0" fontId="21" fillId="34" borderId="21" xfId="66" applyFont="1" applyFill="1" applyBorder="1" applyAlignment="1">
      <alignment horizontal="right" wrapText="1"/>
      <protection/>
    </xf>
    <xf numFmtId="0" fontId="21" fillId="34" borderId="15" xfId="66" applyFont="1" applyFill="1" applyBorder="1" applyAlignment="1">
      <alignment horizontal="right" wrapText="1"/>
      <protection/>
    </xf>
    <xf numFmtId="49" fontId="21" fillId="34" borderId="24" xfId="66" applyNumberFormat="1" applyFont="1" applyFill="1" applyBorder="1" applyAlignment="1">
      <alignment horizontal="center" wrapText="1"/>
      <protection/>
    </xf>
    <xf numFmtId="49" fontId="21" fillId="34" borderId="21" xfId="66" applyNumberFormat="1" applyFont="1" applyFill="1" applyBorder="1" applyAlignment="1">
      <alignment horizontal="center" wrapText="1"/>
      <protection/>
    </xf>
    <xf numFmtId="0" fontId="28" fillId="0" borderId="48" xfId="66" applyFont="1" applyFill="1" applyBorder="1" applyAlignment="1">
      <alignment horizontal="left" wrapText="1"/>
      <protection/>
    </xf>
    <xf numFmtId="0" fontId="28" fillId="0" borderId="47" xfId="66" applyFont="1" applyFill="1" applyBorder="1" applyAlignment="1">
      <alignment horizontal="left" wrapText="1"/>
      <protection/>
    </xf>
    <xf numFmtId="0" fontId="28" fillId="34" borderId="48" xfId="66" applyFont="1" applyFill="1" applyBorder="1" applyAlignment="1">
      <alignment horizontal="left" wrapText="1"/>
      <protection/>
    </xf>
    <xf numFmtId="0" fontId="32" fillId="34" borderId="25" xfId="66" applyFont="1" applyFill="1" applyBorder="1" applyAlignment="1">
      <alignment horizontal="center" vertical="center" wrapText="1"/>
      <protection/>
    </xf>
    <xf numFmtId="0" fontId="32" fillId="34" borderId="12" xfId="66" applyFont="1" applyFill="1" applyBorder="1" applyAlignment="1">
      <alignment horizontal="center" vertical="center" wrapText="1"/>
      <protection/>
    </xf>
    <xf numFmtId="0" fontId="32" fillId="34" borderId="10" xfId="66" applyFont="1" applyFill="1" applyBorder="1" applyAlignment="1">
      <alignment horizontal="center" vertical="center" wrapText="1"/>
      <protection/>
    </xf>
    <xf numFmtId="0" fontId="2" fillId="0" borderId="65" xfId="0" applyFont="1" applyFill="1" applyBorder="1" applyAlignment="1">
      <alignment wrapText="1"/>
    </xf>
    <xf numFmtId="0" fontId="2" fillId="0" borderId="66" xfId="0" applyFont="1" applyFill="1" applyBorder="1" applyAlignment="1">
      <alignment wrapText="1"/>
    </xf>
    <xf numFmtId="0" fontId="2" fillId="0" borderId="65" xfId="0" applyFont="1" applyFill="1" applyBorder="1" applyAlignment="1">
      <alignment wrapText="1"/>
    </xf>
    <xf numFmtId="0" fontId="2" fillId="0" borderId="53" xfId="0" applyFont="1" applyFill="1" applyBorder="1" applyAlignment="1">
      <alignment wrapText="1"/>
    </xf>
    <xf numFmtId="0" fontId="2" fillId="0" borderId="66" xfId="0" applyFont="1" applyFill="1" applyBorder="1" applyAlignment="1">
      <alignment wrapText="1"/>
    </xf>
    <xf numFmtId="3" fontId="2" fillId="0" borderId="78" xfId="0" applyNumberFormat="1" applyFont="1" applyFill="1" applyBorder="1" applyAlignment="1">
      <alignment wrapText="1"/>
    </xf>
    <xf numFmtId="3" fontId="2" fillId="0" borderId="79" xfId="0" applyNumberFormat="1" applyFont="1" applyFill="1" applyBorder="1" applyAlignment="1">
      <alignment wrapText="1"/>
    </xf>
    <xf numFmtId="3" fontId="2" fillId="0" borderId="80" xfId="0" applyNumberFormat="1" applyFont="1" applyFill="1" applyBorder="1" applyAlignment="1">
      <alignment wrapText="1"/>
    </xf>
    <xf numFmtId="3" fontId="2" fillId="0" borderId="53" xfId="0" applyNumberFormat="1" applyFont="1" applyFill="1" applyBorder="1" applyAlignment="1">
      <alignment wrapText="1"/>
    </xf>
    <xf numFmtId="0" fontId="2" fillId="0" borderId="33" xfId="0" applyFont="1" applyFill="1" applyBorder="1" applyAlignment="1">
      <alignment wrapText="1"/>
    </xf>
    <xf numFmtId="0" fontId="2" fillId="0" borderId="53" xfId="0" applyFont="1" applyFill="1" applyBorder="1" applyAlignment="1">
      <alignment vertical="center" wrapText="1"/>
    </xf>
    <xf numFmtId="0" fontId="2" fillId="0" borderId="53" xfId="0" applyFont="1" applyFill="1" applyBorder="1" applyAlignment="1">
      <alignment vertical="center" wrapText="1"/>
    </xf>
    <xf numFmtId="0" fontId="2" fillId="0" borderId="66" xfId="0" applyFont="1" applyFill="1" applyBorder="1" applyAlignment="1">
      <alignment vertical="center" wrapText="1"/>
    </xf>
    <xf numFmtId="0" fontId="2" fillId="0" borderId="65" xfId="0" applyFont="1" applyFill="1" applyBorder="1" applyAlignment="1">
      <alignment vertical="center" wrapText="1"/>
    </xf>
    <xf numFmtId="3" fontId="2" fillId="0" borderId="66" xfId="0" applyNumberFormat="1" applyFont="1" applyFill="1" applyBorder="1" applyAlignment="1">
      <alignment vertical="center" wrapText="1"/>
    </xf>
    <xf numFmtId="3" fontId="2" fillId="0" borderId="53" xfId="0" applyNumberFormat="1" applyFont="1" applyFill="1" applyBorder="1" applyAlignment="1">
      <alignment vertical="center" wrapText="1"/>
    </xf>
    <xf numFmtId="0" fontId="2" fillId="0" borderId="66" xfId="0" applyFont="1" applyFill="1" applyBorder="1" applyAlignment="1">
      <alignment vertical="center" wrapText="1"/>
    </xf>
    <xf numFmtId="3" fontId="2" fillId="0" borderId="80" xfId="0" applyNumberFormat="1" applyFont="1" applyFill="1" applyBorder="1" applyAlignment="1">
      <alignment horizontal="right" wrapText="1"/>
    </xf>
    <xf numFmtId="0" fontId="2" fillId="0" borderId="53" xfId="0" applyFont="1" applyFill="1" applyBorder="1" applyAlignment="1">
      <alignment horizontal="right" wrapText="1"/>
    </xf>
    <xf numFmtId="0" fontId="47" fillId="0" borderId="53" xfId="0" applyFont="1" applyFill="1" applyBorder="1" applyAlignment="1">
      <alignment horizontal="right" wrapText="1"/>
    </xf>
    <xf numFmtId="0" fontId="2" fillId="0" borderId="66" xfId="0" applyFont="1" applyFill="1" applyBorder="1" applyAlignment="1">
      <alignment horizontal="right" wrapText="1"/>
    </xf>
    <xf numFmtId="0" fontId="2" fillId="0" borderId="71" xfId="0" applyFont="1" applyFill="1" applyBorder="1" applyAlignment="1">
      <alignment horizontal="right" wrapText="1"/>
    </xf>
    <xf numFmtId="0" fontId="2" fillId="36" borderId="53" xfId="0" applyFont="1" applyFill="1" applyBorder="1" applyAlignment="1">
      <alignment horizontal="right" wrapText="1"/>
    </xf>
    <xf numFmtId="0" fontId="2" fillId="36" borderId="57" xfId="0" applyFont="1" applyFill="1" applyBorder="1" applyAlignment="1">
      <alignment horizontal="right" wrapText="1"/>
    </xf>
    <xf numFmtId="3" fontId="47" fillId="0" borderId="17" xfId="0" applyNumberFormat="1" applyFont="1" applyFill="1" applyBorder="1" applyAlignment="1">
      <alignment wrapText="1"/>
    </xf>
    <xf numFmtId="3" fontId="2" fillId="0" borderId="15" xfId="0" applyNumberFormat="1" applyFont="1" applyFill="1" applyBorder="1" applyAlignment="1">
      <alignment wrapText="1"/>
    </xf>
    <xf numFmtId="3" fontId="2" fillId="0" borderId="18" xfId="0" applyNumberFormat="1" applyFont="1" applyFill="1" applyBorder="1" applyAlignment="1">
      <alignment wrapText="1"/>
    </xf>
    <xf numFmtId="3" fontId="5" fillId="33" borderId="11" xfId="0" applyNumberFormat="1" applyFont="1" applyFill="1" applyBorder="1" applyAlignment="1" applyProtection="1">
      <alignment wrapText="1"/>
      <protection/>
    </xf>
    <xf numFmtId="164" fontId="5" fillId="33" borderId="35" xfId="0" applyNumberFormat="1" applyFont="1" applyFill="1" applyBorder="1" applyAlignment="1" applyProtection="1">
      <alignment wrapText="1"/>
      <protection/>
    </xf>
    <xf numFmtId="164" fontId="5" fillId="33" borderId="14" xfId="0" applyNumberFormat="1" applyFont="1" applyFill="1" applyBorder="1" applyAlignment="1" applyProtection="1">
      <alignment wrapText="1"/>
      <protection locked="0"/>
    </xf>
    <xf numFmtId="164" fontId="2" fillId="0" borderId="13" xfId="0" applyNumberFormat="1" applyFont="1" applyFill="1" applyBorder="1" applyAlignment="1" applyProtection="1">
      <alignment wrapText="1"/>
      <protection locked="0"/>
    </xf>
    <xf numFmtId="164" fontId="2" fillId="0" borderId="15" xfId="0" applyNumberFormat="1" applyFont="1" applyFill="1" applyBorder="1" applyAlignment="1">
      <alignment wrapText="1"/>
    </xf>
    <xf numFmtId="3" fontId="2" fillId="0" borderId="70" xfId="0" applyNumberFormat="1" applyFont="1" applyFill="1" applyBorder="1" applyAlignment="1">
      <alignment wrapText="1"/>
    </xf>
    <xf numFmtId="164" fontId="2" fillId="0" borderId="18" xfId="0" applyNumberFormat="1" applyFont="1" applyFill="1" applyBorder="1" applyAlignment="1">
      <alignment wrapText="1"/>
    </xf>
    <xf numFmtId="164" fontId="5" fillId="33" borderId="44" xfId="0" applyNumberFormat="1" applyFont="1" applyFill="1" applyBorder="1" applyAlignment="1" applyProtection="1">
      <alignment wrapText="1"/>
      <protection/>
    </xf>
    <xf numFmtId="0" fontId="2" fillId="36" borderId="53" xfId="0" applyFont="1" applyFill="1" applyBorder="1" applyAlignment="1">
      <alignment wrapText="1"/>
    </xf>
    <xf numFmtId="164" fontId="5" fillId="0" borderId="12" xfId="0" applyNumberFormat="1" applyFont="1" applyFill="1" applyBorder="1" applyAlignment="1" applyProtection="1">
      <alignment horizontal="right" wrapText="1"/>
      <protection/>
    </xf>
    <xf numFmtId="0" fontId="21" fillId="0" borderId="46" xfId="62" applyFont="1" applyBorder="1" applyAlignment="1">
      <alignment horizontal="center" vertical="center"/>
      <protection/>
    </xf>
    <xf numFmtId="164" fontId="1" fillId="0" borderId="65" xfId="0" applyNumberFormat="1" applyFont="1" applyFill="1" applyBorder="1" applyAlignment="1" applyProtection="1">
      <alignment horizontal="right" wrapText="1"/>
      <protection locked="0"/>
    </xf>
    <xf numFmtId="0" fontId="1" fillId="0" borderId="53" xfId="0" applyFont="1" applyFill="1" applyBorder="1" applyAlignment="1">
      <alignment horizontal="right" wrapText="1"/>
    </xf>
    <xf numFmtId="0" fontId="1" fillId="0" borderId="66" xfId="0" applyFont="1" applyFill="1" applyBorder="1" applyAlignment="1">
      <alignment horizontal="right" wrapText="1"/>
    </xf>
    <xf numFmtId="3" fontId="1" fillId="0" borderId="17" xfId="0" applyNumberFormat="1" applyFont="1" applyFill="1" applyBorder="1" applyAlignment="1">
      <alignment horizontal="right" wrapText="1"/>
    </xf>
    <xf numFmtId="3" fontId="1" fillId="0" borderId="65" xfId="0" applyNumberFormat="1" applyFont="1" applyFill="1" applyBorder="1" applyAlignment="1">
      <alignment horizontal="right" wrapText="1"/>
    </xf>
    <xf numFmtId="3" fontId="1" fillId="0" borderId="15" xfId="0" applyNumberFormat="1" applyFont="1" applyFill="1" applyBorder="1" applyAlignment="1">
      <alignment horizontal="right" wrapText="1"/>
    </xf>
    <xf numFmtId="3" fontId="1" fillId="0" borderId="53" xfId="0" applyNumberFormat="1" applyFont="1" applyFill="1" applyBorder="1" applyAlignment="1">
      <alignment horizontal="right" wrapText="1"/>
    </xf>
    <xf numFmtId="3" fontId="1" fillId="0" borderId="15" xfId="0" applyNumberFormat="1" applyFont="1" applyFill="1" applyBorder="1" applyAlignment="1">
      <alignment horizontal="right" wrapText="1"/>
    </xf>
    <xf numFmtId="164" fontId="1" fillId="0" borderId="45" xfId="0" applyNumberFormat="1" applyFont="1" applyFill="1" applyBorder="1" applyAlignment="1" applyProtection="1">
      <alignment horizontal="right" wrapText="1"/>
      <protection locked="0"/>
    </xf>
    <xf numFmtId="3" fontId="1" fillId="0" borderId="53" xfId="0" applyNumberFormat="1" applyFont="1" applyFill="1" applyBorder="1" applyAlignment="1">
      <alignment horizontal="right" wrapText="1"/>
    </xf>
    <xf numFmtId="0" fontId="1" fillId="0" borderId="15" xfId="0" applyFont="1" applyFill="1" applyBorder="1" applyAlignment="1">
      <alignment horizontal="right" wrapText="1"/>
    </xf>
    <xf numFmtId="0" fontId="1" fillId="0" borderId="53" xfId="0" applyFont="1" applyFill="1" applyBorder="1" applyAlignment="1">
      <alignment horizontal="right" wrapText="1"/>
    </xf>
    <xf numFmtId="0" fontId="1" fillId="0" borderId="18" xfId="0" applyFont="1" applyFill="1" applyBorder="1" applyAlignment="1">
      <alignment horizontal="right" wrapText="1"/>
    </xf>
    <xf numFmtId="0" fontId="1" fillId="0" borderId="66" xfId="0" applyFont="1" applyFill="1" applyBorder="1" applyAlignment="1">
      <alignment horizontal="right" wrapText="1"/>
    </xf>
    <xf numFmtId="164" fontId="29" fillId="0" borderId="29" xfId="0" applyNumberFormat="1" applyFont="1" applyFill="1" applyBorder="1" applyAlignment="1" applyProtection="1">
      <alignment horizontal="right" wrapText="1"/>
      <protection locked="0"/>
    </xf>
    <xf numFmtId="0" fontId="1" fillId="0" borderId="11" xfId="0" applyFont="1" applyFill="1" applyBorder="1" applyAlignment="1">
      <alignment horizontal="right" wrapText="1"/>
    </xf>
    <xf numFmtId="0" fontId="1" fillId="0" borderId="12" xfId="0" applyFont="1" applyFill="1" applyBorder="1" applyAlignment="1">
      <alignment horizontal="right" wrapText="1"/>
    </xf>
    <xf numFmtId="164" fontId="29" fillId="0" borderId="51" xfId="0" applyNumberFormat="1" applyFont="1" applyFill="1" applyBorder="1" applyAlignment="1" applyProtection="1">
      <alignment horizontal="right" wrapText="1"/>
      <protection locked="0"/>
    </xf>
    <xf numFmtId="0" fontId="8" fillId="0" borderId="16" xfId="0" applyFont="1" applyFill="1" applyBorder="1" applyAlignment="1">
      <alignment horizontal="right" wrapText="1"/>
    </xf>
    <xf numFmtId="0" fontId="8" fillId="0" borderId="67" xfId="0" applyFont="1" applyFill="1" applyBorder="1" applyAlignment="1">
      <alignment horizontal="right" wrapText="1"/>
    </xf>
    <xf numFmtId="164" fontId="29" fillId="33" borderId="11" xfId="0" applyNumberFormat="1" applyFont="1" applyFill="1" applyBorder="1" applyAlignment="1" applyProtection="1">
      <alignment horizontal="right" wrapText="1"/>
      <protection/>
    </xf>
    <xf numFmtId="164" fontId="1" fillId="0" borderId="0" xfId="0" applyNumberFormat="1" applyFont="1" applyFill="1" applyBorder="1" applyAlignment="1" applyProtection="1">
      <alignment horizontal="right" wrapText="1"/>
      <protection locked="0"/>
    </xf>
    <xf numFmtId="164" fontId="1" fillId="0" borderId="46" xfId="0" applyNumberFormat="1" applyFont="1" applyFill="1" applyBorder="1" applyAlignment="1" applyProtection="1">
      <alignment horizontal="right" wrapText="1"/>
      <protection locked="0"/>
    </xf>
    <xf numFmtId="164" fontId="29" fillId="33" borderId="29" xfId="0" applyNumberFormat="1" applyFont="1" applyFill="1" applyBorder="1" applyAlignment="1" applyProtection="1">
      <alignment horizontal="right" wrapText="1"/>
      <protection locked="0"/>
    </xf>
    <xf numFmtId="164" fontId="29" fillId="33" borderId="12" xfId="0" applyNumberFormat="1" applyFont="1" applyFill="1" applyBorder="1" applyAlignment="1" applyProtection="1">
      <alignment horizontal="right" wrapText="1"/>
      <protection locked="0"/>
    </xf>
    <xf numFmtId="164" fontId="1" fillId="0" borderId="54" xfId="0" applyNumberFormat="1" applyFont="1" applyFill="1" applyBorder="1" applyAlignment="1" applyProtection="1">
      <alignment horizontal="right" wrapText="1"/>
      <protection locked="0"/>
    </xf>
    <xf numFmtId="3" fontId="1" fillId="0" borderId="18" xfId="0" applyNumberFormat="1" applyFont="1" applyFill="1" applyBorder="1" applyAlignment="1">
      <alignment horizontal="right" wrapText="1"/>
    </xf>
    <xf numFmtId="3" fontId="1" fillId="0" borderId="66" xfId="0" applyNumberFormat="1" applyFont="1" applyFill="1" applyBorder="1" applyAlignment="1">
      <alignment horizontal="right" wrapText="1"/>
    </xf>
    <xf numFmtId="164" fontId="29" fillId="36" borderId="11" xfId="0" applyNumberFormat="1" applyFont="1" applyFill="1" applyBorder="1" applyAlignment="1" applyProtection="1">
      <alignment horizontal="right" wrapText="1"/>
      <protection/>
    </xf>
    <xf numFmtId="0" fontId="47" fillId="0" borderId="65" xfId="0" applyFont="1" applyFill="1" applyBorder="1" applyAlignment="1">
      <alignment wrapText="1"/>
    </xf>
    <xf numFmtId="3" fontId="2" fillId="0" borderId="66" xfId="0" applyNumberFormat="1" applyFont="1" applyFill="1" applyBorder="1" applyAlignment="1">
      <alignment wrapText="1"/>
    </xf>
    <xf numFmtId="3" fontId="2" fillId="0" borderId="65" xfId="0" applyNumberFormat="1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47" fillId="0" borderId="67" xfId="0" applyFont="1" applyFill="1" applyBorder="1" applyAlignment="1">
      <alignment wrapText="1"/>
    </xf>
    <xf numFmtId="0" fontId="47" fillId="0" borderId="66" xfId="0" applyFont="1" applyFill="1" applyBorder="1" applyAlignment="1">
      <alignment wrapText="1"/>
    </xf>
    <xf numFmtId="164" fontId="2" fillId="0" borderId="65" xfId="0" applyNumberFormat="1" applyFont="1" applyFill="1" applyBorder="1" applyAlignment="1" applyProtection="1">
      <alignment wrapText="1"/>
      <protection locked="0"/>
    </xf>
    <xf numFmtId="0" fontId="47" fillId="36" borderId="12" xfId="0" applyFont="1" applyFill="1" applyBorder="1" applyAlignment="1">
      <alignment wrapText="1"/>
    </xf>
    <xf numFmtId="164" fontId="2" fillId="0" borderId="53" xfId="0" applyNumberFormat="1" applyFont="1" applyFill="1" applyBorder="1" applyAlignment="1" applyProtection="1">
      <alignment wrapText="1"/>
      <protection locked="0"/>
    </xf>
    <xf numFmtId="0" fontId="47" fillId="0" borderId="65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164" fontId="29" fillId="0" borderId="12" xfId="0" applyNumberFormat="1" applyFont="1" applyFill="1" applyBorder="1" applyAlignment="1" applyProtection="1">
      <alignment horizontal="right" wrapText="1"/>
      <protection/>
    </xf>
    <xf numFmtId="164" fontId="5" fillId="0" borderId="12" xfId="0" applyNumberFormat="1" applyFont="1" applyFill="1" applyBorder="1" applyAlignment="1" applyProtection="1">
      <alignment wrapText="1"/>
      <protection/>
    </xf>
    <xf numFmtId="164" fontId="5" fillId="0" borderId="12" xfId="0" applyNumberFormat="1" applyFont="1" applyFill="1" applyBorder="1" applyAlignment="1" applyProtection="1">
      <alignment vertical="center" wrapText="1"/>
      <protection/>
    </xf>
    <xf numFmtId="0" fontId="1" fillId="0" borderId="65" xfId="0" applyFont="1" applyFill="1" applyBorder="1" applyAlignment="1">
      <alignment vertical="center" wrapText="1"/>
    </xf>
    <xf numFmtId="0" fontId="1" fillId="0" borderId="53" xfId="0" applyFont="1" applyFill="1" applyBorder="1" applyAlignment="1">
      <alignment vertical="center" wrapText="1"/>
    </xf>
    <xf numFmtId="0" fontId="1" fillId="0" borderId="66" xfId="0" applyFont="1" applyFill="1" applyBorder="1" applyAlignment="1">
      <alignment vertical="center" wrapText="1"/>
    </xf>
    <xf numFmtId="164" fontId="1" fillId="0" borderId="66" xfId="0" applyNumberFormat="1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3" fontId="1" fillId="0" borderId="67" xfId="0" applyNumberFormat="1" applyFont="1" applyFill="1" applyBorder="1" applyAlignment="1">
      <alignment vertical="center" wrapText="1"/>
    </xf>
    <xf numFmtId="3" fontId="1" fillId="0" borderId="78" xfId="0" applyNumberFormat="1" applyFont="1" applyFill="1" applyBorder="1" applyAlignment="1">
      <alignment vertical="center" wrapText="1"/>
    </xf>
    <xf numFmtId="3" fontId="1" fillId="0" borderId="80" xfId="0" applyNumberFormat="1" applyFont="1" applyFill="1" applyBorder="1" applyAlignment="1">
      <alignment vertical="center" wrapText="1"/>
    </xf>
    <xf numFmtId="3" fontId="1" fillId="0" borderId="80" xfId="0" applyNumberFormat="1" applyFont="1" applyFill="1" applyBorder="1" applyAlignment="1">
      <alignment horizontal="right" vertical="center" wrapText="1"/>
    </xf>
    <xf numFmtId="3" fontId="29" fillId="0" borderId="12" xfId="0" applyNumberFormat="1" applyFont="1" applyFill="1" applyBorder="1" applyAlignment="1" applyProtection="1">
      <alignment vertical="center" wrapText="1"/>
      <protection locked="0"/>
    </xf>
    <xf numFmtId="3" fontId="1" fillId="0" borderId="57" xfId="0" applyNumberFormat="1" applyFont="1" applyFill="1" applyBorder="1" applyAlignment="1">
      <alignment vertical="center" wrapText="1"/>
    </xf>
    <xf numFmtId="0" fontId="1" fillId="0" borderId="52" xfId="0" applyFont="1" applyFill="1" applyBorder="1" applyAlignment="1">
      <alignment vertical="center" wrapText="1"/>
    </xf>
    <xf numFmtId="0" fontId="1" fillId="0" borderId="53" xfId="63" applyFont="1" applyFill="1" applyBorder="1" applyAlignment="1">
      <alignment/>
      <protection/>
    </xf>
    <xf numFmtId="0" fontId="1" fillId="0" borderId="66" xfId="63" applyFont="1" applyFill="1" applyBorder="1" applyAlignment="1">
      <alignment/>
      <protection/>
    </xf>
    <xf numFmtId="3" fontId="1" fillId="0" borderId="67" xfId="63" applyNumberFormat="1" applyFont="1" applyFill="1" applyBorder="1" applyAlignment="1">
      <alignment/>
      <protection/>
    </xf>
    <xf numFmtId="3" fontId="1" fillId="0" borderId="66" xfId="63" applyNumberFormat="1" applyFont="1" applyFill="1" applyBorder="1" applyAlignment="1">
      <alignment/>
      <protection/>
    </xf>
    <xf numFmtId="0" fontId="1" fillId="0" borderId="65" xfId="63" applyFont="1" applyFill="1" applyBorder="1" applyAlignment="1">
      <alignment/>
      <protection/>
    </xf>
    <xf numFmtId="0" fontId="1" fillId="0" borderId="67" xfId="63" applyFont="1" applyFill="1" applyBorder="1" applyAlignment="1">
      <alignment/>
      <protection/>
    </xf>
    <xf numFmtId="164" fontId="8" fillId="0" borderId="65" xfId="63" applyNumberFormat="1" applyFont="1" applyFill="1" applyBorder="1" applyAlignment="1" applyProtection="1">
      <alignment vertical="center" wrapText="1"/>
      <protection/>
    </xf>
    <xf numFmtId="164" fontId="1" fillId="0" borderId="53" xfId="63" applyNumberFormat="1" applyFont="1" applyFill="1" applyBorder="1" applyAlignment="1" applyProtection="1">
      <alignment vertical="center" wrapText="1"/>
      <protection/>
    </xf>
    <xf numFmtId="164" fontId="29" fillId="0" borderId="53" xfId="63" applyNumberFormat="1" applyFont="1" applyFill="1" applyBorder="1" applyAlignment="1" applyProtection="1">
      <alignment vertical="center" wrapText="1"/>
      <protection/>
    </xf>
    <xf numFmtId="164" fontId="8" fillId="0" borderId="53" xfId="63" applyNumberFormat="1" applyFont="1" applyFill="1" applyBorder="1" applyAlignment="1" applyProtection="1">
      <alignment vertical="center" wrapText="1"/>
      <protection/>
    </xf>
    <xf numFmtId="164" fontId="29" fillId="0" borderId="57" xfId="63" applyNumberFormat="1" applyFont="1" applyFill="1" applyBorder="1" applyAlignment="1" applyProtection="1">
      <alignment vertical="center" wrapText="1"/>
      <protection/>
    </xf>
    <xf numFmtId="3" fontId="1" fillId="0" borderId="71" xfId="63" applyNumberFormat="1" applyFont="1" applyFill="1" applyBorder="1" applyAlignment="1" applyProtection="1">
      <alignment horizontal="right" vertical="center" wrapText="1"/>
      <protection locked="0"/>
    </xf>
    <xf numFmtId="3" fontId="8" fillId="0" borderId="53" xfId="63" applyNumberFormat="1" applyFont="1" applyFill="1" applyBorder="1" applyAlignment="1" applyProtection="1">
      <alignment horizontal="right" vertical="center" wrapText="1"/>
      <protection/>
    </xf>
    <xf numFmtId="3" fontId="1" fillId="0" borderId="53" xfId="63" applyNumberFormat="1" applyFont="1" applyFill="1" applyBorder="1" applyAlignment="1" applyProtection="1">
      <alignment horizontal="right" vertical="center" wrapText="1"/>
      <protection locked="0"/>
    </xf>
    <xf numFmtId="3" fontId="1" fillId="0" borderId="57" xfId="63" applyNumberFormat="1" applyFont="1" applyFill="1" applyBorder="1" applyAlignment="1">
      <alignment horizontal="right"/>
      <protection/>
    </xf>
    <xf numFmtId="3" fontId="1" fillId="36" borderId="53" xfId="63" applyNumberFormat="1" applyFont="1" applyFill="1" applyBorder="1" applyAlignment="1">
      <alignment horizontal="right"/>
      <protection/>
    </xf>
    <xf numFmtId="0" fontId="5" fillId="0" borderId="81" xfId="63" applyFont="1" applyFill="1" applyBorder="1" applyAlignment="1" applyProtection="1">
      <alignment horizontal="center" vertical="center" wrapText="1"/>
      <protection/>
    </xf>
    <xf numFmtId="3" fontId="1" fillId="0" borderId="53" xfId="63" applyNumberFormat="1" applyFont="1" applyFill="1" applyBorder="1" applyAlignment="1">
      <alignment horizontal="right"/>
      <protection/>
    </xf>
    <xf numFmtId="3" fontId="1" fillId="0" borderId="57" xfId="63" applyNumberFormat="1" applyFont="1" applyFill="1" applyBorder="1" applyAlignment="1">
      <alignment horizontal="right"/>
      <protection/>
    </xf>
    <xf numFmtId="3" fontId="1" fillId="0" borderId="71" xfId="63" applyNumberFormat="1" applyFont="1" applyFill="1" applyBorder="1" applyAlignment="1">
      <alignment horizontal="right"/>
      <protection/>
    </xf>
    <xf numFmtId="3" fontId="1" fillId="0" borderId="66" xfId="63" applyNumberFormat="1" applyFont="1" applyFill="1" applyBorder="1" applyAlignment="1">
      <alignment horizontal="right"/>
      <protection/>
    </xf>
    <xf numFmtId="3" fontId="8" fillId="0" borderId="65" xfId="63" applyNumberFormat="1" applyFont="1" applyFill="1" applyBorder="1" applyAlignment="1" applyProtection="1">
      <alignment horizontal="right" vertical="center" wrapText="1"/>
      <protection/>
    </xf>
    <xf numFmtId="3" fontId="26" fillId="0" borderId="53" xfId="0" applyNumberFormat="1" applyFont="1" applyBorder="1" applyAlignment="1" applyProtection="1">
      <alignment horizontal="right" vertical="center" wrapText="1"/>
      <protection locked="0"/>
    </xf>
    <xf numFmtId="3" fontId="1" fillId="36" borderId="67" xfId="63" applyNumberFormat="1" applyFont="1" applyFill="1" applyBorder="1" applyAlignment="1">
      <alignment/>
      <protection/>
    </xf>
    <xf numFmtId="3" fontId="1" fillId="0" borderId="80" xfId="63" applyNumberFormat="1" applyFont="1" applyFill="1" applyBorder="1" applyAlignment="1">
      <alignment/>
      <protection/>
    </xf>
    <xf numFmtId="0" fontId="1" fillId="0" borderId="52" xfId="63" applyFont="1" applyFill="1" applyBorder="1" applyAlignment="1">
      <alignment/>
      <protection/>
    </xf>
    <xf numFmtId="3" fontId="8" fillId="0" borderId="53" xfId="63" applyNumberFormat="1" applyFont="1" applyFill="1" applyBorder="1" applyAlignment="1" applyProtection="1">
      <alignment horizontal="right" wrapText="1"/>
      <protection/>
    </xf>
    <xf numFmtId="0" fontId="1" fillId="0" borderId="57" xfId="63" applyFont="1" applyFill="1" applyBorder="1" applyAlignment="1">
      <alignment/>
      <protection/>
    </xf>
    <xf numFmtId="0" fontId="29" fillId="0" borderId="52" xfId="63" applyFont="1" applyFill="1" applyBorder="1" applyAlignment="1">
      <alignment/>
      <protection/>
    </xf>
    <xf numFmtId="164" fontId="12" fillId="0" borderId="29" xfId="0" applyNumberFormat="1" applyFont="1" applyFill="1" applyBorder="1" applyAlignment="1" applyProtection="1">
      <alignment horizontal="center" vertical="center" wrapText="1"/>
      <protection/>
    </xf>
    <xf numFmtId="164" fontId="1" fillId="0" borderId="73" xfId="0" applyNumberFormat="1" applyFont="1" applyFill="1" applyBorder="1" applyAlignment="1" applyProtection="1">
      <alignment vertical="center" wrapText="1"/>
      <protection locked="0"/>
    </xf>
    <xf numFmtId="164" fontId="1" fillId="0" borderId="48" xfId="0" applyNumberFormat="1" applyFont="1" applyFill="1" applyBorder="1" applyAlignment="1" applyProtection="1">
      <alignment vertical="center" wrapText="1"/>
      <protection/>
    </xf>
    <xf numFmtId="164" fontId="29" fillId="0" borderId="29" xfId="0" applyNumberFormat="1" applyFont="1" applyFill="1" applyBorder="1" applyAlignment="1" applyProtection="1">
      <alignment vertical="center" wrapText="1"/>
      <protection locked="0"/>
    </xf>
    <xf numFmtId="164" fontId="29" fillId="0" borderId="47" xfId="0" applyNumberFormat="1" applyFont="1" applyFill="1" applyBorder="1" applyAlignment="1" applyProtection="1">
      <alignment vertical="center" wrapText="1"/>
      <protection locked="0"/>
    </xf>
    <xf numFmtId="164" fontId="1" fillId="0" borderId="0" xfId="0" applyNumberFormat="1" applyFont="1" applyFill="1" applyBorder="1" applyAlignment="1" applyProtection="1">
      <alignment vertical="center" wrapText="1"/>
      <protection locked="0"/>
    </xf>
    <xf numFmtId="164" fontId="8" fillId="0" borderId="48" xfId="0" applyNumberFormat="1" applyFont="1" applyFill="1" applyBorder="1" applyAlignment="1" applyProtection="1">
      <alignment vertical="center" wrapText="1"/>
      <protection/>
    </xf>
    <xf numFmtId="164" fontId="29" fillId="0" borderId="48" xfId="0" applyNumberFormat="1" applyFont="1" applyFill="1" applyBorder="1" applyAlignment="1" applyProtection="1">
      <alignment vertical="center" wrapText="1"/>
      <protection/>
    </xf>
    <xf numFmtId="164" fontId="1" fillId="0" borderId="49" xfId="0" applyNumberFormat="1" applyFont="1" applyFill="1" applyBorder="1" applyAlignment="1" applyProtection="1">
      <alignment vertical="center" wrapText="1"/>
      <protection/>
    </xf>
    <xf numFmtId="164" fontId="29" fillId="0" borderId="47" xfId="0" applyNumberFormat="1" applyFont="1" applyFill="1" applyBorder="1" applyAlignment="1" applyProtection="1">
      <alignment horizontal="right" vertical="center" wrapText="1"/>
      <protection/>
    </xf>
    <xf numFmtId="164" fontId="29" fillId="0" borderId="29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45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46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80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24" xfId="0" applyNumberFormat="1" applyFont="1" applyFill="1" applyBorder="1" applyAlignment="1" applyProtection="1">
      <alignment horizontal="left" vertical="center" wrapText="1"/>
      <protection/>
    </xf>
    <xf numFmtId="164" fontId="29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5" fillId="0" borderId="41" xfId="0" applyNumberFormat="1" applyFont="1" applyFill="1" applyBorder="1" applyAlignment="1" applyProtection="1">
      <alignment vertical="center" wrapText="1"/>
      <protection/>
    </xf>
    <xf numFmtId="164" fontId="1" fillId="0" borderId="71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57" xfId="0" applyNumberFormat="1" applyFont="1" applyFill="1" applyBorder="1" applyAlignment="1" applyProtection="1">
      <alignment horizontal="right" vertical="center" wrapText="1"/>
      <protection locked="0"/>
    </xf>
    <xf numFmtId="0" fontId="29" fillId="0" borderId="44" xfId="63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2" fillId="0" borderId="21" xfId="0" applyFont="1" applyFill="1" applyBorder="1" applyAlignment="1" applyProtection="1">
      <alignment horizontal="right" vertical="center" wrapText="1" indent="1"/>
      <protection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164" fontId="2" fillId="0" borderId="15" xfId="0" applyNumberFormat="1" applyFont="1" applyFill="1" applyBorder="1" applyAlignment="1" applyProtection="1">
      <alignment vertical="center" wrapText="1"/>
      <protection locked="0"/>
    </xf>
    <xf numFmtId="164" fontId="2" fillId="0" borderId="15" xfId="0" applyNumberFormat="1" applyFont="1" applyFill="1" applyBorder="1" applyAlignment="1" applyProtection="1">
      <alignment vertical="center" wrapText="1"/>
      <protection/>
    </xf>
    <xf numFmtId="164" fontId="2" fillId="0" borderId="53" xfId="0" applyNumberFormat="1" applyFont="1" applyFill="1" applyBorder="1" applyAlignment="1" applyProtection="1">
      <alignment vertical="center" wrapText="1"/>
      <protection locked="0"/>
    </xf>
    <xf numFmtId="164" fontId="5" fillId="0" borderId="11" xfId="0" applyNumberFormat="1" applyFont="1" applyFill="1" applyBorder="1" applyAlignment="1" applyProtection="1">
      <alignment vertical="center" wrapText="1"/>
      <protection/>
    </xf>
    <xf numFmtId="164" fontId="5" fillId="0" borderId="11" xfId="0" applyNumberFormat="1" applyFont="1" applyFill="1" applyBorder="1" applyAlignment="1" applyProtection="1">
      <alignment vertical="center" wrapText="1"/>
      <protection/>
    </xf>
    <xf numFmtId="164" fontId="5" fillId="0" borderId="12" xfId="0" applyNumberFormat="1" applyFont="1" applyFill="1" applyBorder="1" applyAlignment="1" applyProtection="1">
      <alignment vertical="center" wrapText="1"/>
      <protection/>
    </xf>
    <xf numFmtId="0" fontId="29" fillId="0" borderId="35" xfId="0" applyFont="1" applyFill="1" applyBorder="1" applyAlignment="1" applyProtection="1">
      <alignment horizontal="center" vertical="center" wrapText="1"/>
      <protection/>
    </xf>
    <xf numFmtId="0" fontId="2" fillId="0" borderId="36" xfId="0" applyFont="1" applyFill="1" applyBorder="1" applyAlignment="1" applyProtection="1">
      <alignment horizontal="center" wrapText="1"/>
      <protection/>
    </xf>
    <xf numFmtId="0" fontId="2" fillId="0" borderId="13" xfId="0" applyFont="1" applyFill="1" applyBorder="1" applyAlignment="1" applyProtection="1">
      <alignment horizontal="left" wrapText="1"/>
      <protection locked="0"/>
    </xf>
    <xf numFmtId="3" fontId="2" fillId="0" borderId="13" xfId="0" applyNumberFormat="1" applyFont="1" applyFill="1" applyBorder="1" applyAlignment="1" applyProtection="1">
      <alignment wrapText="1"/>
      <protection/>
    </xf>
    <xf numFmtId="3" fontId="2" fillId="0" borderId="13" xfId="0" applyNumberFormat="1" applyFont="1" applyFill="1" applyBorder="1" applyAlignment="1" applyProtection="1">
      <alignment wrapText="1"/>
      <protection locked="0"/>
    </xf>
    <xf numFmtId="3" fontId="2" fillId="0" borderId="71" xfId="0" applyNumberFormat="1" applyFont="1" applyFill="1" applyBorder="1" applyAlignment="1" applyProtection="1">
      <alignment wrapText="1"/>
      <protection locked="0"/>
    </xf>
    <xf numFmtId="0" fontId="2" fillId="0" borderId="21" xfId="0" applyFont="1" applyFill="1" applyBorder="1" applyAlignment="1" applyProtection="1">
      <alignment horizontal="center" wrapText="1"/>
      <protection/>
    </xf>
    <xf numFmtId="0" fontId="2" fillId="0" borderId="15" xfId="0" applyFont="1" applyFill="1" applyBorder="1" applyAlignment="1" applyProtection="1">
      <alignment horizontal="left" wrapText="1"/>
      <protection locked="0"/>
    </xf>
    <xf numFmtId="3" fontId="2" fillId="0" borderId="15" xfId="0" applyNumberFormat="1" applyFont="1" applyFill="1" applyBorder="1" applyAlignment="1" applyProtection="1">
      <alignment wrapText="1"/>
      <protection/>
    </xf>
    <xf numFmtId="3" fontId="2" fillId="0" borderId="15" xfId="0" applyNumberFormat="1" applyFont="1" applyFill="1" applyBorder="1" applyAlignment="1" applyProtection="1">
      <alignment wrapText="1"/>
      <protection locked="0"/>
    </xf>
    <xf numFmtId="3" fontId="2" fillId="0" borderId="53" xfId="0" applyNumberFormat="1" applyFont="1" applyFill="1" applyBorder="1" applyAlignment="1" applyProtection="1">
      <alignment wrapText="1"/>
      <protection locked="0"/>
    </xf>
    <xf numFmtId="0" fontId="2" fillId="0" borderId="41" xfId="0" applyFont="1" applyFill="1" applyBorder="1" applyAlignment="1" applyProtection="1">
      <alignment horizontal="center" wrapText="1"/>
      <protection/>
    </xf>
    <xf numFmtId="3" fontId="2" fillId="0" borderId="30" xfId="0" applyNumberFormat="1" applyFont="1" applyFill="1" applyBorder="1" applyAlignment="1" applyProtection="1">
      <alignment wrapText="1"/>
      <protection/>
    </xf>
    <xf numFmtId="3" fontId="2" fillId="0" borderId="30" xfId="0" applyNumberFormat="1" applyFont="1" applyFill="1" applyBorder="1" applyAlignment="1" applyProtection="1">
      <alignment wrapText="1"/>
      <protection locked="0"/>
    </xf>
    <xf numFmtId="3" fontId="2" fillId="0" borderId="57" xfId="0" applyNumberFormat="1" applyFont="1" applyFill="1" applyBorder="1" applyAlignment="1" applyProtection="1">
      <alignment wrapText="1"/>
      <protection locked="0"/>
    </xf>
    <xf numFmtId="0" fontId="5" fillId="0" borderId="25" xfId="0" applyFont="1" applyFill="1" applyBorder="1" applyAlignment="1" applyProtection="1">
      <alignment wrapText="1"/>
      <protection/>
    </xf>
    <xf numFmtId="0" fontId="47" fillId="0" borderId="19" xfId="0" applyFont="1" applyFill="1" applyBorder="1" applyAlignment="1" applyProtection="1">
      <alignment wrapText="1"/>
      <protection/>
    </xf>
    <xf numFmtId="3" fontId="47" fillId="0" borderId="11" xfId="0" applyNumberFormat="1" applyFont="1" applyFill="1" applyBorder="1" applyAlignment="1" applyProtection="1">
      <alignment wrapText="1"/>
      <protection/>
    </xf>
    <xf numFmtId="3" fontId="47" fillId="0" borderId="12" xfId="0" applyNumberFormat="1" applyFont="1" applyFill="1" applyBorder="1" applyAlignment="1" applyProtection="1">
      <alignment wrapText="1"/>
      <protection/>
    </xf>
    <xf numFmtId="0" fontId="2" fillId="0" borderId="36" xfId="0" applyFont="1" applyBorder="1" applyAlignment="1">
      <alignment horizontal="center"/>
    </xf>
    <xf numFmtId="164" fontId="2" fillId="0" borderId="15" xfId="0" applyNumberFormat="1" applyFont="1" applyFill="1" applyBorder="1" applyAlignment="1" applyProtection="1">
      <alignment wrapText="1"/>
      <protection/>
    </xf>
    <xf numFmtId="164" fontId="2" fillId="0" borderId="53" xfId="0" applyNumberFormat="1" applyFont="1" applyFill="1" applyBorder="1" applyAlignment="1" applyProtection="1">
      <alignment wrapText="1"/>
      <protection/>
    </xf>
    <xf numFmtId="0" fontId="2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5" fillId="0" borderId="0" xfId="60">
      <alignment/>
      <protection/>
    </xf>
    <xf numFmtId="0" fontId="112" fillId="0" borderId="0" xfId="0" applyFont="1" applyAlignment="1">
      <alignment horizontal="center" wrapText="1"/>
    </xf>
    <xf numFmtId="0" fontId="113" fillId="0" borderId="0" xfId="0" applyFont="1" applyAlignment="1">
      <alignment horizontal="center" wrapText="1"/>
    </xf>
    <xf numFmtId="0" fontId="21" fillId="0" borderId="10" xfId="60" applyFont="1" applyFill="1" applyBorder="1" applyAlignment="1">
      <alignment horizontal="center" vertical="center" wrapText="1"/>
      <protection/>
    </xf>
    <xf numFmtId="0" fontId="21" fillId="0" borderId="11" xfId="60" applyFont="1" applyFill="1" applyBorder="1" applyAlignment="1">
      <alignment horizontal="center" vertical="center" wrapText="1"/>
      <protection/>
    </xf>
    <xf numFmtId="0" fontId="21" fillId="0" borderId="12" xfId="60" applyFont="1" applyFill="1" applyBorder="1" applyAlignment="1">
      <alignment horizontal="center" vertical="center" wrapText="1"/>
      <protection/>
    </xf>
    <xf numFmtId="0" fontId="57" fillId="0" borderId="10" xfId="60" applyFont="1" applyFill="1" applyBorder="1" applyAlignment="1">
      <alignment horizontal="center" vertical="top" wrapText="1"/>
      <protection/>
    </xf>
    <xf numFmtId="0" fontId="57" fillId="0" borderId="11" xfId="60" applyFont="1" applyFill="1" applyBorder="1" applyAlignment="1">
      <alignment horizontal="center" vertical="top" wrapText="1"/>
      <protection/>
    </xf>
    <xf numFmtId="0" fontId="57" fillId="0" borderId="12" xfId="60" applyFont="1" applyFill="1" applyBorder="1" applyAlignment="1">
      <alignment horizontal="center" vertical="top" wrapText="1"/>
      <protection/>
    </xf>
    <xf numFmtId="0" fontId="58" fillId="0" borderId="0" xfId="60" applyFont="1" applyFill="1">
      <alignment/>
      <protection/>
    </xf>
    <xf numFmtId="0" fontId="26" fillId="0" borderId="15" xfId="0" applyFont="1" applyBorder="1" applyAlignment="1">
      <alignment horizontal="left" wrapText="1"/>
    </xf>
    <xf numFmtId="3" fontId="26" fillId="0" borderId="15" xfId="0" applyNumberFormat="1" applyFont="1" applyBorder="1" applyAlignment="1">
      <alignment horizontal="right" wrapText="1"/>
    </xf>
    <xf numFmtId="3" fontId="22" fillId="0" borderId="18" xfId="0" applyNumberFormat="1" applyFont="1" applyBorder="1" applyAlignment="1">
      <alignment horizontal="right" wrapText="1"/>
    </xf>
    <xf numFmtId="3" fontId="22" fillId="0" borderId="66" xfId="0" applyNumberFormat="1" applyFont="1" applyBorder="1" applyAlignment="1">
      <alignment horizontal="right" wrapText="1"/>
    </xf>
    <xf numFmtId="3" fontId="114" fillId="38" borderId="11" xfId="0" applyNumberFormat="1" applyFont="1" applyFill="1" applyBorder="1" applyAlignment="1">
      <alignment/>
    </xf>
    <xf numFmtId="0" fontId="35" fillId="0" borderId="0" xfId="62" applyFont="1" applyBorder="1" applyAlignment="1">
      <alignment horizontal="center" vertical="center" wrapText="1"/>
      <protection/>
    </xf>
    <xf numFmtId="0" fontId="20" fillId="0" borderId="0" xfId="62" applyFont="1">
      <alignment/>
      <protection/>
    </xf>
    <xf numFmtId="0" fontId="50" fillId="0" borderId="0" xfId="62" applyFont="1" applyBorder="1" applyAlignment="1">
      <alignment horizontal="center" vertical="center" wrapText="1"/>
      <protection/>
    </xf>
    <xf numFmtId="0" fontId="20" fillId="0" borderId="0" xfId="62" applyFont="1" applyAlignment="1">
      <alignment horizontal="center" vertical="top" wrapText="1"/>
      <protection/>
    </xf>
    <xf numFmtId="0" fontId="22" fillId="0" borderId="30" xfId="62" applyFont="1" applyBorder="1" applyAlignment="1">
      <alignment horizontal="center" vertical="center" wrapText="1"/>
      <protection/>
    </xf>
    <xf numFmtId="0" fontId="22" fillId="0" borderId="57" xfId="62" applyFont="1" applyBorder="1" applyAlignment="1">
      <alignment horizontal="center" vertical="top" wrapText="1"/>
      <protection/>
    </xf>
    <xf numFmtId="0" fontId="28" fillId="0" borderId="13" xfId="62" applyFont="1" applyFill="1" applyBorder="1" applyAlignment="1">
      <alignment horizontal="right"/>
      <protection/>
    </xf>
    <xf numFmtId="3" fontId="28" fillId="0" borderId="13" xfId="62" applyNumberFormat="1" applyFont="1" applyFill="1" applyBorder="1" applyAlignment="1">
      <alignment horizontal="right" wrapText="1"/>
      <protection/>
    </xf>
    <xf numFmtId="3" fontId="28" fillId="0" borderId="13" xfId="62" applyNumberFormat="1" applyFont="1" applyBorder="1" applyAlignment="1">
      <alignment horizontal="right"/>
      <protection/>
    </xf>
    <xf numFmtId="3" fontId="28" fillId="0" borderId="71" xfId="62" applyNumberFormat="1" applyFont="1" applyFill="1" applyBorder="1" applyAlignment="1">
      <alignment horizontal="right" wrapText="1"/>
      <protection/>
    </xf>
    <xf numFmtId="0" fontId="20" fillId="0" borderId="0" xfId="62" applyFont="1" applyAlignment="1">
      <alignment vertical="center"/>
      <protection/>
    </xf>
    <xf numFmtId="0" fontId="28" fillId="0" borderId="15" xfId="62" applyFont="1" applyFill="1" applyBorder="1" applyAlignment="1">
      <alignment horizontal="right"/>
      <protection/>
    </xf>
    <xf numFmtId="3" fontId="28" fillId="0" borderId="15" xfId="62" applyNumberFormat="1" applyFont="1" applyFill="1" applyBorder="1" applyAlignment="1">
      <alignment horizontal="right" wrapText="1"/>
      <protection/>
    </xf>
    <xf numFmtId="3" fontId="28" fillId="0" borderId="15" xfId="62" applyNumberFormat="1" applyFont="1" applyBorder="1" applyAlignment="1">
      <alignment horizontal="right"/>
      <protection/>
    </xf>
    <xf numFmtId="3" fontId="28" fillId="0" borderId="53" xfId="62" applyNumberFormat="1" applyFont="1" applyFill="1" applyBorder="1" applyAlignment="1">
      <alignment horizontal="right" wrapText="1"/>
      <protection/>
    </xf>
    <xf numFmtId="0" fontId="28" fillId="0" borderId="18" xfId="62" applyFont="1" applyFill="1" applyBorder="1" applyAlignment="1">
      <alignment horizontal="right"/>
      <protection/>
    </xf>
    <xf numFmtId="3" fontId="28" fillId="0" borderId="18" xfId="62" applyNumberFormat="1" applyFont="1" applyFill="1" applyBorder="1" applyAlignment="1">
      <alignment horizontal="right" wrapText="1"/>
      <protection/>
    </xf>
    <xf numFmtId="3" fontId="28" fillId="0" borderId="18" xfId="62" applyNumberFormat="1" applyFont="1" applyBorder="1" applyAlignment="1">
      <alignment horizontal="right"/>
      <protection/>
    </xf>
    <xf numFmtId="3" fontId="28" fillId="0" borderId="66" xfId="62" applyNumberFormat="1" applyFont="1" applyFill="1" applyBorder="1" applyAlignment="1">
      <alignment horizontal="right" wrapText="1"/>
      <protection/>
    </xf>
    <xf numFmtId="0" fontId="17" fillId="0" borderId="41" xfId="62" applyFont="1" applyBorder="1" applyAlignment="1">
      <alignment vertical="center"/>
      <protection/>
    </xf>
    <xf numFmtId="0" fontId="21" fillId="0" borderId="30" xfId="62" applyFont="1" applyBorder="1" applyAlignment="1">
      <alignment vertical="center"/>
      <protection/>
    </xf>
    <xf numFmtId="0" fontId="21" fillId="0" borderId="30" xfId="62" applyFont="1" applyBorder="1" applyAlignment="1">
      <alignment horizontal="right"/>
      <protection/>
    </xf>
    <xf numFmtId="3" fontId="21" fillId="33" borderId="30" xfId="62" applyNumberFormat="1" applyFont="1" applyFill="1" applyBorder="1" applyAlignment="1">
      <alignment horizontal="right"/>
      <protection/>
    </xf>
    <xf numFmtId="3" fontId="21" fillId="33" borderId="57" xfId="62" applyNumberFormat="1" applyFont="1" applyFill="1" applyBorder="1" applyAlignment="1">
      <alignment horizontal="right"/>
      <protection/>
    </xf>
    <xf numFmtId="0" fontId="17" fillId="0" borderId="0" xfId="62" applyFont="1" applyAlignment="1">
      <alignment vertical="center"/>
      <protection/>
    </xf>
    <xf numFmtId="0" fontId="17" fillId="0" borderId="0" xfId="62" applyFont="1" applyBorder="1" applyAlignment="1">
      <alignment vertical="center"/>
      <protection/>
    </xf>
    <xf numFmtId="3" fontId="17" fillId="0" borderId="0" xfId="62" applyNumberFormat="1" applyFont="1" applyFill="1" applyBorder="1" applyAlignment="1">
      <alignment vertical="center"/>
      <protection/>
    </xf>
    <xf numFmtId="0" fontId="17" fillId="0" borderId="0" xfId="62" applyFont="1" applyFill="1" applyAlignment="1">
      <alignment vertical="center"/>
      <protection/>
    </xf>
    <xf numFmtId="3" fontId="28" fillId="0" borderId="13" xfId="62" applyNumberFormat="1" applyFont="1" applyFill="1" applyBorder="1" applyAlignment="1">
      <alignment horizontal="right"/>
      <protection/>
    </xf>
    <xf numFmtId="3" fontId="28" fillId="0" borderId="71" xfId="62" applyNumberFormat="1" applyFont="1" applyBorder="1" applyAlignment="1">
      <alignment horizontal="right"/>
      <protection/>
    </xf>
    <xf numFmtId="3" fontId="28" fillId="0" borderId="15" xfId="62" applyNumberFormat="1" applyFont="1" applyFill="1" applyBorder="1" applyAlignment="1">
      <alignment horizontal="right"/>
      <protection/>
    </xf>
    <xf numFmtId="3" fontId="28" fillId="0" borderId="53" xfId="62" applyNumberFormat="1" applyFont="1" applyBorder="1" applyAlignment="1">
      <alignment horizontal="right"/>
      <protection/>
    </xf>
    <xf numFmtId="0" fontId="28" fillId="0" borderId="18" xfId="62" applyFont="1" applyFill="1" applyBorder="1" applyAlignment="1">
      <alignment horizontal="left" wrapText="1"/>
      <protection/>
    </xf>
    <xf numFmtId="3" fontId="28" fillId="0" borderId="18" xfId="62" applyNumberFormat="1" applyFont="1" applyFill="1" applyBorder="1" applyAlignment="1">
      <alignment horizontal="right"/>
      <protection/>
    </xf>
    <xf numFmtId="3" fontId="28" fillId="0" borderId="66" xfId="62" applyNumberFormat="1" applyFont="1" applyBorder="1" applyAlignment="1">
      <alignment horizontal="right"/>
      <protection/>
    </xf>
    <xf numFmtId="0" fontId="28" fillId="0" borderId="18" xfId="62" applyFont="1" applyFill="1" applyBorder="1" applyAlignment="1">
      <alignment horizontal="left"/>
      <protection/>
    </xf>
    <xf numFmtId="0" fontId="21" fillId="0" borderId="41" xfId="62" applyFont="1" applyBorder="1" applyAlignment="1">
      <alignment vertical="center"/>
      <protection/>
    </xf>
    <xf numFmtId="3" fontId="21" fillId="0" borderId="30" xfId="62" applyNumberFormat="1" applyFont="1" applyBorder="1" applyAlignment="1">
      <alignment horizontal="right"/>
      <protection/>
    </xf>
    <xf numFmtId="0" fontId="0" fillId="0" borderId="0" xfId="0" applyFill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vertical="center" wrapText="1"/>
      <protection/>
    </xf>
    <xf numFmtId="0" fontId="13" fillId="0" borderId="15" xfId="0" applyFont="1" applyFill="1" applyBorder="1" applyAlignment="1" applyProtection="1">
      <alignment vertical="center" wrapText="1"/>
      <protection locked="0"/>
    </xf>
    <xf numFmtId="164" fontId="13" fillId="0" borderId="15" xfId="0" applyNumberFormat="1" applyFont="1" applyFill="1" applyBorder="1" applyAlignment="1" applyProtection="1">
      <alignment vertical="center"/>
      <protection locked="0"/>
    </xf>
    <xf numFmtId="164" fontId="13" fillId="0" borderId="48" xfId="0" applyNumberFormat="1" applyFont="1" applyFill="1" applyBorder="1" applyAlignment="1" applyProtection="1">
      <alignment vertical="center"/>
      <protection locked="0"/>
    </xf>
    <xf numFmtId="164" fontId="12" fillId="0" borderId="48" xfId="0" applyNumberFormat="1" applyFont="1" applyFill="1" applyBorder="1" applyAlignment="1" applyProtection="1">
      <alignment vertical="center"/>
      <protection/>
    </xf>
    <xf numFmtId="164" fontId="12" fillId="0" borderId="53" xfId="0" applyNumberFormat="1" applyFont="1" applyFill="1" applyBorder="1" applyAlignment="1" applyProtection="1">
      <alignment vertical="center"/>
      <protection/>
    </xf>
    <xf numFmtId="0" fontId="13" fillId="0" borderId="23" xfId="0" applyFont="1" applyFill="1" applyBorder="1" applyAlignment="1" applyProtection="1">
      <alignment horizontal="center" vertical="center"/>
      <protection/>
    </xf>
    <xf numFmtId="0" fontId="13" fillId="0" borderId="18" xfId="0" applyFont="1" applyFill="1" applyBorder="1" applyAlignment="1" applyProtection="1">
      <alignment vertical="center" wrapText="1"/>
      <protection/>
    </xf>
    <xf numFmtId="3" fontId="13" fillId="0" borderId="18" xfId="0" applyNumberFormat="1" applyFont="1" applyFill="1" applyBorder="1" applyAlignment="1" applyProtection="1">
      <alignment vertical="center" wrapText="1"/>
      <protection locked="0"/>
    </xf>
    <xf numFmtId="164" fontId="13" fillId="0" borderId="18" xfId="0" applyNumberFormat="1" applyFont="1" applyFill="1" applyBorder="1" applyAlignment="1" applyProtection="1">
      <alignment vertical="center"/>
      <protection locked="0"/>
    </xf>
    <xf numFmtId="164" fontId="13" fillId="0" borderId="49" xfId="0" applyNumberFormat="1" applyFont="1" applyFill="1" applyBorder="1" applyAlignment="1" applyProtection="1">
      <alignment vertical="center"/>
      <protection locked="0"/>
    </xf>
    <xf numFmtId="0" fontId="13" fillId="0" borderId="41" xfId="0" applyFont="1" applyFill="1" applyBorder="1" applyAlignment="1" applyProtection="1">
      <alignment horizontal="center" vertical="center"/>
      <protection/>
    </xf>
    <xf numFmtId="0" fontId="13" fillId="0" borderId="30" xfId="0" applyFont="1" applyFill="1" applyBorder="1" applyAlignment="1" applyProtection="1">
      <alignment vertical="center" wrapText="1"/>
      <protection/>
    </xf>
    <xf numFmtId="0" fontId="13" fillId="0" borderId="30" xfId="0" applyFont="1" applyFill="1" applyBorder="1" applyAlignment="1" applyProtection="1">
      <alignment vertical="center" wrapText="1"/>
      <protection locked="0"/>
    </xf>
    <xf numFmtId="164" fontId="13" fillId="0" borderId="30" xfId="0" applyNumberFormat="1" applyFont="1" applyFill="1" applyBorder="1" applyAlignment="1" applyProtection="1">
      <alignment vertical="center"/>
      <protection locked="0"/>
    </xf>
    <xf numFmtId="164" fontId="13" fillId="0" borderId="46" xfId="0" applyNumberFormat="1" applyFont="1" applyFill="1" applyBorder="1" applyAlignment="1" applyProtection="1">
      <alignment vertical="center"/>
      <protection locked="0"/>
    </xf>
    <xf numFmtId="164" fontId="12" fillId="0" borderId="11" xfId="0" applyNumberFormat="1" applyFont="1" applyFill="1" applyBorder="1" applyAlignment="1" applyProtection="1">
      <alignment vertical="center"/>
      <protection/>
    </xf>
    <xf numFmtId="164" fontId="12" fillId="0" borderId="29" xfId="0" applyNumberFormat="1" applyFont="1" applyFill="1" applyBorder="1" applyAlignment="1" applyProtection="1">
      <alignment vertical="center"/>
      <protection/>
    </xf>
    <xf numFmtId="164" fontId="12" fillId="0" borderId="12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164" fontId="12" fillId="0" borderId="57" xfId="0" applyNumberFormat="1" applyFont="1" applyFill="1" applyBorder="1" applyAlignment="1" applyProtection="1">
      <alignment vertical="center"/>
      <protection/>
    </xf>
    <xf numFmtId="164" fontId="6" fillId="0" borderId="11" xfId="0" applyNumberFormat="1" applyFont="1" applyFill="1" applyBorder="1" applyAlignment="1" applyProtection="1">
      <alignment vertical="center"/>
      <protection/>
    </xf>
    <xf numFmtId="0" fontId="20" fillId="0" borderId="0" xfId="64" applyFont="1" applyFill="1">
      <alignment/>
      <protection/>
    </xf>
    <xf numFmtId="0" fontId="20" fillId="0" borderId="0" xfId="64" applyFont="1" applyFill="1" applyBorder="1">
      <alignment/>
      <protection/>
    </xf>
    <xf numFmtId="0" fontId="25" fillId="0" borderId="0" xfId="64" applyFont="1" applyFill="1">
      <alignment/>
      <protection/>
    </xf>
    <xf numFmtId="0" fontId="25" fillId="0" borderId="31" xfId="64" applyFont="1" applyFill="1" applyBorder="1">
      <alignment/>
      <protection/>
    </xf>
    <xf numFmtId="0" fontId="18" fillId="0" borderId="81" xfId="64" applyFont="1" applyFill="1" applyBorder="1">
      <alignment/>
      <protection/>
    </xf>
    <xf numFmtId="0" fontId="18" fillId="0" borderId="14" xfId="64" applyFont="1" applyFill="1" applyBorder="1">
      <alignment/>
      <protection/>
    </xf>
    <xf numFmtId="0" fontId="18" fillId="0" borderId="32" xfId="64" applyFont="1" applyFill="1" applyBorder="1">
      <alignment/>
      <protection/>
    </xf>
    <xf numFmtId="0" fontId="22" fillId="0" borderId="36" xfId="64" applyFont="1" applyFill="1" applyBorder="1" applyAlignment="1">
      <alignment horizontal="center" vertical="center" wrapText="1"/>
      <protection/>
    </xf>
    <xf numFmtId="0" fontId="22" fillId="0" borderId="13" xfId="64" applyFont="1" applyFill="1" applyBorder="1" applyAlignment="1">
      <alignment horizontal="center" vertical="center" wrapText="1"/>
      <protection/>
    </xf>
    <xf numFmtId="0" fontId="51" fillId="0" borderId="32" xfId="64" applyFont="1" applyFill="1" applyBorder="1" applyAlignment="1">
      <alignment horizontal="center" vertical="center"/>
      <protection/>
    </xf>
    <xf numFmtId="0" fontId="22" fillId="0" borderId="69" xfId="64" applyFont="1" applyFill="1" applyBorder="1" applyAlignment="1">
      <alignment horizontal="center" vertical="center" wrapText="1"/>
      <protection/>
    </xf>
    <xf numFmtId="0" fontId="22" fillId="0" borderId="71" xfId="64" applyFont="1" applyFill="1" applyBorder="1" applyAlignment="1">
      <alignment horizontal="center" vertical="center" wrapText="1"/>
      <protection/>
    </xf>
    <xf numFmtId="0" fontId="18" fillId="0" borderId="21" xfId="64" applyFont="1" applyFill="1" applyBorder="1" applyAlignment="1">
      <alignment horizontal="center"/>
      <protection/>
    </xf>
    <xf numFmtId="0" fontId="18" fillId="0" borderId="15" xfId="64" applyFont="1" applyFill="1" applyBorder="1" applyAlignment="1">
      <alignment horizontal="center"/>
      <protection/>
    </xf>
    <xf numFmtId="0" fontId="18" fillId="0" borderId="43" xfId="64" applyFont="1" applyFill="1" applyBorder="1">
      <alignment/>
      <protection/>
    </xf>
    <xf numFmtId="0" fontId="25" fillId="0" borderId="42" xfId="64" applyFont="1" applyFill="1" applyBorder="1">
      <alignment/>
      <protection/>
    </xf>
    <xf numFmtId="0" fontId="20" fillId="0" borderId="15" xfId="64" applyFont="1" applyFill="1" applyBorder="1">
      <alignment/>
      <protection/>
    </xf>
    <xf numFmtId="0" fontId="20" fillId="0" borderId="53" xfId="64" applyFont="1" applyFill="1" applyBorder="1">
      <alignment/>
      <protection/>
    </xf>
    <xf numFmtId="0" fontId="28" fillId="0" borderId="21" xfId="64" applyFont="1" applyFill="1" applyBorder="1" applyAlignment="1">
      <alignment horizontal="center" vertical="center"/>
      <protection/>
    </xf>
    <xf numFmtId="0" fontId="28" fillId="0" borderId="15" xfId="64" applyFont="1" applyFill="1" applyBorder="1" applyAlignment="1">
      <alignment vertical="center"/>
      <protection/>
    </xf>
    <xf numFmtId="0" fontId="25" fillId="0" borderId="16" xfId="64" applyFont="1" applyFill="1" applyBorder="1">
      <alignment/>
      <protection/>
    </xf>
    <xf numFmtId="0" fontId="28" fillId="0" borderId="42" xfId="64" applyFont="1" applyFill="1" applyBorder="1" applyAlignment="1">
      <alignment vertical="center"/>
      <protection/>
    </xf>
    <xf numFmtId="0" fontId="21" fillId="0" borderId="53" xfId="64" applyFont="1" applyFill="1" applyBorder="1" applyAlignment="1">
      <alignment vertical="center"/>
      <protection/>
    </xf>
    <xf numFmtId="0" fontId="28" fillId="0" borderId="63" xfId="64" applyFont="1" applyFill="1" applyBorder="1">
      <alignment/>
      <protection/>
    </xf>
    <xf numFmtId="0" fontId="27" fillId="0" borderId="15" xfId="64" applyFont="1" applyFill="1" applyBorder="1">
      <alignment/>
      <protection/>
    </xf>
    <xf numFmtId="49" fontId="51" fillId="0" borderId="41" xfId="64" applyNumberFormat="1" applyFont="1" applyFill="1" applyBorder="1">
      <alignment/>
      <protection/>
    </xf>
    <xf numFmtId="0" fontId="22" fillId="0" borderId="30" xfId="64" applyFont="1" applyFill="1" applyBorder="1" applyAlignment="1">
      <alignment vertical="center"/>
      <protection/>
    </xf>
    <xf numFmtId="0" fontId="51" fillId="0" borderId="30" xfId="64" applyFont="1" applyFill="1" applyBorder="1">
      <alignment/>
      <protection/>
    </xf>
    <xf numFmtId="0" fontId="22" fillId="0" borderId="57" xfId="64" applyFont="1" applyFill="1" applyBorder="1" applyAlignment="1">
      <alignment vertical="center"/>
      <protection/>
    </xf>
    <xf numFmtId="49" fontId="25" fillId="0" borderId="0" xfId="64" applyNumberFormat="1" applyFont="1" applyFill="1">
      <alignment/>
      <protection/>
    </xf>
    <xf numFmtId="0" fontId="28" fillId="0" borderId="0" xfId="64" applyFont="1" applyFill="1">
      <alignment/>
      <protection/>
    </xf>
    <xf numFmtId="0" fontId="28" fillId="0" borderId="0" xfId="0" applyFont="1" applyAlignment="1">
      <alignment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vertical="center" wrapText="1"/>
    </xf>
    <xf numFmtId="1" fontId="28" fillId="0" borderId="15" xfId="0" applyNumberFormat="1" applyFont="1" applyFill="1" applyBorder="1" applyAlignment="1">
      <alignment horizontal="center" vertical="center"/>
    </xf>
    <xf numFmtId="1" fontId="28" fillId="0" borderId="53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1" fontId="28" fillId="0" borderId="21" xfId="0" applyNumberFormat="1" applyFont="1" applyBorder="1" applyAlignment="1">
      <alignment horizontal="center" vertical="center"/>
    </xf>
    <xf numFmtId="1" fontId="28" fillId="0" borderId="15" xfId="0" applyNumberFormat="1" applyFont="1" applyFill="1" applyBorder="1" applyAlignment="1">
      <alignment horizontal="left" vertical="center"/>
    </xf>
    <xf numFmtId="3" fontId="28" fillId="0" borderId="15" xfId="0" applyNumberFormat="1" applyFont="1" applyFill="1" applyBorder="1" applyAlignment="1">
      <alignment horizontal="right"/>
    </xf>
    <xf numFmtId="3" fontId="28" fillId="0" borderId="53" xfId="0" applyNumberFormat="1" applyFont="1" applyFill="1" applyBorder="1" applyAlignment="1">
      <alignment horizontal="right"/>
    </xf>
    <xf numFmtId="1" fontId="28" fillId="0" borderId="15" xfId="0" applyNumberFormat="1" applyFont="1" applyFill="1" applyBorder="1" applyAlignment="1">
      <alignment horizontal="left" vertical="center" wrapText="1"/>
    </xf>
    <xf numFmtId="1" fontId="28" fillId="0" borderId="15" xfId="0" applyNumberFormat="1" applyFont="1" applyFill="1" applyBorder="1" applyAlignment="1">
      <alignment horizontal="right"/>
    </xf>
    <xf numFmtId="1" fontId="28" fillId="0" borderId="53" xfId="0" applyNumberFormat="1" applyFont="1" applyFill="1" applyBorder="1" applyAlignment="1">
      <alignment horizontal="right"/>
    </xf>
    <xf numFmtId="0" fontId="28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8" fillId="0" borderId="0" xfId="0" applyFont="1" applyBorder="1" applyAlignment="1">
      <alignment wrapText="1"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 horizontal="left" wrapText="1"/>
    </xf>
    <xf numFmtId="0" fontId="21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Fill="1" applyAlignment="1">
      <alignment horizontal="center"/>
    </xf>
    <xf numFmtId="0" fontId="26" fillId="0" borderId="15" xfId="64" applyFont="1" applyBorder="1" applyAlignment="1">
      <alignment vertical="center"/>
      <protection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wrapText="1"/>
    </xf>
    <xf numFmtId="0" fontId="21" fillId="0" borderId="11" xfId="0" applyFont="1" applyFill="1" applyBorder="1" applyAlignment="1">
      <alignment horizontal="center" wrapText="1"/>
    </xf>
    <xf numFmtId="0" fontId="21" fillId="0" borderId="12" xfId="0" applyFont="1" applyFill="1" applyBorder="1" applyAlignment="1">
      <alignment horizontal="center" wrapText="1"/>
    </xf>
    <xf numFmtId="0" fontId="20" fillId="0" borderId="24" xfId="0" applyFont="1" applyFill="1" applyBorder="1" applyAlignment="1">
      <alignment horizontal="center" wrapText="1"/>
    </xf>
    <xf numFmtId="0" fontId="20" fillId="0" borderId="17" xfId="0" applyFont="1" applyFill="1" applyBorder="1" applyAlignment="1">
      <alignment horizontal="center" wrapText="1"/>
    </xf>
    <xf numFmtId="0" fontId="20" fillId="0" borderId="65" xfId="0" applyFont="1" applyFill="1" applyBorder="1" applyAlignment="1">
      <alignment horizontal="center" wrapText="1"/>
    </xf>
    <xf numFmtId="0" fontId="26" fillId="0" borderId="21" xfId="0" applyFont="1" applyBorder="1" applyAlignment="1">
      <alignment horizontal="center" wrapText="1"/>
    </xf>
    <xf numFmtId="0" fontId="22" fillId="0" borderId="15" xfId="0" applyFont="1" applyBorder="1" applyAlignment="1">
      <alignment horizontal="left" wrapText="1"/>
    </xf>
    <xf numFmtId="0" fontId="26" fillId="0" borderId="53" xfId="0" applyFont="1" applyBorder="1" applyAlignment="1">
      <alignment/>
    </xf>
    <xf numFmtId="3" fontId="26" fillId="0" borderId="53" xfId="0" applyNumberFormat="1" applyFont="1" applyBorder="1" applyAlignment="1">
      <alignment horizontal="right" wrapText="1"/>
    </xf>
    <xf numFmtId="3" fontId="22" fillId="0" borderId="53" xfId="0" applyNumberFormat="1" applyFont="1" applyBorder="1" applyAlignment="1">
      <alignment horizontal="right" wrapText="1"/>
    </xf>
    <xf numFmtId="0" fontId="26" fillId="0" borderId="41" xfId="0" applyFont="1" applyBorder="1" applyAlignment="1">
      <alignment horizontal="center" wrapText="1"/>
    </xf>
    <xf numFmtId="0" fontId="22" fillId="0" borderId="30" xfId="0" applyFont="1" applyBorder="1" applyAlignment="1">
      <alignment horizontal="left" wrapText="1"/>
    </xf>
    <xf numFmtId="3" fontId="22" fillId="0" borderId="57" xfId="0" applyNumberFormat="1" applyFont="1" applyBorder="1" applyAlignment="1">
      <alignment horizontal="right" wrapText="1"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15" xfId="0" applyFont="1" applyFill="1" applyBorder="1" applyAlignment="1">
      <alignment horizontal="center" wrapText="1"/>
    </xf>
    <xf numFmtId="0" fontId="28" fillId="0" borderId="15" xfId="0" applyFont="1" applyBorder="1" applyAlignment="1">
      <alignment horizontal="left" vertical="top" wrapText="1"/>
    </xf>
    <xf numFmtId="0" fontId="21" fillId="0" borderId="36" xfId="0" applyFont="1" applyFill="1" applyBorder="1" applyAlignment="1">
      <alignment horizontal="center" wrapText="1"/>
    </xf>
    <xf numFmtId="0" fontId="21" fillId="0" borderId="13" xfId="0" applyFont="1" applyFill="1" applyBorder="1" applyAlignment="1">
      <alignment horizontal="center" wrapText="1"/>
    </xf>
    <xf numFmtId="0" fontId="21" fillId="0" borderId="71" xfId="0" applyFont="1" applyFill="1" applyBorder="1" applyAlignment="1">
      <alignment horizontal="center" wrapText="1"/>
    </xf>
    <xf numFmtId="0" fontId="20" fillId="0" borderId="21" xfId="0" applyFont="1" applyFill="1" applyBorder="1" applyAlignment="1">
      <alignment horizontal="center" wrapText="1"/>
    </xf>
    <xf numFmtId="0" fontId="20" fillId="0" borderId="53" xfId="0" applyFont="1" applyFill="1" applyBorder="1" applyAlignment="1">
      <alignment horizontal="center" wrapText="1"/>
    </xf>
    <xf numFmtId="0" fontId="28" fillId="0" borderId="21" xfId="0" applyFont="1" applyBorder="1" applyAlignment="1">
      <alignment horizontal="center" vertical="top" wrapText="1"/>
    </xf>
    <xf numFmtId="0" fontId="28" fillId="0" borderId="41" xfId="0" applyFont="1" applyBorder="1" applyAlignment="1">
      <alignment horizontal="center" vertical="top" wrapText="1"/>
    </xf>
    <xf numFmtId="0" fontId="28" fillId="0" borderId="30" xfId="0" applyFont="1" applyBorder="1" applyAlignment="1">
      <alignment horizontal="left" vertical="top" wrapText="1"/>
    </xf>
    <xf numFmtId="0" fontId="28" fillId="0" borderId="23" xfId="0" applyFont="1" applyBorder="1" applyAlignment="1">
      <alignment horizontal="center" vertical="top" wrapText="1"/>
    </xf>
    <xf numFmtId="0" fontId="28" fillId="0" borderId="18" xfId="0" applyFont="1" applyBorder="1" applyAlignment="1">
      <alignment horizontal="left" vertical="top" wrapText="1"/>
    </xf>
    <xf numFmtId="0" fontId="28" fillId="0" borderId="24" xfId="0" applyFont="1" applyBorder="1" applyAlignment="1">
      <alignment horizontal="center" vertical="top" wrapText="1"/>
    </xf>
    <xf numFmtId="0" fontId="28" fillId="0" borderId="17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3" fontId="28" fillId="0" borderId="15" xfId="0" applyNumberFormat="1" applyFont="1" applyBorder="1" applyAlignment="1">
      <alignment horizontal="right" wrapText="1"/>
    </xf>
    <xf numFmtId="3" fontId="28" fillId="0" borderId="53" xfId="0" applyNumberFormat="1" applyFont="1" applyBorder="1" applyAlignment="1">
      <alignment horizontal="right" wrapText="1"/>
    </xf>
    <xf numFmtId="3" fontId="28" fillId="0" borderId="18" xfId="0" applyNumberFormat="1" applyFont="1" applyBorder="1" applyAlignment="1">
      <alignment horizontal="right" wrapText="1"/>
    </xf>
    <xf numFmtId="3" fontId="28" fillId="0" borderId="66" xfId="0" applyNumberFormat="1" applyFont="1" applyBorder="1" applyAlignment="1">
      <alignment horizontal="right" wrapText="1"/>
    </xf>
    <xf numFmtId="3" fontId="21" fillId="0" borderId="11" xfId="0" applyNumberFormat="1" applyFont="1" applyBorder="1" applyAlignment="1">
      <alignment horizontal="right" wrapText="1"/>
    </xf>
    <xf numFmtId="3" fontId="28" fillId="0" borderId="17" xfId="0" applyNumberFormat="1" applyFont="1" applyBorder="1" applyAlignment="1">
      <alignment horizontal="right" wrapText="1"/>
    </xf>
    <xf numFmtId="3" fontId="28" fillId="0" borderId="65" xfId="0" applyNumberFormat="1" applyFont="1" applyBorder="1" applyAlignment="1">
      <alignment horizontal="right" wrapText="1"/>
    </xf>
    <xf numFmtId="3" fontId="21" fillId="0" borderId="12" xfId="0" applyNumberFormat="1" applyFont="1" applyBorder="1" applyAlignment="1">
      <alignment horizontal="right" wrapText="1"/>
    </xf>
    <xf numFmtId="3" fontId="28" fillId="0" borderId="30" xfId="0" applyNumberFormat="1" applyFont="1" applyBorder="1" applyAlignment="1">
      <alignment horizontal="right" wrapText="1"/>
    </xf>
    <xf numFmtId="3" fontId="28" fillId="0" borderId="57" xfId="0" applyNumberFormat="1" applyFont="1" applyBorder="1" applyAlignment="1">
      <alignment horizontal="right" wrapText="1"/>
    </xf>
    <xf numFmtId="0" fontId="27" fillId="0" borderId="15" xfId="0" applyFont="1" applyBorder="1" applyAlignment="1">
      <alignment horizontal="left" vertical="top" wrapText="1"/>
    </xf>
    <xf numFmtId="3" fontId="27" fillId="0" borderId="15" xfId="0" applyNumberFormat="1" applyFont="1" applyBorder="1" applyAlignment="1">
      <alignment horizontal="right" wrapText="1"/>
    </xf>
    <xf numFmtId="0" fontId="28" fillId="0" borderId="36" xfId="0" applyFont="1" applyBorder="1" applyAlignment="1">
      <alignment horizontal="center" vertical="top" wrapText="1"/>
    </xf>
    <xf numFmtId="0" fontId="28" fillId="0" borderId="13" xfId="0" applyFont="1" applyBorder="1" applyAlignment="1">
      <alignment horizontal="left" vertical="top" wrapText="1"/>
    </xf>
    <xf numFmtId="3" fontId="28" fillId="0" borderId="13" xfId="0" applyNumberFormat="1" applyFont="1" applyBorder="1" applyAlignment="1">
      <alignment horizontal="right" wrapText="1"/>
    </xf>
    <xf numFmtId="3" fontId="28" fillId="0" borderId="71" xfId="0" applyNumberFormat="1" applyFont="1" applyBorder="1" applyAlignment="1">
      <alignment horizontal="right" wrapText="1"/>
    </xf>
    <xf numFmtId="3" fontId="27" fillId="0" borderId="53" xfId="0" applyNumberFormat="1" applyFont="1" applyBorder="1" applyAlignment="1">
      <alignment horizontal="right" wrapText="1"/>
    </xf>
    <xf numFmtId="0" fontId="27" fillId="0" borderId="30" xfId="0" applyFont="1" applyBorder="1" applyAlignment="1">
      <alignment horizontal="left" vertical="top" wrapText="1"/>
    </xf>
    <xf numFmtId="3" fontId="27" fillId="0" borderId="30" xfId="0" applyNumberFormat="1" applyFont="1" applyBorder="1" applyAlignment="1">
      <alignment horizontal="right" wrapText="1"/>
    </xf>
    <xf numFmtId="3" fontId="27" fillId="0" borderId="57" xfId="0" applyNumberFormat="1" applyFont="1" applyBorder="1" applyAlignment="1">
      <alignment horizontal="right" wrapText="1"/>
    </xf>
    <xf numFmtId="3" fontId="20" fillId="0" borderId="0" xfId="0" applyNumberFormat="1" applyFont="1" applyAlignment="1">
      <alignment/>
    </xf>
    <xf numFmtId="0" fontId="21" fillId="0" borderId="16" xfId="0" applyFont="1" applyBorder="1" applyAlignment="1">
      <alignment horizontal="left" vertical="top" wrapText="1"/>
    </xf>
    <xf numFmtId="3" fontId="21" fillId="0" borderId="16" xfId="0" applyNumberFormat="1" applyFont="1" applyBorder="1" applyAlignment="1">
      <alignment horizontal="right" wrapText="1"/>
    </xf>
    <xf numFmtId="3" fontId="21" fillId="0" borderId="67" xfId="0" applyNumberFormat="1" applyFont="1" applyBorder="1" applyAlignment="1">
      <alignment horizontal="right" wrapText="1"/>
    </xf>
    <xf numFmtId="0" fontId="21" fillId="0" borderId="10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0" fontId="28" fillId="0" borderId="13" xfId="0" applyFont="1" applyBorder="1" applyAlignment="1">
      <alignment/>
    </xf>
    <xf numFmtId="0" fontId="28" fillId="0" borderId="71" xfId="0" applyFont="1" applyBorder="1" applyAlignment="1">
      <alignment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164" fontId="2" fillId="0" borderId="17" xfId="0" applyNumberFormat="1" applyFont="1" applyFill="1" applyBorder="1" applyAlignment="1" applyProtection="1">
      <alignment vertical="center" wrapText="1"/>
      <protection locked="0"/>
    </xf>
    <xf numFmtId="164" fontId="2" fillId="0" borderId="17" xfId="0" applyNumberFormat="1" applyFont="1" applyFill="1" applyBorder="1" applyAlignment="1" applyProtection="1">
      <alignment vertical="center" wrapText="1"/>
      <protection/>
    </xf>
    <xf numFmtId="164" fontId="2" fillId="0" borderId="65" xfId="0" applyNumberFormat="1" applyFont="1" applyFill="1" applyBorder="1" applyAlignment="1" applyProtection="1">
      <alignment vertical="center" wrapText="1"/>
      <protection locked="0"/>
    </xf>
    <xf numFmtId="0" fontId="2" fillId="0" borderId="24" xfId="0" applyFont="1" applyFill="1" applyBorder="1" applyAlignment="1" applyProtection="1">
      <alignment horizontal="right" vertical="center" wrapText="1" indent="1"/>
      <protection/>
    </xf>
    <xf numFmtId="0" fontId="28" fillId="0" borderId="36" xfId="60" applyFont="1" applyBorder="1" applyAlignment="1">
      <alignment horizontal="center" wrapText="1"/>
      <protection/>
    </xf>
    <xf numFmtId="0" fontId="28" fillId="0" borderId="13" xfId="60" applyFont="1" applyBorder="1" applyAlignment="1">
      <alignment horizontal="left" wrapText="1"/>
      <protection/>
    </xf>
    <xf numFmtId="3" fontId="28" fillId="0" borderId="13" xfId="60" applyNumberFormat="1" applyFont="1" applyBorder="1" applyAlignment="1">
      <alignment horizontal="right" wrapText="1"/>
      <protection/>
    </xf>
    <xf numFmtId="3" fontId="28" fillId="0" borderId="71" xfId="60" applyNumberFormat="1" applyFont="1" applyBorder="1" applyAlignment="1">
      <alignment horizontal="right" wrapText="1"/>
      <protection/>
    </xf>
    <xf numFmtId="0" fontId="28" fillId="0" borderId="21" xfId="60" applyFont="1" applyBorder="1" applyAlignment="1">
      <alignment horizontal="center" wrapText="1"/>
      <protection/>
    </xf>
    <xf numFmtId="0" fontId="28" fillId="0" borderId="15" xfId="60" applyFont="1" applyBorder="1" applyAlignment="1">
      <alignment horizontal="left" wrapText="1"/>
      <protection/>
    </xf>
    <xf numFmtId="3" fontId="28" fillId="0" borderId="15" xfId="60" applyNumberFormat="1" applyFont="1" applyBorder="1" applyAlignment="1">
      <alignment horizontal="right" wrapText="1"/>
      <protection/>
    </xf>
    <xf numFmtId="3" fontId="28" fillId="0" borderId="53" xfId="60" applyNumberFormat="1" applyFont="1" applyBorder="1" applyAlignment="1">
      <alignment horizontal="right" wrapText="1"/>
      <protection/>
    </xf>
    <xf numFmtId="0" fontId="28" fillId="0" borderId="28" xfId="60" applyFont="1" applyBorder="1" applyAlignment="1">
      <alignment horizontal="center"/>
      <protection/>
    </xf>
    <xf numFmtId="0" fontId="28" fillId="0" borderId="15" xfId="0" applyFont="1" applyBorder="1" applyAlignment="1">
      <alignment horizontal="left" wrapText="1"/>
    </xf>
    <xf numFmtId="0" fontId="28" fillId="0" borderId="53" xfId="60" applyFont="1" applyBorder="1" applyAlignment="1">
      <alignment/>
      <protection/>
    </xf>
    <xf numFmtId="0" fontId="28" fillId="0" borderId="18" xfId="0" applyFont="1" applyBorder="1" applyAlignment="1">
      <alignment horizontal="left" wrapText="1"/>
    </xf>
    <xf numFmtId="0" fontId="28" fillId="0" borderId="18" xfId="60" applyFont="1" applyBorder="1">
      <alignment/>
      <protection/>
    </xf>
    <xf numFmtId="0" fontId="28" fillId="0" borderId="66" xfId="60" applyFont="1" applyBorder="1" applyAlignment="1">
      <alignment/>
      <protection/>
    </xf>
    <xf numFmtId="3" fontId="114" fillId="38" borderId="12" xfId="0" applyNumberFormat="1" applyFont="1" applyFill="1" applyBorder="1" applyAlignment="1">
      <alignment/>
    </xf>
    <xf numFmtId="0" fontId="28" fillId="0" borderId="23" xfId="60" applyFont="1" applyBorder="1" applyAlignment="1">
      <alignment horizontal="center" wrapText="1"/>
      <protection/>
    </xf>
    <xf numFmtId="0" fontId="28" fillId="0" borderId="18" xfId="60" applyFont="1" applyBorder="1" applyAlignment="1">
      <alignment horizontal="left" wrapText="1"/>
      <protection/>
    </xf>
    <xf numFmtId="3" fontId="28" fillId="0" borderId="18" xfId="60" applyNumberFormat="1" applyFont="1" applyBorder="1" applyAlignment="1">
      <alignment horizontal="right" wrapText="1"/>
      <protection/>
    </xf>
    <xf numFmtId="3" fontId="28" fillId="0" borderId="66" xfId="60" applyNumberFormat="1" applyFont="1" applyBorder="1" applyAlignment="1">
      <alignment horizontal="right" wrapText="1"/>
      <protection/>
    </xf>
    <xf numFmtId="0" fontId="21" fillId="0" borderId="10" xfId="60" applyFont="1" applyBorder="1" applyAlignment="1">
      <alignment horizontal="center" wrapText="1"/>
      <protection/>
    </xf>
    <xf numFmtId="0" fontId="21" fillId="0" borderId="11" xfId="60" applyFont="1" applyBorder="1" applyAlignment="1">
      <alignment horizontal="left" wrapText="1"/>
      <protection/>
    </xf>
    <xf numFmtId="3" fontId="21" fillId="0" borderId="11" xfId="60" applyNumberFormat="1" applyFont="1" applyBorder="1" applyAlignment="1">
      <alignment horizontal="right" wrapText="1"/>
      <protection/>
    </xf>
    <xf numFmtId="3" fontId="21" fillId="0" borderId="12" xfId="60" applyNumberFormat="1" applyFont="1" applyBorder="1" applyAlignment="1">
      <alignment horizontal="right" wrapText="1"/>
      <protection/>
    </xf>
    <xf numFmtId="0" fontId="28" fillId="0" borderId="24" xfId="60" applyFont="1" applyBorder="1" applyAlignment="1">
      <alignment horizontal="center" wrapText="1"/>
      <protection/>
    </xf>
    <xf numFmtId="0" fontId="28" fillId="0" borderId="17" xfId="60" applyFont="1" applyBorder="1" applyAlignment="1">
      <alignment horizontal="left" wrapText="1"/>
      <protection/>
    </xf>
    <xf numFmtId="3" fontId="28" fillId="0" borderId="17" xfId="60" applyNumberFormat="1" applyFont="1" applyBorder="1" applyAlignment="1">
      <alignment horizontal="right" wrapText="1"/>
      <protection/>
    </xf>
    <xf numFmtId="3" fontId="28" fillId="0" borderId="65" xfId="60" applyNumberFormat="1" applyFont="1" applyBorder="1" applyAlignment="1">
      <alignment horizontal="right" wrapText="1"/>
      <protection/>
    </xf>
    <xf numFmtId="0" fontId="21" fillId="0" borderId="11" xfId="0" applyFont="1" applyBorder="1" applyAlignment="1">
      <alignment horizontal="left" wrapText="1"/>
    </xf>
    <xf numFmtId="0" fontId="28" fillId="0" borderId="36" xfId="62" applyFont="1" applyBorder="1" applyAlignment="1">
      <alignment horizontal="center"/>
      <protection/>
    </xf>
    <xf numFmtId="0" fontId="28" fillId="0" borderId="15" xfId="62" applyFont="1" applyBorder="1" applyAlignment="1">
      <alignment/>
      <protection/>
    </xf>
    <xf numFmtId="0" fontId="28" fillId="0" borderId="21" xfId="62" applyFont="1" applyBorder="1" applyAlignment="1">
      <alignment horizontal="center"/>
      <protection/>
    </xf>
    <xf numFmtId="0" fontId="28" fillId="0" borderId="15" xfId="62" applyFont="1" applyFill="1" applyBorder="1" applyAlignment="1">
      <alignment/>
      <protection/>
    </xf>
    <xf numFmtId="0" fontId="2" fillId="0" borderId="23" xfId="0" applyFont="1" applyFill="1" applyBorder="1" applyAlignment="1" applyProtection="1">
      <alignment horizontal="right" vertical="center" wrapText="1" indent="1"/>
      <protection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164" fontId="2" fillId="0" borderId="18" xfId="0" applyNumberFormat="1" applyFont="1" applyFill="1" applyBorder="1" applyAlignment="1" applyProtection="1">
      <alignment vertical="center" wrapText="1"/>
      <protection locked="0"/>
    </xf>
    <xf numFmtId="164" fontId="2" fillId="0" borderId="16" xfId="0" applyNumberFormat="1" applyFont="1" applyFill="1" applyBorder="1" applyAlignment="1" applyProtection="1">
      <alignment vertical="center" wrapText="1"/>
      <protection locked="0"/>
    </xf>
    <xf numFmtId="164" fontId="2" fillId="0" borderId="18" xfId="0" applyNumberFormat="1" applyFont="1" applyFill="1" applyBorder="1" applyAlignment="1" applyProtection="1">
      <alignment vertical="center" wrapText="1"/>
      <protection/>
    </xf>
    <xf numFmtId="164" fontId="2" fillId="0" borderId="66" xfId="0" applyNumberFormat="1" applyFont="1" applyFill="1" applyBorder="1" applyAlignment="1" applyProtection="1">
      <alignment vertical="center" wrapText="1"/>
      <protection locked="0"/>
    </xf>
    <xf numFmtId="3" fontId="21" fillId="39" borderId="56" xfId="66" applyNumberFormat="1" applyFont="1" applyFill="1" applyBorder="1" applyAlignment="1">
      <alignment horizontal="center" vertical="center" wrapText="1"/>
      <protection/>
    </xf>
    <xf numFmtId="0" fontId="5" fillId="39" borderId="35" xfId="63" applyFont="1" applyFill="1" applyBorder="1" applyAlignment="1" applyProtection="1">
      <alignment horizontal="center" vertical="center" wrapText="1"/>
      <protection/>
    </xf>
    <xf numFmtId="0" fontId="5" fillId="39" borderId="52" xfId="63" applyFont="1" applyFill="1" applyBorder="1" applyAlignment="1" applyProtection="1">
      <alignment horizontal="center" vertical="center" wrapText="1"/>
      <protection/>
    </xf>
    <xf numFmtId="3" fontId="21" fillId="39" borderId="59" xfId="66" applyNumberFormat="1" applyFont="1" applyFill="1" applyBorder="1" applyAlignment="1">
      <alignment horizontal="right" wrapText="1"/>
      <protection/>
    </xf>
    <xf numFmtId="3" fontId="21" fillId="39" borderId="45" xfId="66" applyNumberFormat="1" applyFont="1" applyFill="1" applyBorder="1" applyAlignment="1">
      <alignment horizontal="right" wrapText="1"/>
      <protection/>
    </xf>
    <xf numFmtId="3" fontId="21" fillId="39" borderId="71" xfId="66" applyNumberFormat="1" applyFont="1" applyFill="1" applyBorder="1" applyAlignment="1">
      <alignment horizontal="right" wrapText="1"/>
      <protection/>
    </xf>
    <xf numFmtId="3" fontId="21" fillId="39" borderId="38" xfId="66" applyNumberFormat="1" applyFont="1" applyFill="1" applyBorder="1" applyAlignment="1">
      <alignment horizontal="right" wrapText="1"/>
      <protection/>
    </xf>
    <xf numFmtId="3" fontId="21" fillId="39" borderId="47" xfId="66" applyNumberFormat="1" applyFont="1" applyFill="1" applyBorder="1" applyAlignment="1">
      <alignment horizontal="right" wrapText="1"/>
      <protection/>
    </xf>
    <xf numFmtId="3" fontId="21" fillId="39" borderId="65" xfId="66" applyNumberFormat="1" applyFont="1" applyFill="1" applyBorder="1" applyAlignment="1">
      <alignment horizontal="right" wrapText="1"/>
      <protection/>
    </xf>
    <xf numFmtId="3" fontId="28" fillId="0" borderId="18" xfId="66" applyNumberFormat="1" applyFont="1" applyFill="1" applyBorder="1" applyAlignment="1">
      <alignment horizontal="right" wrapText="1"/>
      <protection/>
    </xf>
    <xf numFmtId="3" fontId="28" fillId="0" borderId="66" xfId="66" applyNumberFormat="1" applyFont="1" applyFill="1" applyBorder="1" applyAlignment="1">
      <alignment horizontal="right" wrapText="1"/>
      <protection/>
    </xf>
    <xf numFmtId="0" fontId="21" fillId="34" borderId="23" xfId="66" applyFont="1" applyFill="1" applyBorder="1" applyAlignment="1">
      <alignment horizontal="right" wrapText="1"/>
      <protection/>
    </xf>
    <xf numFmtId="0" fontId="21" fillId="34" borderId="18" xfId="66" applyFont="1" applyFill="1" applyBorder="1" applyAlignment="1">
      <alignment horizontal="right" wrapText="1"/>
      <protection/>
    </xf>
    <xf numFmtId="3" fontId="21" fillId="39" borderId="28" xfId="66" applyNumberFormat="1" applyFont="1" applyFill="1" applyBorder="1" applyAlignment="1">
      <alignment horizontal="right" wrapText="1"/>
      <protection/>
    </xf>
    <xf numFmtId="3" fontId="21" fillId="39" borderId="51" xfId="66" applyNumberFormat="1" applyFont="1" applyFill="1" applyBorder="1" applyAlignment="1">
      <alignment horizontal="right" wrapText="1"/>
      <protection/>
    </xf>
    <xf numFmtId="3" fontId="21" fillId="39" borderId="67" xfId="66" applyNumberFormat="1" applyFont="1" applyFill="1" applyBorder="1" applyAlignment="1">
      <alignment horizontal="right" wrapText="1"/>
      <protection/>
    </xf>
    <xf numFmtId="0" fontId="21" fillId="0" borderId="10" xfId="66" applyFont="1" applyBorder="1" applyAlignment="1">
      <alignment horizontal="center" wrapText="1"/>
      <protection/>
    </xf>
    <xf numFmtId="0" fontId="21" fillId="34" borderId="29" xfId="66" applyFont="1" applyFill="1" applyBorder="1" applyAlignment="1">
      <alignment horizontal="left" wrapText="1"/>
      <protection/>
    </xf>
    <xf numFmtId="3" fontId="21" fillId="33" borderId="10" xfId="66" applyNumberFormat="1" applyFont="1" applyFill="1" applyBorder="1" applyAlignment="1">
      <alignment horizontal="right" shrinkToFit="1"/>
      <protection/>
    </xf>
    <xf numFmtId="3" fontId="21" fillId="33" borderId="11" xfId="66" applyNumberFormat="1" applyFont="1" applyFill="1" applyBorder="1" applyAlignment="1">
      <alignment horizontal="right" shrinkToFit="1"/>
      <protection/>
    </xf>
    <xf numFmtId="3" fontId="21" fillId="33" borderId="12" xfId="66" applyNumberFormat="1" applyFont="1" applyFill="1" applyBorder="1" applyAlignment="1">
      <alignment horizontal="right" shrinkToFit="1"/>
      <protection/>
    </xf>
    <xf numFmtId="3" fontId="28" fillId="0" borderId="24" xfId="66" applyNumberFormat="1" applyFont="1" applyFill="1" applyBorder="1" applyAlignment="1">
      <alignment horizontal="right" shrinkToFit="1"/>
      <protection/>
    </xf>
    <xf numFmtId="3" fontId="28" fillId="0" borderId="21" xfId="66" applyNumberFormat="1" applyFont="1" applyFill="1" applyBorder="1" applyAlignment="1">
      <alignment horizontal="right" shrinkToFit="1"/>
      <protection/>
    </xf>
    <xf numFmtId="3" fontId="28" fillId="0" borderId="23" xfId="66" applyNumberFormat="1" applyFont="1" applyFill="1" applyBorder="1" applyAlignment="1">
      <alignment horizontal="right" shrinkToFit="1"/>
      <protection/>
    </xf>
    <xf numFmtId="0" fontId="28" fillId="34" borderId="47" xfId="66" applyFont="1" applyFill="1" applyBorder="1" applyAlignment="1">
      <alignment horizontal="right" wrapText="1"/>
      <protection/>
    </xf>
    <xf numFmtId="0" fontId="28" fillId="34" borderId="51" xfId="66" applyFont="1" applyFill="1" applyBorder="1" applyAlignment="1">
      <alignment horizontal="right" wrapText="1"/>
      <protection/>
    </xf>
    <xf numFmtId="49" fontId="21" fillId="34" borderId="40" xfId="66" applyNumberFormat="1" applyFont="1" applyFill="1" applyBorder="1" applyAlignment="1">
      <alignment horizontal="center" wrapText="1"/>
      <protection/>
    </xf>
    <xf numFmtId="0" fontId="52" fillId="0" borderId="57" xfId="66" applyFont="1" applyFill="1" applyBorder="1" applyAlignment="1">
      <alignment horizontal="left" wrapText="1"/>
      <protection/>
    </xf>
    <xf numFmtId="3" fontId="21" fillId="0" borderId="10" xfId="66" applyNumberFormat="1" applyFont="1" applyFill="1" applyBorder="1" applyAlignment="1">
      <alignment horizontal="right" shrinkToFit="1"/>
      <protection/>
    </xf>
    <xf numFmtId="3" fontId="21" fillId="0" borderId="11" xfId="66" applyNumberFormat="1" applyFont="1" applyFill="1" applyBorder="1" applyAlignment="1">
      <alignment horizontal="right" shrinkToFit="1"/>
      <protection/>
    </xf>
    <xf numFmtId="3" fontId="21" fillId="0" borderId="12" xfId="66" applyNumberFormat="1" applyFont="1" applyFill="1" applyBorder="1" applyAlignment="1">
      <alignment horizontal="right" shrinkToFit="1"/>
      <protection/>
    </xf>
    <xf numFmtId="3" fontId="21" fillId="0" borderId="29" xfId="66" applyNumberFormat="1" applyFont="1" applyFill="1" applyBorder="1" applyAlignment="1">
      <alignment horizontal="right" shrinkToFit="1"/>
      <protection/>
    </xf>
    <xf numFmtId="0" fontId="52" fillId="0" borderId="38" xfId="66" applyFont="1" applyBorder="1" applyAlignment="1">
      <alignment horizontal="center" wrapText="1"/>
      <protection/>
    </xf>
    <xf numFmtId="0" fontId="52" fillId="0" borderId="82" xfId="66" applyFont="1" applyFill="1" applyBorder="1" applyAlignment="1">
      <alignment wrapText="1"/>
      <protection/>
    </xf>
    <xf numFmtId="0" fontId="52" fillId="0" borderId="39" xfId="66" applyFont="1" applyBorder="1" applyAlignment="1">
      <alignment horizontal="center" wrapText="1"/>
      <protection/>
    </xf>
    <xf numFmtId="0" fontId="52" fillId="0" borderId="61" xfId="66" applyFont="1" applyFill="1" applyBorder="1" applyAlignment="1">
      <alignment wrapText="1"/>
      <protection/>
    </xf>
    <xf numFmtId="0" fontId="52" fillId="34" borderId="61" xfId="66" applyFont="1" applyFill="1" applyBorder="1" applyAlignment="1">
      <alignment wrapText="1"/>
      <protection/>
    </xf>
    <xf numFmtId="0" fontId="52" fillId="0" borderId="40" xfId="66" applyFont="1" applyBorder="1" applyAlignment="1">
      <alignment horizontal="center" wrapText="1"/>
      <protection/>
    </xf>
    <xf numFmtId="0" fontId="52" fillId="0" borderId="68" xfId="66" applyFont="1" applyFill="1" applyBorder="1" applyAlignment="1">
      <alignment wrapText="1"/>
      <protection/>
    </xf>
    <xf numFmtId="0" fontId="35" fillId="0" borderId="10" xfId="66" applyFont="1" applyBorder="1" applyAlignment="1">
      <alignment horizontal="center" wrapText="1"/>
      <protection/>
    </xf>
    <xf numFmtId="0" fontId="52" fillId="0" borderId="82" xfId="66" applyFont="1" applyBorder="1" applyAlignment="1">
      <alignment horizontal="center" wrapText="1"/>
      <protection/>
    </xf>
    <xf numFmtId="0" fontId="52" fillId="0" borderId="61" xfId="66" applyFont="1" applyBorder="1" applyAlignment="1">
      <alignment horizontal="center" wrapText="1"/>
      <protection/>
    </xf>
    <xf numFmtId="0" fontId="59" fillId="0" borderId="10" xfId="60" applyFont="1" applyBorder="1" applyAlignment="1">
      <alignment horizontal="center"/>
      <protection/>
    </xf>
    <xf numFmtId="0" fontId="28" fillId="0" borderId="18" xfId="62" applyFont="1" applyFill="1" applyBorder="1" applyAlignment="1">
      <alignment/>
      <protection/>
    </xf>
    <xf numFmtId="0" fontId="1" fillId="0" borderId="12" xfId="0" applyFont="1" applyFill="1" applyBorder="1" applyAlignment="1">
      <alignment vertical="center" wrapText="1"/>
    </xf>
    <xf numFmtId="3" fontId="3" fillId="33" borderId="12" xfId="0" applyNumberFormat="1" applyFont="1" applyFill="1" applyBorder="1" applyAlignment="1" applyProtection="1">
      <alignment vertical="center" wrapText="1"/>
      <protection/>
    </xf>
    <xf numFmtId="3" fontId="0" fillId="0" borderId="65" xfId="0" applyNumberFormat="1" applyFont="1" applyFill="1" applyBorder="1" applyAlignment="1">
      <alignment vertical="center" wrapText="1"/>
    </xf>
    <xf numFmtId="0" fontId="0" fillId="0" borderId="53" xfId="0" applyFont="1" applyFill="1" applyBorder="1" applyAlignment="1">
      <alignment vertical="center" wrapText="1"/>
    </xf>
    <xf numFmtId="0" fontId="0" fillId="0" borderId="66" xfId="0" applyFont="1" applyFill="1" applyBorder="1" applyAlignment="1">
      <alignment vertical="center" wrapText="1"/>
    </xf>
    <xf numFmtId="164" fontId="3" fillId="0" borderId="67" xfId="0" applyNumberFormat="1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wrapText="1"/>
      <protection/>
    </xf>
    <xf numFmtId="0" fontId="3" fillId="0" borderId="19" xfId="0" applyFont="1" applyFill="1" applyBorder="1" applyAlignment="1" applyProtection="1">
      <alignment wrapText="1"/>
      <protection/>
    </xf>
    <xf numFmtId="3" fontId="3" fillId="0" borderId="29" xfId="0" applyNumberFormat="1" applyFont="1" applyFill="1" applyBorder="1" applyAlignment="1" applyProtection="1">
      <alignment horizontal="right" wrapText="1"/>
      <protection locked="0"/>
    </xf>
    <xf numFmtId="0" fontId="0" fillId="0" borderId="12" xfId="0" applyFont="1" applyFill="1" applyBorder="1" applyAlignment="1">
      <alignment wrapText="1"/>
    </xf>
    <xf numFmtId="0" fontId="3" fillId="0" borderId="37" xfId="0" applyFont="1" applyFill="1" applyBorder="1" applyAlignment="1" applyProtection="1">
      <alignment horizontal="left"/>
      <protection/>
    </xf>
    <xf numFmtId="0" fontId="0" fillId="0" borderId="31" xfId="0" applyFont="1" applyFill="1" applyBorder="1" applyAlignment="1" applyProtection="1">
      <alignment wrapText="1"/>
      <protection/>
    </xf>
    <xf numFmtId="0" fontId="3" fillId="0" borderId="56" xfId="0" applyFont="1" applyFill="1" applyBorder="1" applyAlignment="1" applyProtection="1">
      <alignment wrapText="1"/>
      <protection/>
    </xf>
    <xf numFmtId="3" fontId="3" fillId="0" borderId="43" xfId="0" applyNumberFormat="1" applyFont="1" applyFill="1" applyBorder="1" applyAlignment="1" applyProtection="1">
      <alignment horizontal="right" wrapText="1"/>
      <protection locked="0"/>
    </xf>
    <xf numFmtId="0" fontId="0" fillId="0" borderId="52" xfId="0" applyFont="1" applyFill="1" applyBorder="1" applyAlignment="1">
      <alignment wrapText="1"/>
    </xf>
    <xf numFmtId="0" fontId="12" fillId="0" borderId="52" xfId="0" applyFont="1" applyFill="1" applyBorder="1" applyAlignment="1" applyProtection="1">
      <alignment horizontal="center" vertical="center" wrapText="1"/>
      <protection/>
    </xf>
    <xf numFmtId="3" fontId="2" fillId="0" borderId="47" xfId="0" applyNumberFormat="1" applyFont="1" applyFill="1" applyBorder="1" applyAlignment="1" applyProtection="1">
      <alignment horizontal="right" wrapText="1"/>
      <protection locked="0"/>
    </xf>
    <xf numFmtId="3" fontId="2" fillId="0" borderId="48" xfId="0" applyNumberFormat="1" applyFont="1" applyFill="1" applyBorder="1" applyAlignment="1" applyProtection="1">
      <alignment horizontal="right" wrapText="1"/>
      <protection locked="0"/>
    </xf>
    <xf numFmtId="3" fontId="2" fillId="0" borderId="49" xfId="0" applyNumberFormat="1" applyFont="1" applyFill="1" applyBorder="1" applyAlignment="1" applyProtection="1">
      <alignment horizontal="right" wrapText="1"/>
      <protection locked="0"/>
    </xf>
    <xf numFmtId="3" fontId="2" fillId="0" borderId="29" xfId="0" applyNumberFormat="1" applyFont="1" applyFill="1" applyBorder="1" applyAlignment="1" applyProtection="1">
      <alignment horizontal="right" wrapText="1"/>
      <protection locked="0"/>
    </xf>
    <xf numFmtId="3" fontId="5" fillId="33" borderId="29" xfId="0" applyNumberFormat="1" applyFont="1" applyFill="1" applyBorder="1" applyAlignment="1" applyProtection="1">
      <alignment horizontal="right" wrapText="1"/>
      <protection locked="0"/>
    </xf>
    <xf numFmtId="3" fontId="5" fillId="33" borderId="12" xfId="0" applyNumberFormat="1" applyFont="1" applyFill="1" applyBorder="1" applyAlignment="1" applyProtection="1">
      <alignment horizontal="right" wrapText="1"/>
      <protection locked="0"/>
    </xf>
    <xf numFmtId="3" fontId="2" fillId="0" borderId="53" xfId="0" applyNumberFormat="1" applyFont="1" applyFill="1" applyBorder="1" applyAlignment="1">
      <alignment wrapText="1"/>
    </xf>
    <xf numFmtId="3" fontId="2" fillId="0" borderId="66" xfId="0" applyNumberFormat="1" applyFont="1" applyFill="1" applyBorder="1" applyAlignment="1">
      <alignment wrapText="1"/>
    </xf>
    <xf numFmtId="3" fontId="2" fillId="0" borderId="11" xfId="0" applyNumberFormat="1" applyFont="1" applyFill="1" applyBorder="1" applyAlignment="1">
      <alignment wrapText="1"/>
    </xf>
    <xf numFmtId="3" fontId="2" fillId="0" borderId="12" xfId="0" applyNumberFormat="1" applyFont="1" applyFill="1" applyBorder="1" applyAlignment="1">
      <alignment wrapText="1"/>
    </xf>
    <xf numFmtId="3" fontId="1" fillId="0" borderId="48" xfId="0" applyNumberFormat="1" applyFont="1" applyFill="1" applyBorder="1" applyAlignment="1" applyProtection="1">
      <alignment wrapText="1"/>
      <protection locked="0"/>
    </xf>
    <xf numFmtId="3" fontId="1" fillId="0" borderId="13" xfId="0" applyNumberFormat="1" applyFont="1" applyFill="1" applyBorder="1" applyAlignment="1" applyProtection="1">
      <alignment wrapText="1"/>
      <protection locked="0"/>
    </xf>
    <xf numFmtId="3" fontId="1" fillId="0" borderId="80" xfId="0" applyNumberFormat="1" applyFont="1" applyFill="1" applyBorder="1" applyAlignment="1" applyProtection="1">
      <alignment wrapText="1"/>
      <protection locked="0"/>
    </xf>
    <xf numFmtId="3" fontId="1" fillId="0" borderId="15" xfId="0" applyNumberFormat="1" applyFont="1" applyFill="1" applyBorder="1" applyAlignment="1" applyProtection="1">
      <alignment wrapText="1"/>
      <protection locked="0"/>
    </xf>
    <xf numFmtId="3" fontId="1" fillId="0" borderId="30" xfId="0" applyNumberFormat="1" applyFont="1" applyFill="1" applyBorder="1" applyAlignment="1" applyProtection="1">
      <alignment wrapText="1"/>
      <protection locked="0"/>
    </xf>
    <xf numFmtId="3" fontId="1" fillId="0" borderId="12" xfId="0" applyNumberFormat="1" applyFont="1" applyFill="1" applyBorder="1" applyAlignment="1">
      <alignment vertical="center" wrapText="1"/>
    </xf>
    <xf numFmtId="164" fontId="38" fillId="0" borderId="0" xfId="0" applyNumberFormat="1" applyFont="1" applyFill="1" applyAlignment="1">
      <alignment vertical="center" wrapText="1"/>
    </xf>
    <xf numFmtId="0" fontId="21" fillId="0" borderId="44" xfId="0" applyFont="1" applyFill="1" applyBorder="1" applyAlignment="1">
      <alignment horizontal="center" vertical="center" wrapText="1"/>
    </xf>
    <xf numFmtId="0" fontId="21" fillId="0" borderId="83" xfId="0" applyFont="1" applyFill="1" applyBorder="1" applyAlignment="1">
      <alignment horizontal="center" vertical="center" wrapText="1"/>
    </xf>
    <xf numFmtId="0" fontId="26" fillId="0" borderId="82" xfId="0" applyFont="1" applyBorder="1" applyAlignment="1">
      <alignment horizontal="center" wrapText="1"/>
    </xf>
    <xf numFmtId="0" fontId="26" fillId="0" borderId="82" xfId="0" applyFont="1" applyBorder="1" applyAlignment="1">
      <alignment horizontal="left" wrapText="1"/>
    </xf>
    <xf numFmtId="3" fontId="26" fillId="0" borderId="82" xfId="0" applyNumberFormat="1" applyFont="1" applyBorder="1" applyAlignment="1">
      <alignment horizontal="right" wrapText="1"/>
    </xf>
    <xf numFmtId="3" fontId="26" fillId="0" borderId="70" xfId="0" applyNumberFormat="1" applyFont="1" applyBorder="1" applyAlignment="1">
      <alignment horizontal="right" wrapText="1"/>
    </xf>
    <xf numFmtId="0" fontId="26" fillId="0" borderId="61" xfId="0" applyFont="1" applyBorder="1" applyAlignment="1">
      <alignment horizontal="center" wrapText="1"/>
    </xf>
    <xf numFmtId="0" fontId="26" fillId="0" borderId="61" xfId="0" applyFont="1" applyBorder="1" applyAlignment="1">
      <alignment horizontal="left" wrapText="1"/>
    </xf>
    <xf numFmtId="3" fontId="26" fillId="0" borderId="61" xfId="0" applyNumberFormat="1" applyFont="1" applyBorder="1" applyAlignment="1">
      <alignment horizontal="right" wrapText="1"/>
    </xf>
    <xf numFmtId="3" fontId="26" fillId="0" borderId="80" xfId="0" applyNumberFormat="1" applyFont="1" applyBorder="1" applyAlignment="1">
      <alignment horizontal="right" wrapText="1"/>
    </xf>
    <xf numFmtId="0" fontId="22" fillId="0" borderId="61" xfId="0" applyFont="1" applyBorder="1" applyAlignment="1">
      <alignment horizontal="center" wrapText="1"/>
    </xf>
    <xf numFmtId="0" fontId="22" fillId="0" borderId="61" xfId="0" applyFont="1" applyBorder="1" applyAlignment="1">
      <alignment horizontal="left" wrapText="1"/>
    </xf>
    <xf numFmtId="3" fontId="22" fillId="0" borderId="61" xfId="0" applyNumberFormat="1" applyFont="1" applyBorder="1" applyAlignment="1">
      <alignment horizontal="right" wrapText="1"/>
    </xf>
    <xf numFmtId="3" fontId="22" fillId="0" borderId="80" xfId="0" applyNumberFormat="1" applyFont="1" applyBorder="1" applyAlignment="1">
      <alignment horizontal="right" wrapText="1"/>
    </xf>
    <xf numFmtId="0" fontId="22" fillId="0" borderId="68" xfId="0" applyFont="1" applyBorder="1" applyAlignment="1">
      <alignment horizontal="center" wrapText="1"/>
    </xf>
    <xf numFmtId="0" fontId="22" fillId="0" borderId="68" xfId="0" applyFont="1" applyBorder="1" applyAlignment="1">
      <alignment horizontal="left" wrapText="1"/>
    </xf>
    <xf numFmtId="3" fontId="22" fillId="0" borderId="68" xfId="0" applyNumberFormat="1" applyFont="1" applyBorder="1" applyAlignment="1">
      <alignment horizontal="right" wrapText="1"/>
    </xf>
    <xf numFmtId="3" fontId="22" fillId="0" borderId="79" xfId="0" applyNumberFormat="1" applyFont="1" applyBorder="1" applyAlignment="1">
      <alignment horizontal="right" wrapText="1"/>
    </xf>
    <xf numFmtId="0" fontId="22" fillId="0" borderId="44" xfId="0" applyFont="1" applyBorder="1" applyAlignment="1">
      <alignment horizontal="center" wrapText="1"/>
    </xf>
    <xf numFmtId="0" fontId="22" fillId="0" borderId="44" xfId="0" applyFont="1" applyBorder="1" applyAlignment="1">
      <alignment horizontal="left" wrapText="1"/>
    </xf>
    <xf numFmtId="3" fontId="22" fillId="0" borderId="44" xfId="0" applyNumberFormat="1" applyFont="1" applyBorder="1" applyAlignment="1">
      <alignment horizontal="right" wrapText="1"/>
    </xf>
    <xf numFmtId="3" fontId="22" fillId="0" borderId="83" xfId="0" applyNumberFormat="1" applyFont="1" applyBorder="1" applyAlignment="1">
      <alignment horizontal="right" wrapText="1"/>
    </xf>
    <xf numFmtId="0" fontId="26" fillId="0" borderId="60" xfId="0" applyFont="1" applyBorder="1" applyAlignment="1">
      <alignment horizontal="center" wrapText="1"/>
    </xf>
    <xf numFmtId="0" fontId="26" fillId="0" borderId="60" xfId="0" applyFont="1" applyBorder="1" applyAlignment="1">
      <alignment horizontal="left" wrapText="1"/>
    </xf>
    <xf numFmtId="3" fontId="26" fillId="0" borderId="60" xfId="0" applyNumberFormat="1" applyFont="1" applyBorder="1" applyAlignment="1">
      <alignment horizontal="right" wrapText="1"/>
    </xf>
    <xf numFmtId="3" fontId="26" fillId="0" borderId="78" xfId="0" applyNumberFormat="1" applyFont="1" applyBorder="1" applyAlignment="1">
      <alignment horizontal="right" wrapText="1"/>
    </xf>
    <xf numFmtId="0" fontId="22" fillId="0" borderId="84" xfId="0" applyFont="1" applyBorder="1" applyAlignment="1">
      <alignment horizontal="center" wrapText="1"/>
    </xf>
    <xf numFmtId="0" fontId="26" fillId="0" borderId="76" xfId="0" applyFont="1" applyBorder="1" applyAlignment="1">
      <alignment horizontal="left" wrapText="1"/>
    </xf>
    <xf numFmtId="3" fontId="26" fillId="0" borderId="17" xfId="0" applyNumberFormat="1" applyFont="1" applyBorder="1" applyAlignment="1">
      <alignment horizontal="right" wrapText="1"/>
    </xf>
    <xf numFmtId="3" fontId="26" fillId="0" borderId="65" xfId="0" applyNumberFormat="1" applyFont="1" applyBorder="1" applyAlignment="1">
      <alignment horizontal="right" wrapText="1"/>
    </xf>
    <xf numFmtId="0" fontId="26" fillId="0" borderId="42" xfId="0" applyFont="1" applyBorder="1" applyAlignment="1">
      <alignment horizontal="left" wrapText="1"/>
    </xf>
    <xf numFmtId="0" fontId="22" fillId="0" borderId="42" xfId="0" applyFont="1" applyBorder="1" applyAlignment="1">
      <alignment horizontal="left" wrapText="1"/>
    </xf>
    <xf numFmtId="3" fontId="22" fillId="0" borderId="15" xfId="0" applyNumberFormat="1" applyFont="1" applyBorder="1" applyAlignment="1">
      <alignment horizontal="right" wrapText="1"/>
    </xf>
    <xf numFmtId="0" fontId="22" fillId="0" borderId="77" xfId="0" applyFont="1" applyBorder="1" applyAlignment="1">
      <alignment horizontal="left" wrapText="1"/>
    </xf>
    <xf numFmtId="0" fontId="22" fillId="0" borderId="19" xfId="0" applyFont="1" applyBorder="1" applyAlignment="1">
      <alignment horizontal="left" wrapText="1"/>
    </xf>
    <xf numFmtId="3" fontId="22" fillId="0" borderId="11" xfId="0" applyNumberFormat="1" applyFont="1" applyBorder="1" applyAlignment="1">
      <alignment horizontal="right" wrapText="1"/>
    </xf>
    <xf numFmtId="3" fontId="22" fillId="0" borderId="12" xfId="0" applyNumberFormat="1" applyFont="1" applyBorder="1" applyAlignment="1">
      <alignment horizontal="right" wrapText="1"/>
    </xf>
    <xf numFmtId="0" fontId="35" fillId="0" borderId="56" xfId="0" applyFont="1" applyBorder="1" applyAlignment="1">
      <alignment horizontal="left" wrapText="1"/>
    </xf>
    <xf numFmtId="3" fontId="35" fillId="0" borderId="35" xfId="0" applyNumberFormat="1" applyFont="1" applyBorder="1" applyAlignment="1">
      <alignment horizontal="right" wrapText="1"/>
    </xf>
    <xf numFmtId="3" fontId="35" fillId="0" borderId="52" xfId="0" applyNumberFormat="1" applyFont="1" applyBorder="1" applyAlignment="1">
      <alignment horizontal="right" wrapText="1"/>
    </xf>
    <xf numFmtId="0" fontId="35" fillId="0" borderId="84" xfId="0" applyFont="1" applyBorder="1" applyAlignment="1">
      <alignment horizontal="left" wrapText="1"/>
    </xf>
    <xf numFmtId="3" fontId="35" fillId="0" borderId="84" xfId="0" applyNumberFormat="1" applyFont="1" applyBorder="1" applyAlignment="1">
      <alignment horizontal="right" wrapText="1"/>
    </xf>
    <xf numFmtId="3" fontId="35" fillId="0" borderId="64" xfId="0" applyNumberFormat="1" applyFont="1" applyBorder="1" applyAlignment="1">
      <alignment horizontal="right" wrapText="1"/>
    </xf>
    <xf numFmtId="0" fontId="14" fillId="0" borderId="0" xfId="0" applyFont="1" applyFill="1" applyAlignment="1">
      <alignment/>
    </xf>
    <xf numFmtId="0" fontId="20" fillId="0" borderId="0" xfId="0" applyFont="1" applyFill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horizontal="center" vertical="top" wrapText="1"/>
    </xf>
    <xf numFmtId="0" fontId="14" fillId="0" borderId="12" xfId="0" applyFont="1" applyFill="1" applyBorder="1" applyAlignment="1">
      <alignment horizontal="center" vertical="top" wrapText="1"/>
    </xf>
    <xf numFmtId="0" fontId="21" fillId="0" borderId="10" xfId="0" applyFont="1" applyBorder="1" applyAlignment="1">
      <alignment horizontal="center" wrapText="1"/>
    </xf>
    <xf numFmtId="0" fontId="21" fillId="0" borderId="24" xfId="0" applyFont="1" applyBorder="1" applyAlignment="1">
      <alignment horizontal="center" wrapText="1"/>
    </xf>
    <xf numFmtId="0" fontId="21" fillId="0" borderId="17" xfId="0" applyFont="1" applyBorder="1" applyAlignment="1">
      <alignment horizontal="left" wrapText="1"/>
    </xf>
    <xf numFmtId="0" fontId="28" fillId="0" borderId="17" xfId="0" applyFont="1" applyBorder="1" applyAlignment="1">
      <alignment/>
    </xf>
    <xf numFmtId="0" fontId="28" fillId="0" borderId="65" xfId="0" applyFont="1" applyBorder="1" applyAlignment="1">
      <alignment/>
    </xf>
    <xf numFmtId="0" fontId="28" fillId="0" borderId="21" xfId="0" applyFont="1" applyBorder="1" applyAlignment="1">
      <alignment horizontal="center" wrapText="1"/>
    </xf>
    <xf numFmtId="0" fontId="28" fillId="0" borderId="23" xfId="0" applyFont="1" applyBorder="1" applyAlignment="1">
      <alignment horizontal="center" wrapText="1"/>
    </xf>
    <xf numFmtId="0" fontId="28" fillId="0" borderId="24" xfId="0" applyFont="1" applyBorder="1" applyAlignment="1">
      <alignment horizontal="center" wrapText="1"/>
    </xf>
    <xf numFmtId="0" fontId="28" fillId="0" borderId="17" xfId="0" applyFont="1" applyBorder="1" applyAlignment="1">
      <alignment horizontal="left" wrapText="1"/>
    </xf>
    <xf numFmtId="3" fontId="21" fillId="0" borderId="17" xfId="0" applyNumberFormat="1" applyFont="1" applyBorder="1" applyAlignment="1">
      <alignment horizontal="right" wrapText="1"/>
    </xf>
    <xf numFmtId="3" fontId="21" fillId="0" borderId="65" xfId="0" applyNumberFormat="1" applyFont="1" applyBorder="1" applyAlignment="1">
      <alignment horizontal="right" wrapText="1"/>
    </xf>
    <xf numFmtId="0" fontId="21" fillId="0" borderId="21" xfId="0" applyFont="1" applyBorder="1" applyAlignment="1">
      <alignment horizontal="center" wrapText="1"/>
    </xf>
    <xf numFmtId="0" fontId="21" fillId="0" borderId="15" xfId="0" applyFont="1" applyBorder="1" applyAlignment="1">
      <alignment horizontal="left" wrapText="1"/>
    </xf>
    <xf numFmtId="3" fontId="21" fillId="0" borderId="15" xfId="0" applyNumberFormat="1" applyFont="1" applyBorder="1" applyAlignment="1">
      <alignment horizontal="right" wrapText="1"/>
    </xf>
    <xf numFmtId="3" fontId="21" fillId="0" borderId="53" xfId="0" applyNumberFormat="1" applyFont="1" applyBorder="1" applyAlignment="1">
      <alignment horizontal="right" wrapText="1"/>
    </xf>
    <xf numFmtId="0" fontId="21" fillId="0" borderId="23" xfId="0" applyFont="1" applyBorder="1" applyAlignment="1">
      <alignment horizontal="center" wrapText="1"/>
    </xf>
    <xf numFmtId="0" fontId="21" fillId="0" borderId="18" xfId="0" applyFont="1" applyBorder="1" applyAlignment="1">
      <alignment horizontal="left" wrapText="1"/>
    </xf>
    <xf numFmtId="3" fontId="21" fillId="0" borderId="18" xfId="0" applyNumberFormat="1" applyFont="1" applyBorder="1" applyAlignment="1">
      <alignment horizontal="right" wrapText="1"/>
    </xf>
    <xf numFmtId="3" fontId="21" fillId="0" borderId="66" xfId="0" applyNumberFormat="1" applyFont="1" applyBorder="1" applyAlignment="1">
      <alignment horizontal="right" wrapText="1"/>
    </xf>
    <xf numFmtId="0" fontId="28" fillId="0" borderId="37" xfId="0" applyFont="1" applyBorder="1" applyAlignment="1">
      <alignment horizontal="center" wrapText="1"/>
    </xf>
    <xf numFmtId="0" fontId="28" fillId="0" borderId="35" xfId="0" applyFont="1" applyBorder="1" applyAlignment="1">
      <alignment horizontal="left" wrapText="1"/>
    </xf>
    <xf numFmtId="3" fontId="28" fillId="0" borderId="35" xfId="0" applyNumberFormat="1" applyFont="1" applyBorder="1" applyAlignment="1">
      <alignment horizontal="right" wrapText="1"/>
    </xf>
    <xf numFmtId="3" fontId="28" fillId="0" borderId="52" xfId="0" applyNumberFormat="1" applyFont="1" applyBorder="1" applyAlignment="1">
      <alignment horizontal="right" wrapText="1"/>
    </xf>
    <xf numFmtId="3" fontId="1" fillId="0" borderId="70" xfId="63" applyNumberFormat="1" applyFont="1" applyFill="1" applyBorder="1" applyAlignment="1" applyProtection="1">
      <alignment wrapText="1"/>
      <protection locked="0"/>
    </xf>
    <xf numFmtId="3" fontId="8" fillId="0" borderId="53" xfId="63" applyNumberFormat="1" applyFont="1" applyFill="1" applyBorder="1" applyAlignment="1">
      <alignment/>
      <protection/>
    </xf>
    <xf numFmtId="0" fontId="50" fillId="0" borderId="0" xfId="0" applyFont="1" applyAlignment="1">
      <alignment horizontal="right"/>
    </xf>
    <xf numFmtId="1" fontId="28" fillId="0" borderId="24" xfId="0" applyNumberFormat="1" applyFont="1" applyBorder="1" applyAlignment="1">
      <alignment horizontal="center" vertical="center"/>
    </xf>
    <xf numFmtId="1" fontId="28" fillId="0" borderId="17" xfId="0" applyNumberFormat="1" applyFont="1" applyFill="1" applyBorder="1" applyAlignment="1">
      <alignment horizontal="center" vertical="center"/>
    </xf>
    <xf numFmtId="1" fontId="28" fillId="0" borderId="17" xfId="0" applyNumberFormat="1" applyFont="1" applyFill="1" applyBorder="1" applyAlignment="1">
      <alignment horizontal="left" vertical="center"/>
    </xf>
    <xf numFmtId="3" fontId="28" fillId="0" borderId="17" xfId="0" applyNumberFormat="1" applyFont="1" applyFill="1" applyBorder="1" applyAlignment="1">
      <alignment horizontal="right" vertical="center"/>
    </xf>
    <xf numFmtId="3" fontId="28" fillId="0" borderId="65" xfId="0" applyNumberFormat="1" applyFont="1" applyFill="1" applyBorder="1" applyAlignment="1">
      <alignment horizontal="right" vertical="center"/>
    </xf>
    <xf numFmtId="1" fontId="21" fillId="0" borderId="10" xfId="0" applyNumberFormat="1" applyFont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right"/>
    </xf>
    <xf numFmtId="3" fontId="21" fillId="0" borderId="12" xfId="0" applyNumberFormat="1" applyFont="1" applyFill="1" applyBorder="1" applyAlignment="1">
      <alignment horizontal="right"/>
    </xf>
    <xf numFmtId="1" fontId="17" fillId="0" borderId="16" xfId="0" applyNumberFormat="1" applyFont="1" applyFill="1" applyBorder="1" applyAlignment="1">
      <alignment horizontal="center" vertical="center"/>
    </xf>
    <xf numFmtId="1" fontId="17" fillId="0" borderId="67" xfId="0" applyNumberFormat="1" applyFont="1" applyFill="1" applyBorder="1" applyAlignment="1">
      <alignment horizontal="center" vertical="center"/>
    </xf>
    <xf numFmtId="1" fontId="28" fillId="0" borderId="23" xfId="0" applyNumberFormat="1" applyFont="1" applyBorder="1" applyAlignment="1">
      <alignment horizontal="center" vertical="center"/>
    </xf>
    <xf numFmtId="1" fontId="28" fillId="0" borderId="18" xfId="0" applyNumberFormat="1" applyFont="1" applyFill="1" applyBorder="1" applyAlignment="1">
      <alignment horizontal="center" vertical="center"/>
    </xf>
    <xf numFmtId="1" fontId="28" fillId="0" borderId="18" xfId="0" applyNumberFormat="1" applyFont="1" applyFill="1" applyBorder="1" applyAlignment="1">
      <alignment horizontal="left" vertical="center"/>
    </xf>
    <xf numFmtId="1" fontId="28" fillId="0" borderId="66" xfId="0" applyNumberFormat="1" applyFont="1" applyFill="1" applyBorder="1" applyAlignment="1">
      <alignment horizontal="center" vertical="center"/>
    </xf>
    <xf numFmtId="1" fontId="28" fillId="0" borderId="17" xfId="0" applyNumberFormat="1" applyFont="1" applyFill="1" applyBorder="1" applyAlignment="1">
      <alignment horizontal="left" vertical="center" wrapText="1"/>
    </xf>
    <xf numFmtId="3" fontId="28" fillId="0" borderId="17" xfId="0" applyNumberFormat="1" applyFont="1" applyFill="1" applyBorder="1" applyAlignment="1">
      <alignment horizontal="right"/>
    </xf>
    <xf numFmtId="1" fontId="28" fillId="0" borderId="17" xfId="0" applyNumberFormat="1" applyFont="1" applyFill="1" applyBorder="1" applyAlignment="1">
      <alignment horizontal="right"/>
    </xf>
    <xf numFmtId="1" fontId="28" fillId="0" borderId="65" xfId="0" applyNumberFormat="1" applyFont="1" applyFill="1" applyBorder="1" applyAlignment="1">
      <alignment horizontal="right"/>
    </xf>
    <xf numFmtId="3" fontId="28" fillId="0" borderId="18" xfId="0" applyNumberFormat="1" applyFont="1" applyFill="1" applyBorder="1" applyAlignment="1">
      <alignment horizontal="right"/>
    </xf>
    <xf numFmtId="3" fontId="28" fillId="0" borderId="66" xfId="0" applyNumberFormat="1" applyFont="1" applyFill="1" applyBorder="1" applyAlignment="1">
      <alignment horizontal="right"/>
    </xf>
    <xf numFmtId="0" fontId="21" fillId="0" borderId="12" xfId="0" applyNumberFormat="1" applyFont="1" applyFill="1" applyBorder="1" applyAlignment="1">
      <alignment horizontal="right" vertical="center"/>
    </xf>
    <xf numFmtId="0" fontId="21" fillId="0" borderId="11" xfId="0" applyNumberFormat="1" applyFont="1" applyFill="1" applyBorder="1" applyAlignment="1">
      <alignment horizontal="right" vertical="center"/>
    </xf>
    <xf numFmtId="0" fontId="30" fillId="0" borderId="31" xfId="0" applyFont="1" applyFill="1" applyBorder="1" applyAlignment="1" applyProtection="1">
      <alignment horizontal="right"/>
      <protection/>
    </xf>
    <xf numFmtId="0" fontId="33" fillId="0" borderId="0" xfId="0" applyFont="1" applyFill="1" applyBorder="1" applyAlignment="1" applyProtection="1">
      <alignment horizontal="right"/>
      <protection/>
    </xf>
    <xf numFmtId="0" fontId="6" fillId="0" borderId="10" xfId="0" applyFont="1" applyFill="1" applyBorder="1" applyAlignment="1" applyProtection="1">
      <alignment horizontal="center" wrapText="1"/>
      <protection/>
    </xf>
    <xf numFmtId="0" fontId="6" fillId="0" borderId="11" xfId="0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center" wrapText="1"/>
      <protection/>
    </xf>
    <xf numFmtId="0" fontId="11" fillId="0" borderId="0" xfId="0" applyFont="1" applyAlignment="1">
      <alignment/>
    </xf>
    <xf numFmtId="0" fontId="2" fillId="0" borderId="14" xfId="0" applyFont="1" applyFill="1" applyBorder="1" applyAlignment="1" applyProtection="1">
      <alignment horizontal="left" wrapText="1"/>
      <protection locked="0"/>
    </xf>
    <xf numFmtId="0" fontId="2" fillId="0" borderId="23" xfId="0" applyFont="1" applyFill="1" applyBorder="1" applyAlignment="1" applyProtection="1">
      <alignment horizontal="center" wrapText="1"/>
      <protection/>
    </xf>
    <xf numFmtId="3" fontId="2" fillId="0" borderId="18" xfId="0" applyNumberFormat="1" applyFont="1" applyFill="1" applyBorder="1" applyAlignment="1" applyProtection="1">
      <alignment wrapText="1"/>
      <protection/>
    </xf>
    <xf numFmtId="3" fontId="2" fillId="0" borderId="18" xfId="0" applyNumberFormat="1" applyFont="1" applyFill="1" applyBorder="1" applyAlignment="1" applyProtection="1">
      <alignment wrapText="1"/>
      <protection locked="0"/>
    </xf>
    <xf numFmtId="3" fontId="2" fillId="0" borderId="66" xfId="0" applyNumberFormat="1" applyFont="1" applyFill="1" applyBorder="1" applyAlignment="1" applyProtection="1">
      <alignment wrapText="1"/>
      <protection locked="0"/>
    </xf>
    <xf numFmtId="3" fontId="2" fillId="0" borderId="42" xfId="0" applyNumberFormat="1" applyFont="1" applyFill="1" applyBorder="1" applyAlignment="1" applyProtection="1">
      <alignment wrapText="1"/>
      <protection/>
    </xf>
    <xf numFmtId="164" fontId="2" fillId="0" borderId="13" xfId="0" applyNumberFormat="1" applyFont="1" applyFill="1" applyBorder="1" applyAlignment="1" applyProtection="1">
      <alignment wrapText="1"/>
      <protection/>
    </xf>
    <xf numFmtId="164" fontId="2" fillId="0" borderId="71" xfId="0" applyNumberFormat="1" applyFont="1" applyFill="1" applyBorder="1" applyAlignment="1" applyProtection="1">
      <alignment wrapText="1"/>
      <protection/>
    </xf>
    <xf numFmtId="0" fontId="2" fillId="0" borderId="18" xfId="0" applyFont="1" applyFill="1" applyBorder="1" applyAlignment="1" applyProtection="1">
      <alignment horizontal="left" wrapText="1"/>
      <protection locked="0"/>
    </xf>
    <xf numFmtId="164" fontId="2" fillId="0" borderId="18" xfId="0" applyNumberFormat="1" applyFont="1" applyFill="1" applyBorder="1" applyAlignment="1" applyProtection="1">
      <alignment wrapText="1"/>
      <protection/>
    </xf>
    <xf numFmtId="164" fontId="2" fillId="0" borderId="66" xfId="0" applyNumberFormat="1" applyFont="1" applyFill="1" applyBorder="1" applyAlignment="1" applyProtection="1">
      <alignment wrapText="1"/>
      <protection/>
    </xf>
    <xf numFmtId="0" fontId="2" fillId="0" borderId="10" xfId="0" applyFont="1" applyBorder="1" applyAlignment="1">
      <alignment horizontal="center"/>
    </xf>
    <xf numFmtId="0" fontId="47" fillId="0" borderId="11" xfId="0" applyFont="1" applyFill="1" applyBorder="1" applyAlignment="1" applyProtection="1">
      <alignment wrapText="1"/>
      <protection/>
    </xf>
    <xf numFmtId="164" fontId="47" fillId="0" borderId="11" xfId="0" applyNumberFormat="1" applyFont="1" applyFill="1" applyBorder="1" applyAlignment="1" applyProtection="1">
      <alignment wrapText="1"/>
      <protection/>
    </xf>
    <xf numFmtId="164" fontId="47" fillId="0" borderId="12" xfId="0" applyNumberFormat="1" applyFont="1" applyFill="1" applyBorder="1" applyAlignment="1" applyProtection="1">
      <alignment wrapText="1"/>
      <protection/>
    </xf>
    <xf numFmtId="0" fontId="0" fillId="0" borderId="37" xfId="0" applyBorder="1" applyAlignment="1">
      <alignment/>
    </xf>
    <xf numFmtId="0" fontId="5" fillId="0" borderId="35" xfId="0" applyFont="1" applyFill="1" applyBorder="1" applyAlignment="1">
      <alignment/>
    </xf>
    <xf numFmtId="164" fontId="5" fillId="0" borderId="35" xfId="0" applyNumberFormat="1" applyFont="1" applyFill="1" applyBorder="1" applyAlignment="1" applyProtection="1">
      <alignment wrapText="1"/>
      <protection/>
    </xf>
    <xf numFmtId="164" fontId="5" fillId="0" borderId="52" xfId="0" applyNumberFormat="1" applyFont="1" applyFill="1" applyBorder="1" applyAlignment="1" applyProtection="1">
      <alignment wrapText="1"/>
      <protection/>
    </xf>
    <xf numFmtId="0" fontId="0" fillId="0" borderId="0" xfId="0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 applyProtection="1">
      <alignment horizontal="right" vertical="center" wrapText="1" indent="1"/>
      <protection/>
    </xf>
    <xf numFmtId="0" fontId="28" fillId="0" borderId="76" xfId="0" applyFont="1" applyFill="1" applyBorder="1" applyAlignment="1" applyProtection="1">
      <alignment horizontal="left" vertical="center" wrapText="1" indent="1"/>
      <protection locked="0"/>
    </xf>
    <xf numFmtId="164" fontId="2" fillId="0" borderId="17" xfId="0" applyNumberFormat="1" applyFont="1" applyFill="1" applyBorder="1" applyAlignment="1" applyProtection="1">
      <alignment horizontal="right" vertical="center" wrapText="1" indent="2"/>
      <protection locked="0"/>
    </xf>
    <xf numFmtId="164" fontId="2" fillId="0" borderId="65" xfId="0" applyNumberFormat="1" applyFont="1" applyFill="1" applyBorder="1" applyAlignment="1" applyProtection="1">
      <alignment horizontal="right" vertical="center" wrapText="1" indent="2"/>
      <protection locked="0"/>
    </xf>
    <xf numFmtId="0" fontId="2" fillId="0" borderId="0" xfId="0" applyFont="1" applyFill="1" applyAlignment="1">
      <alignment vertical="center" wrapText="1"/>
    </xf>
    <xf numFmtId="0" fontId="2" fillId="0" borderId="21" xfId="0" applyFont="1" applyFill="1" applyBorder="1" applyAlignment="1" applyProtection="1">
      <alignment horizontal="right" vertical="center" wrapText="1" indent="1"/>
      <protection/>
    </xf>
    <xf numFmtId="0" fontId="28" fillId="0" borderId="42" xfId="0" applyFont="1" applyFill="1" applyBorder="1" applyAlignment="1" applyProtection="1">
      <alignment horizontal="left" vertical="center" wrapText="1" indent="1"/>
      <protection locked="0"/>
    </xf>
    <xf numFmtId="164" fontId="2" fillId="0" borderId="15" xfId="0" applyNumberFormat="1" applyFont="1" applyFill="1" applyBorder="1" applyAlignment="1" applyProtection="1">
      <alignment horizontal="right" vertical="center" wrapText="1" indent="2"/>
      <protection locked="0"/>
    </xf>
    <xf numFmtId="164" fontId="2" fillId="0" borderId="53" xfId="0" applyNumberFormat="1" applyFont="1" applyFill="1" applyBorder="1" applyAlignment="1" applyProtection="1">
      <alignment horizontal="right" vertical="center" wrapText="1" indent="2"/>
      <protection locked="0"/>
    </xf>
    <xf numFmtId="0" fontId="2" fillId="0" borderId="21" xfId="0" applyFont="1" applyFill="1" applyBorder="1" applyAlignment="1">
      <alignment horizontal="right" vertical="center" wrapText="1" indent="1"/>
    </xf>
    <xf numFmtId="0" fontId="28" fillId="0" borderId="42" xfId="0" applyFont="1" applyFill="1" applyBorder="1" applyAlignment="1" applyProtection="1">
      <alignment horizontal="left" vertical="center" wrapText="1" indent="8"/>
      <protection locked="0"/>
    </xf>
    <xf numFmtId="0" fontId="5" fillId="0" borderId="37" xfId="0" applyFont="1" applyFill="1" applyBorder="1" applyAlignment="1">
      <alignment horizontal="right" vertical="center" wrapText="1" indent="1"/>
    </xf>
    <xf numFmtId="0" fontId="5" fillId="0" borderId="35" xfId="0" applyFont="1" applyFill="1" applyBorder="1" applyAlignment="1">
      <alignment vertical="center" wrapText="1"/>
    </xf>
    <xf numFmtId="164" fontId="5" fillId="0" borderId="35" xfId="0" applyNumberFormat="1" applyFont="1" applyFill="1" applyBorder="1" applyAlignment="1">
      <alignment horizontal="right" vertical="center" wrapText="1" indent="2"/>
    </xf>
    <xf numFmtId="164" fontId="5" fillId="0" borderId="52" xfId="0" applyNumberFormat="1" applyFont="1" applyFill="1" applyBorder="1" applyAlignment="1">
      <alignment horizontal="right" vertical="center" wrapText="1" indent="2"/>
    </xf>
    <xf numFmtId="0" fontId="0" fillId="0" borderId="0" xfId="0" applyFill="1" applyAlignment="1">
      <alignment horizontal="right" vertical="center" wrapText="1"/>
    </xf>
    <xf numFmtId="0" fontId="21" fillId="0" borderId="0" xfId="0" applyFont="1" applyAlignment="1">
      <alignment/>
    </xf>
    <xf numFmtId="3" fontId="21" fillId="0" borderId="0" xfId="0" applyNumberFormat="1" applyFont="1" applyAlignment="1">
      <alignment/>
    </xf>
    <xf numFmtId="0" fontId="17" fillId="0" borderId="0" xfId="0" applyFont="1" applyAlignment="1">
      <alignment horizontal="center" vertical="top" wrapText="1"/>
    </xf>
    <xf numFmtId="0" fontId="2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3" fontId="61" fillId="0" borderId="0" xfId="0" applyNumberFormat="1" applyFont="1" applyAlignment="1">
      <alignment/>
    </xf>
    <xf numFmtId="0" fontId="28" fillId="0" borderId="85" xfId="0" applyFont="1" applyBorder="1" applyAlignment="1">
      <alignment horizontal="center"/>
    </xf>
    <xf numFmtId="0" fontId="28" fillId="0" borderId="85" xfId="0" applyFont="1" applyBorder="1" applyAlignment="1">
      <alignment/>
    </xf>
    <xf numFmtId="3" fontId="28" fillId="0" borderId="85" xfId="0" applyNumberFormat="1" applyFont="1" applyBorder="1" applyAlignment="1">
      <alignment/>
    </xf>
    <xf numFmtId="0" fontId="28" fillId="0" borderId="85" xfId="0" applyFont="1" applyBorder="1" applyAlignment="1">
      <alignment horizontal="left" wrapText="1"/>
    </xf>
    <xf numFmtId="0" fontId="21" fillId="0" borderId="85" xfId="0" applyFont="1" applyBorder="1" applyAlignment="1">
      <alignment/>
    </xf>
    <xf numFmtId="3" fontId="21" fillId="40" borderId="85" xfId="0" applyNumberFormat="1" applyFont="1" applyFill="1" applyBorder="1" applyAlignment="1">
      <alignment/>
    </xf>
    <xf numFmtId="3" fontId="21" fillId="0" borderId="85" xfId="0" applyNumberFormat="1" applyFont="1" applyBorder="1" applyAlignment="1">
      <alignment horizontal="center" vertical="center" wrapText="1"/>
    </xf>
    <xf numFmtId="3" fontId="21" fillId="0" borderId="86" xfId="0" applyNumberFormat="1" applyFont="1" applyBorder="1" applyAlignment="1">
      <alignment horizontal="center" vertical="center" wrapText="1"/>
    </xf>
    <xf numFmtId="0" fontId="62" fillId="0" borderId="0" xfId="65" applyFont="1" applyFill="1">
      <alignment/>
      <protection/>
    </xf>
    <xf numFmtId="0" fontId="5" fillId="0" borderId="0" xfId="65" applyFont="1" applyFill="1" applyAlignment="1">
      <alignment horizontal="centerContinuous" vertical="center"/>
      <protection/>
    </xf>
    <xf numFmtId="0" fontId="2" fillId="0" borderId="0" xfId="65" applyFont="1" applyFill="1" applyAlignment="1">
      <alignment horizontal="centerContinuous" vertical="center"/>
      <protection/>
    </xf>
    <xf numFmtId="0" fontId="15" fillId="0" borderId="0" xfId="65" applyFill="1">
      <alignment/>
      <protection/>
    </xf>
    <xf numFmtId="0" fontId="63" fillId="0" borderId="0" xfId="65" applyFont="1" applyFill="1" applyAlignment="1">
      <alignment vertical="center"/>
      <protection/>
    </xf>
    <xf numFmtId="0" fontId="63" fillId="0" borderId="0" xfId="65" applyFont="1" applyFill="1" applyAlignment="1">
      <alignment vertical="center"/>
      <protection/>
    </xf>
    <xf numFmtId="37" fontId="5" fillId="0" borderId="10" xfId="65" applyNumberFormat="1" applyFont="1" applyFill="1" applyBorder="1" applyAlignment="1">
      <alignment horizontal="left" vertical="center" indent="1"/>
      <protection/>
    </xf>
    <xf numFmtId="0" fontId="5" fillId="0" borderId="11" xfId="65" applyFont="1" applyFill="1" applyBorder="1" applyAlignment="1">
      <alignment horizontal="left" vertical="center" indent="1"/>
      <protection/>
    </xf>
    <xf numFmtId="0" fontId="59" fillId="0" borderId="0" xfId="65" applyFont="1" applyFill="1" applyAlignment="1">
      <alignment vertical="center"/>
      <protection/>
    </xf>
    <xf numFmtId="0" fontId="5" fillId="0" borderId="10" xfId="65" applyFont="1" applyFill="1" applyBorder="1" applyAlignment="1">
      <alignment horizontal="left" vertical="center" indent="1"/>
      <protection/>
    </xf>
    <xf numFmtId="0" fontId="59" fillId="0" borderId="0" xfId="65" applyFont="1" applyFill="1" applyAlignment="1">
      <alignment vertical="center"/>
      <protection/>
    </xf>
    <xf numFmtId="0" fontId="0" fillId="0" borderId="0" xfId="65" applyFont="1" applyFill="1" applyAlignment="1">
      <alignment horizontal="right"/>
      <protection/>
    </xf>
    <xf numFmtId="0" fontId="0" fillId="0" borderId="0" xfId="65" applyFont="1" applyFill="1">
      <alignment/>
      <protection/>
    </xf>
    <xf numFmtId="164" fontId="15" fillId="0" borderId="0" xfId="65" applyNumberFormat="1" applyFill="1" applyAlignment="1">
      <alignment vertical="center"/>
      <protection/>
    </xf>
    <xf numFmtId="0" fontId="5" fillId="0" borderId="13" xfId="65" applyFont="1" applyFill="1" applyBorder="1" applyAlignment="1">
      <alignment horizontal="center" vertical="center"/>
      <protection/>
    </xf>
    <xf numFmtId="0" fontId="63" fillId="0" borderId="0" xfId="65" applyFont="1" applyFill="1">
      <alignment/>
      <protection/>
    </xf>
    <xf numFmtId="0" fontId="3" fillId="0" borderId="41" xfId="65" applyNumberFormat="1" applyFont="1" applyFill="1" applyBorder="1" applyAlignment="1" applyProtection="1">
      <alignment horizontal="center" vertical="center"/>
      <protection/>
    </xf>
    <xf numFmtId="0" fontId="3" fillId="0" borderId="30" xfId="65" applyNumberFormat="1" applyFont="1" applyFill="1" applyBorder="1" applyAlignment="1" applyProtection="1">
      <alignment horizontal="center" vertical="center"/>
      <protection/>
    </xf>
    <xf numFmtId="0" fontId="3" fillId="0" borderId="57" xfId="65" applyNumberFormat="1" applyFont="1" applyFill="1" applyBorder="1" applyAlignment="1" applyProtection="1">
      <alignment horizontal="center" vertical="center"/>
      <protection/>
    </xf>
    <xf numFmtId="0" fontId="15" fillId="0" borderId="0" xfId="65" applyFill="1" applyAlignment="1">
      <alignment vertical="center"/>
      <protection/>
    </xf>
    <xf numFmtId="183" fontId="0" fillId="0" borderId="24" xfId="65" applyNumberFormat="1" applyFont="1" applyFill="1" applyBorder="1" applyAlignment="1">
      <alignment horizontal="center" vertical="center"/>
      <protection/>
    </xf>
    <xf numFmtId="0" fontId="0" fillId="0" borderId="17" xfId="65" applyFont="1" applyFill="1" applyBorder="1" applyAlignment="1">
      <alignment horizontal="left" vertical="center" wrapText="1"/>
      <protection/>
    </xf>
    <xf numFmtId="186" fontId="0" fillId="0" borderId="17" xfId="65" applyNumberFormat="1" applyFont="1" applyFill="1" applyBorder="1" applyAlignment="1" applyProtection="1">
      <alignment/>
      <protection locked="0"/>
    </xf>
    <xf numFmtId="186" fontId="0" fillId="0" borderId="65" xfId="65" applyNumberFormat="1" applyFont="1" applyFill="1" applyBorder="1" applyAlignment="1" applyProtection="1">
      <alignment/>
      <protection locked="0"/>
    </xf>
    <xf numFmtId="183" fontId="0" fillId="0" borderId="21" xfId="65" applyNumberFormat="1" applyFont="1" applyFill="1" applyBorder="1" applyAlignment="1">
      <alignment horizontal="center" vertical="center"/>
      <protection/>
    </xf>
    <xf numFmtId="0" fontId="0" fillId="0" borderId="15" xfId="65" applyFont="1" applyFill="1" applyBorder="1" applyAlignment="1">
      <alignment horizontal="left" vertical="center" wrapText="1"/>
      <protection/>
    </xf>
    <xf numFmtId="186" fontId="0" fillId="0" borderId="15" xfId="65" applyNumberFormat="1" applyFont="1" applyFill="1" applyBorder="1" applyAlignment="1" applyProtection="1">
      <alignment/>
      <protection locked="0"/>
    </xf>
    <xf numFmtId="186" fontId="0" fillId="0" borderId="53" xfId="65" applyNumberFormat="1" applyFont="1" applyFill="1" applyBorder="1" applyAlignment="1" applyProtection="1">
      <alignment/>
      <protection locked="0"/>
    </xf>
    <xf numFmtId="183" fontId="0" fillId="0" borderId="23" xfId="65" applyNumberFormat="1" applyFont="1" applyFill="1" applyBorder="1" applyAlignment="1">
      <alignment horizontal="center" vertical="center"/>
      <protection/>
    </xf>
    <xf numFmtId="0" fontId="0" fillId="0" borderId="18" xfId="65" applyFont="1" applyFill="1" applyBorder="1" applyAlignment="1">
      <alignment horizontal="left" vertical="center" wrapText="1"/>
      <protection/>
    </xf>
    <xf numFmtId="186" fontId="0" fillId="0" borderId="66" xfId="65" applyNumberFormat="1" applyFont="1" applyFill="1" applyBorder="1" applyAlignment="1" applyProtection="1">
      <alignment/>
      <protection locked="0"/>
    </xf>
    <xf numFmtId="0" fontId="0" fillId="0" borderId="16" xfId="65" applyFont="1" applyFill="1" applyBorder="1" applyAlignment="1">
      <alignment horizontal="left" vertical="center" wrapText="1"/>
      <protection/>
    </xf>
    <xf numFmtId="183" fontId="3" fillId="0" borderId="10" xfId="65" applyNumberFormat="1" applyFont="1" applyFill="1" applyBorder="1" applyAlignment="1">
      <alignment horizontal="center" vertical="center"/>
      <protection/>
    </xf>
    <xf numFmtId="0" fontId="3" fillId="0" borderId="11" xfId="65" applyFont="1" applyFill="1" applyBorder="1" applyAlignment="1">
      <alignment horizontal="left" vertical="center" wrapText="1"/>
      <protection/>
    </xf>
    <xf numFmtId="0" fontId="64" fillId="0" borderId="0" xfId="65" applyFont="1" applyFill="1" applyAlignment="1">
      <alignment vertical="center"/>
      <protection/>
    </xf>
    <xf numFmtId="186" fontId="0" fillId="0" borderId="18" xfId="65" applyNumberFormat="1" applyFont="1" applyFill="1" applyBorder="1" applyAlignment="1" applyProtection="1">
      <alignment vertical="center"/>
      <protection locked="0"/>
    </xf>
    <xf numFmtId="186" fontId="0" fillId="0" borderId="66" xfId="65" applyNumberFormat="1" applyFont="1" applyFill="1" applyBorder="1" applyAlignment="1" applyProtection="1">
      <alignment vertical="center"/>
      <protection locked="0"/>
    </xf>
    <xf numFmtId="186" fontId="0" fillId="41" borderId="15" xfId="65" applyNumberFormat="1" applyFont="1" applyFill="1" applyBorder="1" applyAlignment="1" applyProtection="1">
      <alignment vertical="center"/>
      <protection/>
    </xf>
    <xf numFmtId="0" fontId="0" fillId="0" borderId="15" xfId="65" applyFont="1" applyFill="1" applyBorder="1" applyAlignment="1" quotePrefix="1">
      <alignment horizontal="left" vertical="center" wrapText="1"/>
      <protection/>
    </xf>
    <xf numFmtId="0" fontId="0" fillId="0" borderId="18" xfId="65" applyFont="1" applyFill="1" applyBorder="1" applyAlignment="1" quotePrefix="1">
      <alignment horizontal="left" vertical="center" wrapText="1"/>
      <protection/>
    </xf>
    <xf numFmtId="186" fontId="4" fillId="0" borderId="11" xfId="65" applyNumberFormat="1" applyFont="1" applyFill="1" applyBorder="1" applyAlignment="1" applyProtection="1">
      <alignment vertical="center"/>
      <protection/>
    </xf>
    <xf numFmtId="186" fontId="4" fillId="0" borderId="12" xfId="65" applyNumberFormat="1" applyFont="1" applyFill="1" applyBorder="1" applyAlignment="1" applyProtection="1">
      <alignment vertical="center"/>
      <protection/>
    </xf>
    <xf numFmtId="183" fontId="3" fillId="0" borderId="37" xfId="65" applyNumberFormat="1" applyFont="1" applyFill="1" applyBorder="1" applyAlignment="1">
      <alignment horizontal="center" vertical="center"/>
      <protection/>
    </xf>
    <xf numFmtId="0" fontId="3" fillId="0" borderId="35" xfId="65" applyFont="1" applyFill="1" applyBorder="1" applyAlignment="1">
      <alignment horizontal="left" vertical="center" wrapText="1"/>
      <protection/>
    </xf>
    <xf numFmtId="186" fontId="0" fillId="41" borderId="18" xfId="65" applyNumberFormat="1" applyFont="1" applyFill="1" applyBorder="1" applyAlignment="1" applyProtection="1">
      <alignment vertical="center"/>
      <protection/>
    </xf>
    <xf numFmtId="183" fontId="3" fillId="0" borderId="34" xfId="65" applyNumberFormat="1" applyFont="1" applyFill="1" applyBorder="1" applyAlignment="1">
      <alignment horizontal="center" vertical="center"/>
      <protection/>
    </xf>
    <xf numFmtId="0" fontId="3" fillId="0" borderId="14" xfId="65" applyFont="1" applyFill="1" applyBorder="1" applyAlignment="1">
      <alignment horizontal="left" vertical="center" wrapText="1"/>
      <protection/>
    </xf>
    <xf numFmtId="0" fontId="28" fillId="0" borderId="0" xfId="0" applyFont="1" applyFill="1" applyAlignment="1">
      <alignment/>
    </xf>
    <xf numFmtId="0" fontId="7" fillId="0" borderId="31" xfId="65" applyFont="1" applyFill="1" applyBorder="1" applyAlignment="1">
      <alignment/>
      <protection/>
    </xf>
    <xf numFmtId="0" fontId="7" fillId="0" borderId="31" xfId="65" applyFont="1" applyFill="1" applyBorder="1" applyAlignment="1">
      <alignment horizontal="right"/>
      <protection/>
    </xf>
    <xf numFmtId="0" fontId="7" fillId="0" borderId="0" xfId="65" applyFont="1" applyFill="1" applyAlignment="1">
      <alignment horizontal="right"/>
      <protection/>
    </xf>
    <xf numFmtId="0" fontId="5" fillId="0" borderId="13" xfId="65" applyFont="1" applyFill="1" applyBorder="1" applyAlignment="1">
      <alignment horizontal="center" vertical="center" wrapText="1"/>
      <protection/>
    </xf>
    <xf numFmtId="0" fontId="5" fillId="0" borderId="12" xfId="65" applyFont="1" applyFill="1" applyBorder="1" applyAlignment="1">
      <alignment horizontal="center" vertical="center" wrapText="1"/>
      <protection/>
    </xf>
    <xf numFmtId="186" fontId="5" fillId="0" borderId="10" xfId="65" applyNumberFormat="1" applyFont="1" applyFill="1" applyBorder="1" applyAlignment="1">
      <alignment horizontal="right" vertical="center"/>
      <protection/>
    </xf>
    <xf numFmtId="186" fontId="5" fillId="0" borderId="11" xfId="65" applyNumberFormat="1" applyFont="1" applyFill="1" applyBorder="1" applyAlignment="1">
      <alignment vertical="center"/>
      <protection/>
    </xf>
    <xf numFmtId="186" fontId="5" fillId="0" borderId="11" xfId="65" applyNumberFormat="1" applyFont="1" applyFill="1" applyBorder="1" applyAlignment="1">
      <alignment horizontal="right" vertical="center"/>
      <protection/>
    </xf>
    <xf numFmtId="186" fontId="5" fillId="0" borderId="12" xfId="65" applyNumberFormat="1" applyFont="1" applyFill="1" applyBorder="1" applyAlignment="1">
      <alignment vertical="center"/>
      <protection/>
    </xf>
    <xf numFmtId="37" fontId="2" fillId="0" borderId="24" xfId="65" applyNumberFormat="1" applyFont="1" applyFill="1" applyBorder="1" applyAlignment="1">
      <alignment horizontal="left" indent="1"/>
      <protection/>
    </xf>
    <xf numFmtId="0" fontId="2" fillId="0" borderId="17" xfId="65" applyFont="1" applyFill="1" applyBorder="1" applyAlignment="1">
      <alignment horizontal="left" indent="3"/>
      <protection/>
    </xf>
    <xf numFmtId="186" fontId="2" fillId="0" borderId="65" xfId="65" applyNumberFormat="1" applyFont="1" applyFill="1" applyBorder="1">
      <alignment/>
      <protection/>
    </xf>
    <xf numFmtId="186" fontId="2" fillId="0" borderId="17" xfId="42" applyNumberFormat="1" applyFont="1" applyFill="1" applyBorder="1" applyAlignment="1" applyProtection="1">
      <alignment vertical="center"/>
      <protection locked="0"/>
    </xf>
    <xf numFmtId="186" fontId="2" fillId="0" borderId="17" xfId="65" applyNumberFormat="1" applyFont="1" applyFill="1" applyBorder="1">
      <alignment/>
      <protection/>
    </xf>
    <xf numFmtId="186" fontId="2" fillId="0" borderId="17" xfId="42" applyNumberFormat="1" applyFont="1" applyFill="1" applyBorder="1" applyAlignment="1" applyProtection="1" quotePrefix="1">
      <alignment horizontal="right"/>
      <protection locked="0"/>
    </xf>
    <xf numFmtId="37" fontId="2" fillId="0" borderId="21" xfId="65" applyNumberFormat="1" applyFont="1" applyFill="1" applyBorder="1" applyAlignment="1">
      <alignment horizontal="left" indent="1"/>
      <protection/>
    </xf>
    <xf numFmtId="0" fontId="2" fillId="0" borderId="15" xfId="65" applyFont="1" applyFill="1" applyBorder="1" applyAlignment="1">
      <alignment horizontal="left" indent="3"/>
      <protection/>
    </xf>
    <xf numFmtId="186" fontId="2" fillId="0" borderId="53" xfId="65" applyNumberFormat="1" applyFont="1" applyFill="1" applyBorder="1">
      <alignment/>
      <protection/>
    </xf>
    <xf numFmtId="186" fontId="2" fillId="0" borderId="15" xfId="42" applyNumberFormat="1" applyFont="1" applyFill="1" applyBorder="1" applyAlignment="1" applyProtection="1">
      <alignment vertical="center"/>
      <protection locked="0"/>
    </xf>
    <xf numFmtId="186" fontId="2" fillId="0" borderId="15" xfId="65" applyNumberFormat="1" applyFont="1" applyFill="1" applyBorder="1">
      <alignment/>
      <protection/>
    </xf>
    <xf numFmtId="186" fontId="2" fillId="0" borderId="15" xfId="42" applyNumberFormat="1" applyFont="1" applyFill="1" applyBorder="1" applyAlignment="1" applyProtection="1">
      <alignment/>
      <protection locked="0"/>
    </xf>
    <xf numFmtId="186" fontId="2" fillId="0" borderId="15" xfId="65" applyNumberFormat="1" applyFont="1" applyFill="1" applyBorder="1" applyAlignment="1" applyProtection="1">
      <alignment vertical="center"/>
      <protection locked="0"/>
    </xf>
    <xf numFmtId="186" fontId="2" fillId="0" borderId="15" xfId="65" applyNumberFormat="1" applyFont="1" applyFill="1" applyBorder="1" applyProtection="1">
      <alignment/>
      <protection locked="0"/>
    </xf>
    <xf numFmtId="37" fontId="2" fillId="0" borderId="23" xfId="65" applyNumberFormat="1" applyFont="1" applyFill="1" applyBorder="1" applyAlignment="1">
      <alignment horizontal="left" indent="1"/>
      <protection/>
    </xf>
    <xf numFmtId="0" fontId="2" fillId="0" borderId="18" xfId="65" applyFont="1" applyFill="1" applyBorder="1" applyAlignment="1">
      <alignment horizontal="left" indent="3"/>
      <protection/>
    </xf>
    <xf numFmtId="186" fontId="2" fillId="0" borderId="66" xfId="65" applyNumberFormat="1" applyFont="1" applyFill="1" applyBorder="1">
      <alignment/>
      <protection/>
    </xf>
    <xf numFmtId="186" fontId="2" fillId="0" borderId="18" xfId="65" applyNumberFormat="1" applyFont="1" applyFill="1" applyBorder="1" applyAlignment="1" applyProtection="1">
      <alignment vertical="center"/>
      <protection locked="0"/>
    </xf>
    <xf numFmtId="186" fontId="2" fillId="0" borderId="18" xfId="65" applyNumberFormat="1" applyFont="1" applyFill="1" applyBorder="1">
      <alignment/>
      <protection/>
    </xf>
    <xf numFmtId="186" fontId="2" fillId="0" borderId="18" xfId="65" applyNumberFormat="1" applyFont="1" applyFill="1" applyBorder="1" applyProtection="1">
      <alignment/>
      <protection locked="0"/>
    </xf>
    <xf numFmtId="186" fontId="5" fillId="0" borderId="10" xfId="65" applyNumberFormat="1" applyFont="1" applyFill="1" applyBorder="1" applyAlignment="1">
      <alignment vertical="center"/>
      <protection/>
    </xf>
    <xf numFmtId="186" fontId="2" fillId="0" borderId="17" xfId="65" applyNumberFormat="1" applyFont="1" applyFill="1" applyBorder="1" applyAlignment="1" applyProtection="1">
      <alignment vertical="center"/>
      <protection locked="0"/>
    </xf>
    <xf numFmtId="37" fontId="2" fillId="0" borderId="21" xfId="65" applyNumberFormat="1" applyFont="1" applyFill="1" applyBorder="1" applyAlignment="1">
      <alignment horizontal="left" wrapText="1" indent="1"/>
      <protection/>
    </xf>
    <xf numFmtId="186" fontId="2" fillId="0" borderId="57" xfId="65" applyNumberFormat="1" applyFont="1" applyFill="1" applyBorder="1">
      <alignment/>
      <protection/>
    </xf>
    <xf numFmtId="186" fontId="2" fillId="0" borderId="30" xfId="65" applyNumberFormat="1" applyFont="1" applyFill="1" applyBorder="1" applyAlignment="1" applyProtection="1">
      <alignment vertical="center"/>
      <protection locked="0"/>
    </xf>
    <xf numFmtId="186" fontId="2" fillId="0" borderId="30" xfId="65" applyNumberFormat="1" applyFont="1" applyFill="1" applyBorder="1" applyProtection="1">
      <alignment/>
      <protection locked="0"/>
    </xf>
    <xf numFmtId="186" fontId="5" fillId="0" borderId="35" xfId="65" applyNumberFormat="1" applyFont="1" applyFill="1" applyBorder="1" applyAlignment="1">
      <alignment vertical="center"/>
      <protection/>
    </xf>
    <xf numFmtId="186" fontId="5" fillId="0" borderId="52" xfId="65" applyNumberFormat="1" applyFont="1" applyFill="1" applyBorder="1" applyAlignment="1">
      <alignment vertical="center"/>
      <protection/>
    </xf>
    <xf numFmtId="186" fontId="5" fillId="0" borderId="10" xfId="65" applyNumberFormat="1" applyFont="1" applyFill="1" applyBorder="1" applyAlignment="1">
      <alignment horizontal="center" vertical="center" wrapText="1"/>
      <protection/>
    </xf>
    <xf numFmtId="186" fontId="5" fillId="0" borderId="11" xfId="65" applyNumberFormat="1" applyFont="1" applyFill="1" applyBorder="1" applyAlignment="1">
      <alignment horizontal="center" vertical="center" wrapText="1"/>
      <protection/>
    </xf>
    <xf numFmtId="186" fontId="5" fillId="0" borderId="12" xfId="65" applyNumberFormat="1" applyFont="1" applyFill="1" applyBorder="1" applyAlignment="1">
      <alignment horizontal="center" vertical="center" wrapText="1"/>
      <protection/>
    </xf>
    <xf numFmtId="0" fontId="5" fillId="0" borderId="11" xfId="65" applyFont="1" applyFill="1" applyBorder="1" applyAlignment="1" quotePrefix="1">
      <alignment horizontal="left" vertical="center" indent="1"/>
      <protection/>
    </xf>
    <xf numFmtId="0" fontId="2" fillId="0" borderId="21" xfId="65" applyFont="1" applyFill="1" applyBorder="1" applyAlignment="1">
      <alignment horizontal="left" indent="1"/>
      <protection/>
    </xf>
    <xf numFmtId="186" fontId="2" fillId="0" borderId="36" xfId="65" applyNumberFormat="1" applyFont="1" applyFill="1" applyBorder="1" applyProtection="1">
      <alignment/>
      <protection locked="0"/>
    </xf>
    <xf numFmtId="186" fontId="2" fillId="0" borderId="13" xfId="65" applyNumberFormat="1" applyFont="1" applyFill="1" applyBorder="1" applyAlignment="1" applyProtection="1">
      <alignment vertical="center"/>
      <protection locked="0"/>
    </xf>
    <xf numFmtId="186" fontId="2" fillId="0" borderId="13" xfId="65" applyNumberFormat="1" applyFont="1" applyFill="1" applyBorder="1">
      <alignment/>
      <protection/>
    </xf>
    <xf numFmtId="186" fontId="2" fillId="0" borderId="71" xfId="65" applyNumberFormat="1" applyFont="1" applyFill="1" applyBorder="1">
      <alignment/>
      <protection/>
    </xf>
    <xf numFmtId="186" fontId="2" fillId="0" borderId="23" xfId="65" applyNumberFormat="1" applyFont="1" applyFill="1" applyBorder="1" applyProtection="1">
      <alignment/>
      <protection locked="0"/>
    </xf>
    <xf numFmtId="0" fontId="2" fillId="0" borderId="22" xfId="65" applyFont="1" applyFill="1" applyBorder="1" applyAlignment="1">
      <alignment horizontal="left" indent="1"/>
      <protection/>
    </xf>
    <xf numFmtId="0" fontId="2" fillId="0" borderId="16" xfId="65" applyFont="1" applyFill="1" applyBorder="1" applyAlignment="1">
      <alignment horizontal="left" indent="3"/>
      <protection/>
    </xf>
    <xf numFmtId="186" fontId="2" fillId="0" borderId="41" xfId="65" applyNumberFormat="1" applyFont="1" applyFill="1" applyBorder="1" applyProtection="1">
      <alignment/>
      <protection locked="0"/>
    </xf>
    <xf numFmtId="186" fontId="2" fillId="0" borderId="30" xfId="65" applyNumberFormat="1" applyFont="1" applyFill="1" applyBorder="1">
      <alignment/>
      <protection/>
    </xf>
    <xf numFmtId="186" fontId="2" fillId="0" borderId="21" xfId="65" applyNumberFormat="1" applyFont="1" applyFill="1" applyBorder="1" applyProtection="1">
      <alignment/>
      <protection locked="0"/>
    </xf>
    <xf numFmtId="37" fontId="5" fillId="0" borderId="37" xfId="65" applyNumberFormat="1" applyFont="1" applyFill="1" applyBorder="1" applyAlignment="1">
      <alignment horizontal="left" vertical="center" indent="1"/>
      <protection/>
    </xf>
    <xf numFmtId="0" fontId="5" fillId="0" borderId="35" xfId="65" applyFont="1" applyFill="1" applyBorder="1" applyAlignment="1">
      <alignment horizontal="left" vertical="center" indent="1"/>
      <protection/>
    </xf>
    <xf numFmtId="186" fontId="5" fillId="0" borderId="37" xfId="65" applyNumberFormat="1" applyFont="1" applyFill="1" applyBorder="1" applyAlignment="1">
      <alignment vertical="center"/>
      <protection/>
    </xf>
    <xf numFmtId="37" fontId="2" fillId="0" borderId="36" xfId="65" applyNumberFormat="1" applyFont="1" applyFill="1" applyBorder="1" applyAlignment="1">
      <alignment horizontal="left" indent="1"/>
      <protection/>
    </xf>
    <xf numFmtId="0" fontId="2" fillId="0" borderId="13" xfId="65" applyFont="1" applyFill="1" applyBorder="1" applyAlignment="1">
      <alignment horizontal="left" indent="3"/>
      <protection/>
    </xf>
    <xf numFmtId="186" fontId="2" fillId="0" borderId="13" xfId="65" applyNumberFormat="1" applyFont="1" applyFill="1" applyBorder="1" applyProtection="1">
      <alignment/>
      <protection locked="0"/>
    </xf>
    <xf numFmtId="37" fontId="2" fillId="0" borderId="41" xfId="65" applyNumberFormat="1" applyFont="1" applyFill="1" applyBorder="1" applyAlignment="1">
      <alignment horizontal="left" indent="1"/>
      <protection/>
    </xf>
    <xf numFmtId="0" fontId="2" fillId="0" borderId="30" xfId="65" applyFont="1" applyFill="1" applyBorder="1" applyAlignment="1">
      <alignment horizontal="left" indent="3"/>
      <protection/>
    </xf>
    <xf numFmtId="186" fontId="5" fillId="0" borderId="14" xfId="65" applyNumberFormat="1" applyFont="1" applyFill="1" applyBorder="1" applyAlignment="1">
      <alignment vertical="center"/>
      <protection/>
    </xf>
    <xf numFmtId="37" fontId="5" fillId="0" borderId="34" xfId="65" applyNumberFormat="1" applyFont="1" applyFill="1" applyBorder="1" applyAlignment="1">
      <alignment horizontal="left" vertical="center" indent="1"/>
      <protection/>
    </xf>
    <xf numFmtId="0" fontId="5" fillId="0" borderId="14" xfId="65" applyFont="1" applyFill="1" applyBorder="1" applyAlignment="1">
      <alignment horizontal="left" vertical="center" indent="1"/>
      <protection/>
    </xf>
    <xf numFmtId="186" fontId="5" fillId="0" borderId="34" xfId="65" applyNumberFormat="1" applyFont="1" applyFill="1" applyBorder="1" applyAlignment="1">
      <alignment vertical="center"/>
      <protection/>
    </xf>
    <xf numFmtId="186" fontId="2" fillId="0" borderId="71" xfId="65" applyNumberFormat="1" applyFont="1" applyFill="1" applyBorder="1" applyProtection="1">
      <alignment/>
      <protection locked="0"/>
    </xf>
    <xf numFmtId="186" fontId="2" fillId="0" borderId="53" xfId="65" applyNumberFormat="1" applyFont="1" applyFill="1" applyBorder="1" applyProtection="1">
      <alignment/>
      <protection locked="0"/>
    </xf>
    <xf numFmtId="186" fontId="2" fillId="0" borderId="57" xfId="65" applyNumberFormat="1" applyFont="1" applyFill="1" applyBorder="1" applyProtection="1">
      <alignment/>
      <protection locked="0"/>
    </xf>
    <xf numFmtId="0" fontId="2" fillId="0" borderId="24" xfId="65" applyFont="1" applyFill="1" applyBorder="1" applyAlignment="1">
      <alignment horizontal="left" indent="1"/>
      <protection/>
    </xf>
    <xf numFmtId="186" fontId="2" fillId="0" borderId="24" xfId="65" applyNumberFormat="1" applyFont="1" applyFill="1" applyBorder="1" applyProtection="1">
      <alignment/>
      <protection locked="0"/>
    </xf>
    <xf numFmtId="183" fontId="2" fillId="0" borderId="24" xfId="65" applyNumberFormat="1" applyFont="1" applyFill="1" applyBorder="1" applyAlignment="1">
      <alignment horizontal="center" vertical="center"/>
      <protection/>
    </xf>
    <xf numFmtId="0" fontId="2" fillId="0" borderId="17" xfId="65" applyFont="1" applyFill="1" applyBorder="1" applyAlignment="1">
      <alignment horizontal="left" vertical="center" wrapText="1"/>
      <protection/>
    </xf>
    <xf numFmtId="186" fontId="2" fillId="0" borderId="17" xfId="65" applyNumberFormat="1" applyFont="1" applyFill="1" applyBorder="1" applyAlignment="1" applyProtection="1">
      <alignment horizontal="right"/>
      <protection locked="0"/>
    </xf>
    <xf numFmtId="186" fontId="2" fillId="0" borderId="17" xfId="65" applyNumberFormat="1" applyFont="1" applyFill="1" applyBorder="1" applyAlignment="1" applyProtection="1">
      <alignment/>
      <protection locked="0"/>
    </xf>
    <xf numFmtId="186" fontId="2" fillId="0" borderId="65" xfId="65" applyNumberFormat="1" applyFont="1" applyFill="1" applyBorder="1" applyAlignment="1" applyProtection="1">
      <alignment/>
      <protection locked="0"/>
    </xf>
    <xf numFmtId="183" fontId="2" fillId="0" borderId="21" xfId="65" applyNumberFormat="1" applyFont="1" applyFill="1" applyBorder="1" applyAlignment="1">
      <alignment horizontal="center" vertical="center"/>
      <protection/>
    </xf>
    <xf numFmtId="0" fontId="2" fillId="0" borderId="15" xfId="65" applyFont="1" applyFill="1" applyBorder="1" applyAlignment="1">
      <alignment horizontal="left" vertical="center" wrapText="1"/>
      <protection/>
    </xf>
    <xf numFmtId="186" fontId="2" fillId="0" borderId="15" xfId="65" applyNumberFormat="1" applyFont="1" applyFill="1" applyBorder="1" applyAlignment="1" applyProtection="1">
      <alignment horizontal="right"/>
      <protection locked="0"/>
    </xf>
    <xf numFmtId="186" fontId="2" fillId="0" borderId="15" xfId="65" applyNumberFormat="1" applyFont="1" applyFill="1" applyBorder="1" applyAlignment="1" applyProtection="1">
      <alignment/>
      <protection locked="0"/>
    </xf>
    <xf numFmtId="186" fontId="2" fillId="0" borderId="53" xfId="65" applyNumberFormat="1" applyFont="1" applyFill="1" applyBorder="1" applyAlignment="1" applyProtection="1">
      <alignment/>
      <protection locked="0"/>
    </xf>
    <xf numFmtId="183" fontId="2" fillId="0" borderId="23" xfId="65" applyNumberFormat="1" applyFont="1" applyFill="1" applyBorder="1" applyAlignment="1">
      <alignment horizontal="center" vertical="center"/>
      <protection/>
    </xf>
    <xf numFmtId="0" fontId="2" fillId="0" borderId="18" xfId="65" applyFont="1" applyFill="1" applyBorder="1" applyAlignment="1">
      <alignment horizontal="left" vertical="center" wrapText="1"/>
      <protection/>
    </xf>
    <xf numFmtId="186" fontId="2" fillId="0" borderId="18" xfId="65" applyNumberFormat="1" applyFont="1" applyFill="1" applyBorder="1" applyAlignment="1" applyProtection="1">
      <alignment horizontal="right"/>
      <protection locked="0"/>
    </xf>
    <xf numFmtId="186" fontId="2" fillId="0" borderId="18" xfId="65" applyNumberFormat="1" applyFont="1" applyFill="1" applyBorder="1" applyAlignment="1" applyProtection="1">
      <alignment/>
      <protection locked="0"/>
    </xf>
    <xf numFmtId="186" fontId="2" fillId="0" borderId="66" xfId="65" applyNumberFormat="1" applyFont="1" applyFill="1" applyBorder="1" applyAlignment="1" applyProtection="1">
      <alignment/>
      <protection locked="0"/>
    </xf>
    <xf numFmtId="183" fontId="2" fillId="0" borderId="22" xfId="65" applyNumberFormat="1" applyFont="1" applyFill="1" applyBorder="1" applyAlignment="1">
      <alignment horizontal="center" vertical="center"/>
      <protection/>
    </xf>
    <xf numFmtId="0" fontId="2" fillId="0" borderId="16" xfId="65" applyFont="1" applyFill="1" applyBorder="1" applyAlignment="1">
      <alignment horizontal="left" vertical="center" wrapText="1"/>
      <protection/>
    </xf>
    <xf numFmtId="186" fontId="2" fillId="0" borderId="16" xfId="65" applyNumberFormat="1" applyFont="1" applyFill="1" applyBorder="1" applyAlignment="1" applyProtection="1">
      <alignment/>
      <protection locked="0"/>
    </xf>
    <xf numFmtId="186" fontId="2" fillId="0" borderId="67" xfId="65" applyNumberFormat="1" applyFont="1" applyFill="1" applyBorder="1" applyAlignment="1" applyProtection="1">
      <alignment/>
      <protection locked="0"/>
    </xf>
    <xf numFmtId="186" fontId="2" fillId="0" borderId="65" xfId="65" applyNumberFormat="1" applyFont="1" applyFill="1" applyBorder="1" applyAlignment="1" applyProtection="1">
      <alignment vertical="center"/>
      <protection locked="0"/>
    </xf>
    <xf numFmtId="186" fontId="2" fillId="0" borderId="66" xfId="65" applyNumberFormat="1" applyFont="1" applyFill="1" applyBorder="1" applyAlignment="1" applyProtection="1">
      <alignment vertical="center"/>
      <protection locked="0"/>
    </xf>
    <xf numFmtId="186" fontId="0" fillId="41" borderId="15" xfId="65" applyNumberFormat="1" applyFont="1" applyFill="1" applyBorder="1" applyAlignment="1" applyProtection="1">
      <alignment/>
      <protection/>
    </xf>
    <xf numFmtId="186" fontId="5" fillId="0" borderId="11" xfId="65" applyNumberFormat="1" applyFont="1" applyFill="1" applyBorder="1" applyAlignment="1">
      <alignment/>
      <protection/>
    </xf>
    <xf numFmtId="186" fontId="5" fillId="0" borderId="12" xfId="65" applyNumberFormat="1" applyFont="1" applyFill="1" applyBorder="1" applyAlignment="1">
      <alignment/>
      <protection/>
    </xf>
    <xf numFmtId="186" fontId="36" fillId="0" borderId="11" xfId="65" applyNumberFormat="1" applyFont="1" applyFill="1" applyBorder="1" applyAlignment="1">
      <alignment/>
      <protection/>
    </xf>
    <xf numFmtId="186" fontId="36" fillId="0" borderId="12" xfId="65" applyNumberFormat="1" applyFont="1" applyFill="1" applyBorder="1" applyAlignment="1">
      <alignment/>
      <protection/>
    </xf>
    <xf numFmtId="186" fontId="5" fillId="0" borderId="11" xfId="65" applyNumberFormat="1" applyFont="1" applyFill="1" applyBorder="1" applyAlignment="1" applyProtection="1">
      <alignment horizontal="right"/>
      <protection/>
    </xf>
    <xf numFmtId="186" fontId="5" fillId="0" borderId="12" xfId="65" applyNumberFormat="1" applyFont="1" applyFill="1" applyBorder="1" applyAlignment="1" applyProtection="1">
      <alignment horizontal="right"/>
      <protection/>
    </xf>
    <xf numFmtId="186" fontId="5" fillId="0" borderId="35" xfId="65" applyNumberFormat="1" applyFont="1" applyFill="1" applyBorder="1" applyAlignment="1" applyProtection="1">
      <alignment vertical="center"/>
      <protection/>
    </xf>
    <xf numFmtId="186" fontId="5" fillId="0" borderId="52" xfId="65" applyNumberFormat="1" applyFont="1" applyFill="1" applyBorder="1" applyAlignment="1" applyProtection="1">
      <alignment vertical="center"/>
      <protection/>
    </xf>
    <xf numFmtId="186" fontId="36" fillId="41" borderId="35" xfId="65" applyNumberFormat="1" applyFont="1" applyFill="1" applyBorder="1" applyAlignment="1" applyProtection="1">
      <alignment vertical="center"/>
      <protection/>
    </xf>
    <xf numFmtId="186" fontId="5" fillId="0" borderId="11" xfId="65" applyNumberFormat="1" applyFont="1" applyFill="1" applyBorder="1" applyAlignment="1" applyProtection="1">
      <alignment vertical="center"/>
      <protection/>
    </xf>
    <xf numFmtId="186" fontId="5" fillId="0" borderId="33" xfId="65" applyNumberFormat="1" applyFont="1" applyFill="1" applyBorder="1" applyAlignment="1" applyProtection="1">
      <alignment vertical="center"/>
      <protection/>
    </xf>
    <xf numFmtId="186" fontId="5" fillId="0" borderId="12" xfId="65" applyNumberFormat="1" applyFont="1" applyFill="1" applyBorder="1" applyAlignment="1" applyProtection="1">
      <alignment vertical="center"/>
      <protection/>
    </xf>
    <xf numFmtId="0" fontId="28" fillId="0" borderId="18" xfId="62" applyFont="1" applyBorder="1" applyAlignment="1">
      <alignment horizontal="left" wrapText="1"/>
      <protection/>
    </xf>
    <xf numFmtId="0" fontId="21" fillId="0" borderId="0" xfId="0" applyFont="1" applyAlignment="1">
      <alignment vertical="center" wrapText="1"/>
    </xf>
    <xf numFmtId="3" fontId="21" fillId="0" borderId="0" xfId="0" applyNumberFormat="1" applyFont="1" applyAlignment="1">
      <alignment vertical="center" wrapText="1"/>
    </xf>
    <xf numFmtId="0" fontId="21" fillId="0" borderId="15" xfId="0" applyFont="1" applyBorder="1" applyAlignment="1">
      <alignment/>
    </xf>
    <xf numFmtId="0" fontId="21" fillId="0" borderId="15" xfId="0" applyFont="1" applyBorder="1" applyAlignment="1">
      <alignment vertical="center"/>
    </xf>
    <xf numFmtId="3" fontId="28" fillId="0" borderId="0" xfId="0" applyNumberFormat="1" applyFont="1" applyAlignment="1">
      <alignment vertical="center"/>
    </xf>
    <xf numFmtId="3" fontId="28" fillId="0" borderId="0" xfId="0" applyNumberFormat="1" applyFont="1" applyAlignment="1">
      <alignment/>
    </xf>
    <xf numFmtId="0" fontId="28" fillId="0" borderId="15" xfId="0" applyFont="1" applyBorder="1" applyAlignment="1">
      <alignment vertical="center"/>
    </xf>
    <xf numFmtId="0" fontId="35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/>
    </xf>
    <xf numFmtId="0" fontId="21" fillId="0" borderId="0" xfId="0" applyFont="1" applyBorder="1" applyAlignment="1">
      <alignment vertical="center" wrapText="1"/>
    </xf>
    <xf numFmtId="0" fontId="28" fillId="0" borderId="21" xfId="0" applyFont="1" applyBorder="1" applyAlignment="1">
      <alignment horizontal="center"/>
    </xf>
    <xf numFmtId="3" fontId="21" fillId="0" borderId="53" xfId="0" applyNumberFormat="1" applyFont="1" applyBorder="1" applyAlignment="1">
      <alignment/>
    </xf>
    <xf numFmtId="0" fontId="28" fillId="0" borderId="21" xfId="0" applyFont="1" applyBorder="1" applyAlignment="1">
      <alignment horizontal="center" vertical="center"/>
    </xf>
    <xf numFmtId="3" fontId="28" fillId="0" borderId="53" xfId="0" applyNumberFormat="1" applyFont="1" applyBorder="1" applyAlignment="1">
      <alignment vertical="center"/>
    </xf>
    <xf numFmtId="3" fontId="21" fillId="0" borderId="53" xfId="0" applyNumberFormat="1" applyFont="1" applyBorder="1" applyAlignment="1">
      <alignment vertical="center"/>
    </xf>
    <xf numFmtId="3" fontId="21" fillId="0" borderId="57" xfId="0" applyNumberFormat="1" applyFont="1" applyBorder="1" applyAlignment="1">
      <alignment vertical="center"/>
    </xf>
    <xf numFmtId="0" fontId="28" fillId="0" borderId="24" xfId="0" applyFont="1" applyBorder="1" applyAlignment="1">
      <alignment horizontal="center"/>
    </xf>
    <xf numFmtId="0" fontId="21" fillId="0" borderId="17" xfId="0" applyFont="1" applyBorder="1" applyAlignment="1">
      <alignment/>
    </xf>
    <xf numFmtId="3" fontId="21" fillId="0" borderId="65" xfId="0" applyNumberFormat="1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3" fontId="21" fillId="0" borderId="12" xfId="0" applyNumberFormat="1" applyFont="1" applyBorder="1" applyAlignment="1">
      <alignment horizontal="center" vertical="center" wrapText="1"/>
    </xf>
    <xf numFmtId="3" fontId="21" fillId="0" borderId="66" xfId="0" applyNumberFormat="1" applyFont="1" applyBorder="1" applyAlignment="1">
      <alignment/>
    </xf>
    <xf numFmtId="0" fontId="28" fillId="0" borderId="24" xfId="0" applyFont="1" applyBorder="1" applyAlignment="1">
      <alignment horizontal="center" vertical="center"/>
    </xf>
    <xf numFmtId="0" fontId="28" fillId="0" borderId="17" xfId="0" applyFont="1" applyBorder="1" applyAlignment="1">
      <alignment vertical="center"/>
    </xf>
    <xf numFmtId="3" fontId="28" fillId="0" borderId="65" xfId="0" applyNumberFormat="1" applyFont="1" applyBorder="1" applyAlignment="1">
      <alignment vertical="center"/>
    </xf>
    <xf numFmtId="164" fontId="2" fillId="0" borderId="60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36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13" xfId="0" applyNumberFormat="1" applyFont="1" applyFill="1" applyBorder="1" applyAlignment="1" applyProtection="1">
      <alignment vertical="center" wrapText="1"/>
      <protection locked="0"/>
    </xf>
    <xf numFmtId="164" fontId="2" fillId="0" borderId="71" xfId="0" applyNumberFormat="1" applyFont="1" applyFill="1" applyBorder="1" applyAlignment="1" applyProtection="1">
      <alignment vertical="center" wrapText="1"/>
      <protection locked="0"/>
    </xf>
    <xf numFmtId="164" fontId="2" fillId="0" borderId="61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15" xfId="0" applyNumberFormat="1" applyFont="1" applyFill="1" applyBorder="1" applyAlignment="1" applyProtection="1">
      <alignment vertical="center" wrapText="1"/>
      <protection locked="0"/>
    </xf>
    <xf numFmtId="164" fontId="2" fillId="0" borderId="53" xfId="0" applyNumberFormat="1" applyFont="1" applyFill="1" applyBorder="1" applyAlignment="1" applyProtection="1">
      <alignment vertical="center" wrapText="1"/>
      <protection locked="0"/>
    </xf>
    <xf numFmtId="164" fontId="2" fillId="0" borderId="28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0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23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77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41" xfId="0" applyNumberFormat="1" applyFont="1" applyFill="1" applyBorder="1" applyAlignment="1" applyProtection="1">
      <alignment horizontal="left" vertical="center" wrapText="1" indent="1"/>
      <protection locked="0"/>
    </xf>
    <xf numFmtId="164" fontId="2" fillId="0" borderId="46" xfId="0" applyNumberFormat="1" applyFont="1" applyFill="1" applyBorder="1" applyAlignment="1" applyProtection="1">
      <alignment vertical="center" wrapText="1"/>
      <protection locked="0"/>
    </xf>
    <xf numFmtId="164" fontId="2" fillId="0" borderId="30" xfId="0" applyNumberFormat="1" applyFont="1" applyFill="1" applyBorder="1" applyAlignment="1" applyProtection="1">
      <alignment vertical="center" wrapText="1"/>
      <protection locked="0"/>
    </xf>
    <xf numFmtId="164" fontId="2" fillId="0" borderId="57" xfId="0" applyNumberFormat="1" applyFont="1" applyFill="1" applyBorder="1" applyAlignment="1" applyProtection="1">
      <alignment vertical="center" wrapText="1"/>
      <protection locked="0"/>
    </xf>
    <xf numFmtId="164" fontId="1" fillId="0" borderId="12" xfId="0" applyNumberFormat="1" applyFont="1" applyFill="1" applyBorder="1" applyAlignment="1" applyProtection="1">
      <alignment vertical="center" wrapText="1"/>
      <protection locked="0"/>
    </xf>
    <xf numFmtId="164" fontId="29" fillId="0" borderId="54" xfId="0" applyNumberFormat="1" applyFont="1" applyFill="1" applyBorder="1" applyAlignment="1" applyProtection="1">
      <alignment horizontal="right" vertical="center" wrapText="1"/>
      <protection/>
    </xf>
    <xf numFmtId="164" fontId="29" fillId="0" borderId="14" xfId="0" applyNumberFormat="1" applyFont="1" applyFill="1" applyBorder="1" applyAlignment="1" applyProtection="1">
      <alignment horizontal="right" vertical="center" wrapText="1"/>
      <protection/>
    </xf>
    <xf numFmtId="164" fontId="29" fillId="0" borderId="33" xfId="0" applyNumberFormat="1" applyFont="1" applyFill="1" applyBorder="1" applyAlignment="1" applyProtection="1">
      <alignment horizontal="right" vertical="center" wrapText="1"/>
      <protection/>
    </xf>
    <xf numFmtId="164" fontId="29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1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21" xfId="0" applyNumberFormat="1" applyFont="1" applyFill="1" applyBorder="1" applyAlignment="1" applyProtection="1">
      <alignment horizontal="left" vertical="center" wrapText="1" indent="3"/>
      <protection/>
    </xf>
    <xf numFmtId="164" fontId="8" fillId="0" borderId="21" xfId="0" applyNumberFormat="1" applyFont="1" applyFill="1" applyBorder="1" applyAlignment="1" applyProtection="1">
      <alignment horizontal="left" vertical="center" wrapText="1" indent="3"/>
      <protection locked="0"/>
    </xf>
    <xf numFmtId="164" fontId="8" fillId="0" borderId="23" xfId="0" applyNumberFormat="1" applyFont="1" applyFill="1" applyBorder="1" applyAlignment="1" applyProtection="1">
      <alignment horizontal="left" vertical="center" wrapText="1" indent="3"/>
      <protection locked="0"/>
    </xf>
    <xf numFmtId="3" fontId="52" fillId="0" borderId="45" xfId="66" applyNumberFormat="1" applyFont="1" applyBorder="1" applyAlignment="1">
      <alignment horizontal="right"/>
      <protection/>
    </xf>
    <xf numFmtId="3" fontId="52" fillId="0" borderId="47" xfId="66" applyNumberFormat="1" applyFont="1" applyBorder="1" applyAlignment="1">
      <alignment horizontal="right"/>
      <protection/>
    </xf>
    <xf numFmtId="3" fontId="52" fillId="0" borderId="48" xfId="66" applyNumberFormat="1" applyFont="1" applyBorder="1" applyAlignment="1">
      <alignment horizontal="right"/>
      <protection/>
    </xf>
    <xf numFmtId="3" fontId="52" fillId="0" borderId="49" xfId="66" applyNumberFormat="1" applyFont="1" applyBorder="1" applyAlignment="1">
      <alignment horizontal="right"/>
      <protection/>
    </xf>
    <xf numFmtId="3" fontId="52" fillId="0" borderId="48" xfId="66" applyNumberFormat="1" applyFont="1" applyBorder="1" applyAlignment="1">
      <alignment/>
      <protection/>
    </xf>
    <xf numFmtId="3" fontId="35" fillId="33" borderId="15" xfId="66" applyNumberFormat="1" applyFont="1" applyFill="1" applyBorder="1" applyAlignment="1">
      <alignment horizontal="right" shrinkToFit="1"/>
      <protection/>
    </xf>
    <xf numFmtId="3" fontId="35" fillId="33" borderId="36" xfId="66" applyNumberFormat="1" applyFont="1" applyFill="1" applyBorder="1" applyAlignment="1">
      <alignment horizontal="right" shrinkToFit="1"/>
      <protection/>
    </xf>
    <xf numFmtId="3" fontId="35" fillId="33" borderId="13" xfId="66" applyNumberFormat="1" applyFont="1" applyFill="1" applyBorder="1" applyAlignment="1">
      <alignment horizontal="right" shrinkToFit="1"/>
      <protection/>
    </xf>
    <xf numFmtId="3" fontId="35" fillId="33" borderId="21" xfId="66" applyNumberFormat="1" applyFont="1" applyFill="1" applyBorder="1" applyAlignment="1">
      <alignment horizontal="right" shrinkToFit="1"/>
      <protection/>
    </xf>
    <xf numFmtId="3" fontId="35" fillId="33" borderId="71" xfId="66" applyNumberFormat="1" applyFont="1" applyFill="1" applyBorder="1" applyAlignment="1">
      <alignment horizontal="right" shrinkToFit="1"/>
      <protection/>
    </xf>
    <xf numFmtId="3" fontId="35" fillId="33" borderId="53" xfId="66" applyNumberFormat="1" applyFont="1" applyFill="1" applyBorder="1" applyAlignment="1">
      <alignment horizontal="right" shrinkToFit="1"/>
      <protection/>
    </xf>
    <xf numFmtId="0" fontId="35" fillId="0" borderId="35" xfId="66" applyFont="1" applyBorder="1" applyAlignment="1">
      <alignment wrapText="1"/>
      <protection/>
    </xf>
    <xf numFmtId="3" fontId="35" fillId="0" borderId="66" xfId="66" applyNumberFormat="1" applyFont="1" applyFill="1" applyBorder="1" applyAlignment="1">
      <alignment horizontal="right" shrinkToFit="1"/>
      <protection/>
    </xf>
    <xf numFmtId="3" fontId="52" fillId="0" borderId="23" xfId="66" applyNumberFormat="1" applyFont="1" applyFill="1" applyBorder="1" applyAlignment="1">
      <alignment shrinkToFit="1"/>
      <protection/>
    </xf>
    <xf numFmtId="3" fontId="52" fillId="0" borderId="18" xfId="66" applyNumberFormat="1" applyFont="1" applyBorder="1" applyAlignment="1">
      <alignment/>
      <protection/>
    </xf>
    <xf numFmtId="3" fontId="52" fillId="0" borderId="49" xfId="66" applyNumberFormat="1" applyFont="1" applyBorder="1" applyAlignment="1">
      <alignment/>
      <protection/>
    </xf>
    <xf numFmtId="3" fontId="35" fillId="33" borderId="23" xfId="66" applyNumberFormat="1" applyFont="1" applyFill="1" applyBorder="1" applyAlignment="1">
      <alignment horizontal="right" shrinkToFit="1"/>
      <protection/>
    </xf>
    <xf numFmtId="3" fontId="35" fillId="33" borderId="66" xfId="66" applyNumberFormat="1" applyFont="1" applyFill="1" applyBorder="1" applyAlignment="1">
      <alignment horizontal="right" shrinkToFit="1"/>
      <protection/>
    </xf>
    <xf numFmtId="3" fontId="35" fillId="0" borderId="15" xfId="66" applyNumberFormat="1" applyFont="1" applyFill="1" applyBorder="1" applyAlignment="1">
      <alignment horizontal="right" shrinkToFit="1"/>
      <protection/>
    </xf>
    <xf numFmtId="3" fontId="52" fillId="0" borderId="15" xfId="66" applyNumberFormat="1" applyFont="1" applyFill="1" applyBorder="1" applyAlignment="1">
      <alignment shrinkToFit="1"/>
      <protection/>
    </xf>
    <xf numFmtId="0" fontId="52" fillId="0" borderId="59" xfId="66" applyFont="1" applyFill="1" applyBorder="1" applyAlignment="1">
      <alignment wrapText="1"/>
      <protection/>
    </xf>
    <xf numFmtId="0" fontId="52" fillId="0" borderId="39" xfId="66" applyFont="1" applyFill="1" applyBorder="1" applyAlignment="1">
      <alignment wrapText="1"/>
      <protection/>
    </xf>
    <xf numFmtId="0" fontId="52" fillId="34" borderId="39" xfId="66" applyFont="1" applyFill="1" applyBorder="1" applyAlignment="1">
      <alignment wrapText="1"/>
      <protection/>
    </xf>
    <xf numFmtId="0" fontId="52" fillId="0" borderId="40" xfId="66" applyFont="1" applyFill="1" applyBorder="1" applyAlignment="1">
      <alignment wrapText="1"/>
      <protection/>
    </xf>
    <xf numFmtId="3" fontId="52" fillId="0" borderId="73" xfId="66" applyNumberFormat="1" applyFont="1" applyFill="1" applyBorder="1" applyAlignment="1">
      <alignment horizontal="right" shrinkToFit="1"/>
      <protection/>
    </xf>
    <xf numFmtId="0" fontId="52" fillId="0" borderId="64" xfId="66" applyFont="1" applyBorder="1" applyAlignment="1">
      <alignment/>
      <protection/>
    </xf>
    <xf numFmtId="0" fontId="52" fillId="0" borderId="53" xfId="66" applyFont="1" applyBorder="1" applyAlignment="1">
      <alignment/>
      <protection/>
    </xf>
    <xf numFmtId="3" fontId="35" fillId="0" borderId="18" xfId="66" applyNumberFormat="1" applyFont="1" applyFill="1" applyBorder="1" applyAlignment="1">
      <alignment horizontal="right" shrinkToFit="1"/>
      <protection/>
    </xf>
    <xf numFmtId="3" fontId="52" fillId="0" borderId="18" xfId="66" applyNumberFormat="1" applyFont="1" applyFill="1" applyBorder="1" applyAlignment="1">
      <alignment shrinkToFit="1"/>
      <protection/>
    </xf>
    <xf numFmtId="3" fontId="35" fillId="33" borderId="18" xfId="66" applyNumberFormat="1" applyFont="1" applyFill="1" applyBorder="1" applyAlignment="1">
      <alignment horizontal="right" shrinkToFit="1"/>
      <protection/>
    </xf>
    <xf numFmtId="0" fontId="35" fillId="0" borderId="29" xfId="66" applyFont="1" applyBorder="1" applyAlignment="1">
      <alignment wrapText="1"/>
      <protection/>
    </xf>
    <xf numFmtId="3" fontId="35" fillId="37" borderId="10" xfId="66" applyNumberFormat="1" applyFont="1" applyFill="1" applyBorder="1" applyAlignment="1">
      <alignment horizontal="right" shrinkToFit="1"/>
      <protection/>
    </xf>
    <xf numFmtId="3" fontId="35" fillId="37" borderId="12" xfId="66" applyNumberFormat="1" applyFont="1" applyFill="1" applyBorder="1" applyAlignment="1">
      <alignment horizontal="right" shrinkToFit="1"/>
      <protection/>
    </xf>
    <xf numFmtId="3" fontId="35" fillId="37" borderId="19" xfId="66" applyNumberFormat="1" applyFont="1" applyFill="1" applyBorder="1" applyAlignment="1">
      <alignment horizontal="right" shrinkToFit="1"/>
      <protection/>
    </xf>
    <xf numFmtId="3" fontId="54" fillId="0" borderId="15" xfId="66" applyNumberFormat="1" applyFont="1" applyFill="1" applyBorder="1" applyAlignment="1">
      <alignment shrinkToFit="1"/>
      <protection/>
    </xf>
    <xf numFmtId="3" fontId="53" fillId="0" borderId="13" xfId="66" applyNumberFormat="1" applyFont="1" applyFill="1" applyBorder="1" applyAlignment="1">
      <alignment horizontal="right" shrinkToFit="1"/>
      <protection/>
    </xf>
    <xf numFmtId="3" fontId="35" fillId="0" borderId="13" xfId="66" applyNumberFormat="1" applyFont="1" applyFill="1" applyBorder="1" applyAlignment="1">
      <alignment horizontal="right" shrinkToFit="1"/>
      <protection/>
    </xf>
    <xf numFmtId="3" fontId="52" fillId="0" borderId="13" xfId="66" applyNumberFormat="1" applyFont="1" applyFill="1" applyBorder="1" applyAlignment="1">
      <alignment shrinkToFit="1"/>
      <protection/>
    </xf>
    <xf numFmtId="0" fontId="35" fillId="0" borderId="37" xfId="66" applyFont="1" applyBorder="1" applyAlignment="1">
      <alignment horizontal="center" wrapText="1"/>
      <protection/>
    </xf>
    <xf numFmtId="3" fontId="35" fillId="33" borderId="35" xfId="66" applyNumberFormat="1" applyFont="1" applyFill="1" applyBorder="1" applyAlignment="1">
      <alignment horizontal="right" shrinkToFit="1"/>
      <protection/>
    </xf>
    <xf numFmtId="3" fontId="35" fillId="33" borderId="35" xfId="66" applyNumberFormat="1" applyFont="1" applyFill="1" applyBorder="1" applyAlignment="1">
      <alignment shrinkToFit="1"/>
      <protection/>
    </xf>
    <xf numFmtId="3" fontId="35" fillId="33" borderId="43" xfId="66" applyNumberFormat="1" applyFont="1" applyFill="1" applyBorder="1" applyAlignment="1">
      <alignment shrinkToFit="1"/>
      <protection/>
    </xf>
    <xf numFmtId="3" fontId="35" fillId="33" borderId="10" xfId="66" applyNumberFormat="1" applyFont="1" applyFill="1" applyBorder="1" applyAlignment="1">
      <alignment shrinkToFit="1"/>
      <protection/>
    </xf>
    <xf numFmtId="3" fontId="35" fillId="33" borderId="11" xfId="66" applyNumberFormat="1" applyFont="1" applyFill="1" applyBorder="1" applyAlignment="1">
      <alignment shrinkToFit="1"/>
      <protection/>
    </xf>
    <xf numFmtId="3" fontId="35" fillId="33" borderId="12" xfId="66" applyNumberFormat="1" applyFont="1" applyFill="1" applyBorder="1" applyAlignment="1">
      <alignment shrinkToFit="1"/>
      <protection/>
    </xf>
    <xf numFmtId="0" fontId="52" fillId="0" borderId="68" xfId="66" applyFont="1" applyBorder="1" applyAlignment="1">
      <alignment horizontal="center" wrapText="1"/>
      <protection/>
    </xf>
    <xf numFmtId="3" fontId="52" fillId="0" borderId="66" xfId="66" applyNumberFormat="1" applyFont="1" applyBorder="1" applyAlignment="1">
      <alignment/>
      <protection/>
    </xf>
    <xf numFmtId="0" fontId="35" fillId="0" borderId="44" xfId="66" applyFont="1" applyBorder="1" applyAlignment="1">
      <alignment horizontal="center" wrapText="1"/>
      <protection/>
    </xf>
    <xf numFmtId="0" fontId="35" fillId="0" borderId="44" xfId="66" applyFont="1" applyBorder="1" applyAlignment="1">
      <alignment wrapText="1"/>
      <protection/>
    </xf>
    <xf numFmtId="3" fontId="35" fillId="37" borderId="11" xfId="66" applyNumberFormat="1" applyFont="1" applyFill="1" applyBorder="1" applyAlignment="1">
      <alignment shrinkToFit="1"/>
      <protection/>
    </xf>
    <xf numFmtId="3" fontId="35" fillId="37" borderId="12" xfId="66" applyNumberFormat="1" applyFont="1" applyFill="1" applyBorder="1" applyAlignment="1">
      <alignment shrinkToFit="1"/>
      <protection/>
    </xf>
    <xf numFmtId="3" fontId="35" fillId="37" borderId="10" xfId="66" applyNumberFormat="1" applyFont="1" applyFill="1" applyBorder="1" applyAlignment="1">
      <alignment shrinkToFit="1"/>
      <protection/>
    </xf>
    <xf numFmtId="10" fontId="0" fillId="0" borderId="0" xfId="74" applyNumberFormat="1" applyFont="1" applyFill="1" applyAlignment="1">
      <alignment vertical="center" wrapText="1"/>
    </xf>
    <xf numFmtId="10" fontId="0" fillId="0" borderId="0" xfId="0" applyNumberFormat="1" applyFont="1" applyFill="1" applyAlignment="1">
      <alignment vertical="center" wrapText="1"/>
    </xf>
    <xf numFmtId="0" fontId="16" fillId="0" borderId="0" xfId="59">
      <alignment/>
      <protection/>
    </xf>
    <xf numFmtId="3" fontId="28" fillId="0" borderId="21" xfId="66" applyNumberFormat="1" applyFont="1" applyFill="1" applyBorder="1" applyAlignment="1">
      <alignment horizontal="right"/>
      <protection/>
    </xf>
    <xf numFmtId="3" fontId="28" fillId="0" borderId="53" xfId="66" applyNumberFormat="1" applyFont="1" applyBorder="1" applyAlignment="1">
      <alignment horizontal="right"/>
      <protection/>
    </xf>
    <xf numFmtId="3" fontId="28" fillId="0" borderId="21" xfId="66" applyNumberFormat="1" applyFont="1" applyBorder="1" applyAlignment="1">
      <alignment horizontal="right"/>
      <protection/>
    </xf>
    <xf numFmtId="3" fontId="28" fillId="0" borderId="15" xfId="66" applyNumberFormat="1" applyFont="1" applyFill="1" applyBorder="1" applyAlignment="1">
      <alignment horizontal="right"/>
      <protection/>
    </xf>
    <xf numFmtId="3" fontId="28" fillId="0" borderId="53" xfId="66" applyNumberFormat="1" applyFont="1" applyFill="1" applyBorder="1" applyAlignment="1">
      <alignment horizontal="right"/>
      <protection/>
    </xf>
    <xf numFmtId="3" fontId="28" fillId="0" borderId="21" xfId="59" applyNumberFormat="1" applyFont="1" applyBorder="1" applyAlignment="1">
      <alignment/>
      <protection/>
    </xf>
    <xf numFmtId="3" fontId="28" fillId="0" borderId="15" xfId="59" applyNumberFormat="1" applyFont="1" applyBorder="1" applyAlignment="1">
      <alignment/>
      <protection/>
    </xf>
    <xf numFmtId="3" fontId="28" fillId="0" borderId="53" xfId="59" applyNumberFormat="1" applyFont="1" applyBorder="1" applyAlignment="1">
      <alignment/>
      <protection/>
    </xf>
    <xf numFmtId="174" fontId="16" fillId="0" borderId="0" xfId="59" applyNumberFormat="1">
      <alignment/>
      <protection/>
    </xf>
    <xf numFmtId="3" fontId="21" fillId="33" borderId="12" xfId="66" applyNumberFormat="1" applyFont="1" applyFill="1" applyBorder="1" applyAlignment="1">
      <alignment vertical="center"/>
      <protection/>
    </xf>
    <xf numFmtId="3" fontId="21" fillId="33" borderId="11" xfId="66" applyNumberFormat="1" applyFont="1" applyFill="1" applyBorder="1" applyAlignment="1">
      <alignment vertical="center"/>
      <protection/>
    </xf>
    <xf numFmtId="0" fontId="15" fillId="0" borderId="0" xfId="66" applyFont="1">
      <alignment/>
      <protection/>
    </xf>
    <xf numFmtId="0" fontId="16" fillId="0" borderId="0" xfId="59" applyAlignment="1">
      <alignment wrapText="1"/>
      <protection/>
    </xf>
    <xf numFmtId="3" fontId="16" fillId="0" borderId="0" xfId="59" applyNumberFormat="1">
      <alignment/>
      <protection/>
    </xf>
    <xf numFmtId="3" fontId="28" fillId="0" borderId="36" xfId="66" applyNumberFormat="1" applyFont="1" applyBorder="1" applyAlignment="1">
      <alignment horizontal="right"/>
      <protection/>
    </xf>
    <xf numFmtId="3" fontId="28" fillId="0" borderId="13" xfId="66" applyNumberFormat="1" applyFont="1" applyBorder="1" applyAlignment="1">
      <alignment horizontal="right"/>
      <protection/>
    </xf>
    <xf numFmtId="3" fontId="28" fillId="0" borderId="71" xfId="66" applyNumberFormat="1" applyFont="1" applyBorder="1" applyAlignment="1">
      <alignment horizontal="right"/>
      <protection/>
    </xf>
    <xf numFmtId="3" fontId="28" fillId="0" borderId="41" xfId="66" applyNumberFormat="1" applyFont="1" applyBorder="1" applyAlignment="1">
      <alignment horizontal="right"/>
      <protection/>
    </xf>
    <xf numFmtId="3" fontId="28" fillId="0" borderId="30" xfId="59" applyNumberFormat="1" applyFont="1" applyBorder="1" applyAlignment="1">
      <alignment/>
      <protection/>
    </xf>
    <xf numFmtId="3" fontId="28" fillId="0" borderId="57" xfId="59" applyNumberFormat="1" applyFont="1" applyBorder="1" applyAlignment="1">
      <alignment/>
      <protection/>
    </xf>
    <xf numFmtId="3" fontId="28" fillId="0" borderId="41" xfId="59" applyNumberFormat="1" applyFont="1" applyBorder="1" applyAlignment="1">
      <alignment/>
      <protection/>
    </xf>
    <xf numFmtId="3" fontId="28" fillId="0" borderId="57" xfId="66" applyNumberFormat="1" applyFont="1" applyBorder="1" applyAlignment="1">
      <alignment horizontal="right"/>
      <protection/>
    </xf>
    <xf numFmtId="0" fontId="20" fillId="0" borderId="82" xfId="66" applyFont="1" applyBorder="1" applyAlignment="1">
      <alignment horizontal="center" vertical="center" wrapText="1"/>
      <protection/>
    </xf>
    <xf numFmtId="0" fontId="20" fillId="0" borderId="61" xfId="66" applyFont="1" applyBorder="1" applyAlignment="1">
      <alignment horizontal="center" vertical="center" wrapText="1"/>
      <protection/>
    </xf>
    <xf numFmtId="0" fontId="20" fillId="0" borderId="61" xfId="66" applyFont="1" applyFill="1" applyBorder="1" applyAlignment="1">
      <alignment horizontal="center" vertical="center" wrapText="1"/>
      <protection/>
    </xf>
    <xf numFmtId="0" fontId="20" fillId="0" borderId="61" xfId="59" applyFont="1" applyBorder="1" applyAlignment="1">
      <alignment horizontal="center" wrapText="1"/>
      <protection/>
    </xf>
    <xf numFmtId="0" fontId="14" fillId="0" borderId="61" xfId="66" applyFont="1" applyFill="1" applyBorder="1" applyAlignment="1">
      <alignment horizontal="center" vertical="center" wrapText="1"/>
      <protection/>
    </xf>
    <xf numFmtId="0" fontId="14" fillId="0" borderId="87" xfId="66" applyFont="1" applyFill="1" applyBorder="1" applyAlignment="1">
      <alignment horizontal="center" vertical="center" wrapText="1"/>
      <protection/>
    </xf>
    <xf numFmtId="0" fontId="19" fillId="0" borderId="82" xfId="59" applyFont="1" applyBorder="1" applyAlignment="1">
      <alignment horizontal="center" wrapText="1"/>
      <protection/>
    </xf>
    <xf numFmtId="0" fontId="19" fillId="0" borderId="61" xfId="59" applyFont="1" applyBorder="1" applyAlignment="1">
      <alignment horizontal="center" wrapText="1"/>
      <protection/>
    </xf>
    <xf numFmtId="0" fontId="19" fillId="0" borderId="87" xfId="59" applyFont="1" applyBorder="1" applyAlignment="1">
      <alignment horizontal="center" wrapText="1"/>
      <protection/>
    </xf>
    <xf numFmtId="0" fontId="20" fillId="0" borderId="82" xfId="66" applyFont="1" applyBorder="1" applyAlignment="1">
      <alignment horizontal="center" vertical="center"/>
      <protection/>
    </xf>
    <xf numFmtId="0" fontId="20" fillId="0" borderId="60" xfId="66" applyFont="1" applyBorder="1" applyAlignment="1">
      <alignment horizontal="center" vertical="center"/>
      <protection/>
    </xf>
    <xf numFmtId="0" fontId="20" fillId="0" borderId="61" xfId="66" applyFont="1" applyBorder="1" applyAlignment="1">
      <alignment horizontal="center" vertical="center"/>
      <protection/>
    </xf>
    <xf numFmtId="0" fontId="20" fillId="0" borderId="87" xfId="66" applyFont="1" applyBorder="1" applyAlignment="1">
      <alignment horizontal="center" vertical="center"/>
      <protection/>
    </xf>
    <xf numFmtId="0" fontId="65" fillId="0" borderId="44" xfId="0" applyFont="1" applyFill="1" applyBorder="1" applyAlignment="1">
      <alignment horizontal="center" vertical="top" wrapText="1"/>
    </xf>
    <xf numFmtId="0" fontId="65" fillId="0" borderId="83" xfId="0" applyFont="1" applyFill="1" applyBorder="1" applyAlignment="1">
      <alignment horizontal="center" vertical="top" wrapText="1"/>
    </xf>
    <xf numFmtId="0" fontId="65" fillId="0" borderId="0" xfId="0" applyFont="1" applyFill="1" applyAlignment="1">
      <alignment/>
    </xf>
    <xf numFmtId="1" fontId="5" fillId="33" borderId="32" xfId="0" applyNumberFormat="1" applyFont="1" applyFill="1" applyBorder="1" applyAlignment="1" applyProtection="1">
      <alignment horizontal="right" wrapText="1"/>
      <protection locked="0"/>
    </xf>
    <xf numFmtId="1" fontId="5" fillId="33" borderId="33" xfId="0" applyNumberFormat="1" applyFont="1" applyFill="1" applyBorder="1" applyAlignment="1" applyProtection="1">
      <alignment horizontal="right" wrapText="1"/>
      <protection locked="0"/>
    </xf>
    <xf numFmtId="1" fontId="2" fillId="0" borderId="48" xfId="0" applyNumberFormat="1" applyFont="1" applyFill="1" applyBorder="1" applyAlignment="1" applyProtection="1">
      <alignment horizontal="right" wrapText="1"/>
      <protection locked="0"/>
    </xf>
    <xf numFmtId="1" fontId="2" fillId="0" borderId="15" xfId="0" applyNumberFormat="1" applyFont="1" applyFill="1" applyBorder="1" applyAlignment="1">
      <alignment wrapText="1"/>
    </xf>
    <xf numFmtId="1" fontId="2" fillId="0" borderId="53" xfId="0" applyNumberFormat="1" applyFont="1" applyFill="1" applyBorder="1" applyAlignment="1">
      <alignment wrapText="1"/>
    </xf>
    <xf numFmtId="0" fontId="66" fillId="0" borderId="0" xfId="62" applyFont="1" applyBorder="1" applyAlignment="1">
      <alignment horizontal="center" wrapText="1"/>
      <protection/>
    </xf>
    <xf numFmtId="164" fontId="1" fillId="0" borderId="17" xfId="63" applyNumberFormat="1" applyFont="1" applyFill="1" applyBorder="1" applyAlignment="1" applyProtection="1">
      <alignment wrapText="1"/>
      <protection locked="0"/>
    </xf>
    <xf numFmtId="164" fontId="1" fillId="0" borderId="15" xfId="63" applyNumberFormat="1" applyFont="1" applyFill="1" applyBorder="1" applyAlignment="1" applyProtection="1">
      <alignment wrapText="1"/>
      <protection locked="0"/>
    </xf>
    <xf numFmtId="164" fontId="1" fillId="0" borderId="15" xfId="63" applyNumberFormat="1" applyFont="1" applyFill="1" applyBorder="1" applyAlignment="1" applyProtection="1">
      <alignment wrapText="1"/>
      <protection locked="0"/>
    </xf>
    <xf numFmtId="164" fontId="8" fillId="0" borderId="13" xfId="63" applyNumberFormat="1" applyFont="1" applyFill="1" applyBorder="1" applyAlignment="1" applyProtection="1">
      <alignment horizontal="right" vertical="center" wrapText="1"/>
      <protection locked="0"/>
    </xf>
    <xf numFmtId="3" fontId="29" fillId="0" borderId="14" xfId="63" applyNumberFormat="1" applyFont="1" applyFill="1" applyBorder="1" applyAlignment="1" applyProtection="1">
      <alignment horizontal="right" vertical="center" wrapText="1" indent="1"/>
      <protection/>
    </xf>
    <xf numFmtId="0" fontId="1" fillId="0" borderId="71" xfId="63" applyFont="1" applyFill="1" applyBorder="1">
      <alignment/>
      <protection/>
    </xf>
    <xf numFmtId="164" fontId="1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3" fontId="1" fillId="0" borderId="30" xfId="63" applyNumberFormat="1" applyFont="1" applyFill="1" applyBorder="1">
      <alignment/>
      <protection/>
    </xf>
    <xf numFmtId="0" fontId="1" fillId="0" borderId="52" xfId="63" applyFont="1" applyFill="1" applyBorder="1">
      <alignment/>
      <protection/>
    </xf>
    <xf numFmtId="164" fontId="29" fillId="0" borderId="67" xfId="63" applyNumberFormat="1" applyFont="1" applyFill="1" applyBorder="1" applyAlignment="1" applyProtection="1" quotePrefix="1">
      <alignment vertical="center" wrapText="1"/>
      <protection locked="0"/>
    </xf>
    <xf numFmtId="3" fontId="1" fillId="0" borderId="33" xfId="63" applyNumberFormat="1" applyFont="1" applyFill="1" applyBorder="1" applyAlignment="1">
      <alignment/>
      <protection/>
    </xf>
    <xf numFmtId="0" fontId="0" fillId="0" borderId="0" xfId="0" applyFill="1" applyBorder="1" applyAlignment="1">
      <alignment horizontal="left" vertical="top"/>
    </xf>
    <xf numFmtId="3" fontId="0" fillId="0" borderId="0" xfId="0" applyNumberFormat="1" applyFill="1" applyBorder="1" applyAlignment="1">
      <alignment horizontal="left" vertical="top"/>
    </xf>
    <xf numFmtId="3" fontId="0" fillId="0" borderId="0" xfId="0" applyNumberForma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right" wrapText="1"/>
    </xf>
    <xf numFmtId="0" fontId="7" fillId="0" borderId="48" xfId="0" applyFont="1" applyFill="1" applyBorder="1" applyAlignment="1">
      <alignment horizontal="right" wrapText="1"/>
    </xf>
    <xf numFmtId="3" fontId="0" fillId="0" borderId="15" xfId="0" applyNumberFormat="1" applyFill="1" applyBorder="1" applyAlignment="1">
      <alignment horizontal="right"/>
    </xf>
    <xf numFmtId="3" fontId="0" fillId="0" borderId="17" xfId="0" applyNumberFormat="1" applyFill="1" applyBorder="1" applyAlignment="1">
      <alignment horizontal="right"/>
    </xf>
    <xf numFmtId="0" fontId="0" fillId="0" borderId="10" xfId="0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3" fontId="0" fillId="0" borderId="18" xfId="0" applyNumberFormat="1" applyFill="1" applyBorder="1" applyAlignment="1">
      <alignment horizontal="right"/>
    </xf>
    <xf numFmtId="0" fontId="5" fillId="0" borderId="10" xfId="0" applyFont="1" applyFill="1" applyBorder="1" applyAlignment="1">
      <alignment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3" fontId="0" fillId="0" borderId="53" xfId="0" applyNumberFormat="1" applyFill="1" applyBorder="1" applyAlignment="1">
      <alignment horizontal="right"/>
    </xf>
    <xf numFmtId="0" fontId="0" fillId="0" borderId="41" xfId="0" applyFill="1" applyBorder="1" applyAlignment="1">
      <alignment horizontal="center" vertical="center"/>
    </xf>
    <xf numFmtId="3" fontId="0" fillId="0" borderId="30" xfId="0" applyNumberFormat="1" applyFont="1" applyFill="1" applyBorder="1" applyAlignment="1">
      <alignment horizontal="right" wrapText="1"/>
    </xf>
    <xf numFmtId="3" fontId="0" fillId="0" borderId="57" xfId="0" applyNumberFormat="1" applyFill="1" applyBorder="1" applyAlignment="1">
      <alignment horizontal="right"/>
    </xf>
    <xf numFmtId="0" fontId="0" fillId="0" borderId="24" xfId="0" applyFill="1" applyBorder="1" applyAlignment="1">
      <alignment horizontal="center" vertical="center"/>
    </xf>
    <xf numFmtId="3" fontId="0" fillId="0" borderId="17" xfId="0" applyNumberFormat="1" applyFill="1" applyBorder="1" applyAlignment="1">
      <alignment horizontal="right" wrapText="1"/>
    </xf>
    <xf numFmtId="3" fontId="0" fillId="0" borderId="65" xfId="0" applyNumberFormat="1" applyFill="1" applyBorder="1" applyAlignment="1">
      <alignment horizontal="right"/>
    </xf>
    <xf numFmtId="0" fontId="5" fillId="0" borderId="10" xfId="0" applyFont="1" applyFill="1" applyBorder="1" applyAlignment="1">
      <alignment vertical="top" wrapText="1"/>
    </xf>
    <xf numFmtId="3" fontId="3" fillId="0" borderId="11" xfId="0" applyNumberFormat="1" applyFont="1" applyFill="1" applyBorder="1" applyAlignment="1">
      <alignment horizontal="right" wrapText="1"/>
    </xf>
    <xf numFmtId="0" fontId="12" fillId="0" borderId="10" xfId="0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center"/>
    </xf>
    <xf numFmtId="0" fontId="0" fillId="0" borderId="23" xfId="0" applyFill="1" applyBorder="1" applyAlignment="1">
      <alignment horizontal="center" vertical="center"/>
    </xf>
    <xf numFmtId="3" fontId="0" fillId="0" borderId="66" xfId="0" applyNumberFormat="1" applyFill="1" applyBorder="1" applyAlignment="1">
      <alignment horizontal="right"/>
    </xf>
    <xf numFmtId="3" fontId="0" fillId="0" borderId="30" xfId="0" applyNumberFormat="1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10" fontId="0" fillId="0" borderId="0" xfId="74" applyNumberFormat="1" applyFont="1" applyFill="1" applyAlignment="1">
      <alignment vertical="center" wrapText="1"/>
    </xf>
    <xf numFmtId="10" fontId="8" fillId="0" borderId="0" xfId="74" applyNumberFormat="1" applyFont="1" applyFill="1" applyAlignment="1">
      <alignment vertical="center" wrapText="1"/>
    </xf>
    <xf numFmtId="3" fontId="0" fillId="0" borderId="11" xfId="0" applyNumberFormat="1" applyFill="1" applyBorder="1" applyAlignment="1">
      <alignment horizontal="right"/>
    </xf>
    <xf numFmtId="3" fontId="0" fillId="0" borderId="12" xfId="0" applyNumberFormat="1" applyFill="1" applyBorder="1" applyAlignment="1">
      <alignment horizontal="right"/>
    </xf>
    <xf numFmtId="0" fontId="0" fillId="0" borderId="11" xfId="0" applyFill="1" applyBorder="1" applyAlignment="1">
      <alignment horizontal="left" vertical="top"/>
    </xf>
    <xf numFmtId="3" fontId="3" fillId="0" borderId="15" xfId="0" applyNumberFormat="1" applyFont="1" applyFill="1" applyBorder="1" applyAlignment="1">
      <alignment horizontal="right"/>
    </xf>
    <xf numFmtId="0" fontId="0" fillId="0" borderId="24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3" fontId="3" fillId="0" borderId="53" xfId="0" applyNumberFormat="1" applyFont="1" applyFill="1" applyBorder="1" applyAlignment="1">
      <alignment horizontal="right"/>
    </xf>
    <xf numFmtId="0" fontId="0" fillId="0" borderId="36" xfId="0" applyFill="1" applyBorder="1" applyAlignment="1">
      <alignment horizontal="center"/>
    </xf>
    <xf numFmtId="3" fontId="3" fillId="0" borderId="13" xfId="0" applyNumberFormat="1" applyFont="1" applyFill="1" applyBorder="1" applyAlignment="1">
      <alignment horizontal="right"/>
    </xf>
    <xf numFmtId="3" fontId="3" fillId="0" borderId="71" xfId="0" applyNumberFormat="1" applyFont="1" applyFill="1" applyBorder="1" applyAlignment="1">
      <alignment horizontal="right"/>
    </xf>
    <xf numFmtId="0" fontId="0" fillId="0" borderId="41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67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Border="1" applyAlignment="1" applyProtection="1">
      <alignment horizontal="left" wrapText="1" indent="1"/>
      <protection/>
    </xf>
    <xf numFmtId="164" fontId="31" fillId="0" borderId="0" xfId="63" applyNumberFormat="1" applyFont="1" applyFill="1" applyBorder="1" applyAlignment="1" applyProtection="1">
      <alignment horizontal="left" vertical="center"/>
      <protection/>
    </xf>
    <xf numFmtId="164" fontId="40" fillId="0" borderId="0" xfId="63" applyNumberFormat="1" applyFont="1" applyFill="1" applyBorder="1" applyAlignment="1" applyProtection="1">
      <alignment horizontal="center" vertical="center"/>
      <protection/>
    </xf>
    <xf numFmtId="164" fontId="31" fillId="0" borderId="31" xfId="63" applyNumberFormat="1" applyFont="1" applyFill="1" applyBorder="1" applyAlignment="1" applyProtection="1">
      <alignment horizontal="left"/>
      <protection/>
    </xf>
    <xf numFmtId="164" fontId="31" fillId="0" borderId="31" xfId="63" applyNumberFormat="1" applyFont="1" applyFill="1" applyBorder="1" applyAlignment="1" applyProtection="1">
      <alignment horizontal="left" vertical="center"/>
      <protection/>
    </xf>
    <xf numFmtId="0" fontId="40" fillId="0" borderId="0" xfId="63" applyFont="1" applyFill="1" applyAlignment="1">
      <alignment horizontal="center" vertical="center" wrapText="1"/>
      <protection/>
    </xf>
    <xf numFmtId="0" fontId="40" fillId="0" borderId="0" xfId="63" applyFont="1" applyFill="1" applyAlignment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" fillId="0" borderId="0" xfId="63" applyFont="1" applyFill="1" applyAlignment="1" applyProtection="1">
      <alignment horizontal="center"/>
      <protection/>
    </xf>
    <xf numFmtId="0" fontId="29" fillId="0" borderId="0" xfId="63" applyFont="1" applyFill="1" applyBorder="1" applyAlignment="1" applyProtection="1">
      <alignment horizontal="center"/>
      <protection/>
    </xf>
    <xf numFmtId="0" fontId="40" fillId="0" borderId="0" xfId="63" applyFont="1" applyFill="1" applyAlignment="1">
      <alignment horizontal="center" wrapText="1"/>
      <protection/>
    </xf>
    <xf numFmtId="0" fontId="40" fillId="0" borderId="0" xfId="63" applyFont="1" applyFill="1" applyAlignment="1">
      <alignment horizontal="center"/>
      <protection/>
    </xf>
    <xf numFmtId="164" fontId="40" fillId="0" borderId="31" xfId="63" applyNumberFormat="1" applyFont="1" applyFill="1" applyBorder="1" applyAlignment="1" applyProtection="1">
      <alignment horizontal="center" vertical="center"/>
      <protection/>
    </xf>
    <xf numFmtId="164" fontId="5" fillId="0" borderId="0" xfId="63" applyNumberFormat="1" applyFont="1" applyFill="1" applyBorder="1" applyAlignment="1" applyProtection="1">
      <alignment horizontal="center" vertical="center"/>
      <protection/>
    </xf>
    <xf numFmtId="0" fontId="5" fillId="0" borderId="0" xfId="63" applyFont="1" applyFill="1" applyBorder="1" applyAlignment="1" applyProtection="1">
      <alignment horizontal="center"/>
      <protection/>
    </xf>
    <xf numFmtId="164" fontId="29" fillId="0" borderId="75" xfId="0" applyNumberFormat="1" applyFont="1" applyFill="1" applyBorder="1" applyAlignment="1" applyProtection="1">
      <alignment horizontal="center" vertical="center" wrapText="1"/>
      <protection/>
    </xf>
    <xf numFmtId="164" fontId="29" fillId="0" borderId="84" xfId="0" applyNumberFormat="1" applyFont="1" applyFill="1" applyBorder="1" applyAlignment="1" applyProtection="1">
      <alignment horizontal="center" vertical="center" wrapText="1"/>
      <protection/>
    </xf>
    <xf numFmtId="164" fontId="29" fillId="0" borderId="25" xfId="0" applyNumberFormat="1" applyFont="1" applyFill="1" applyBorder="1" applyAlignment="1" applyProtection="1">
      <alignment horizontal="center" vertical="center" wrapText="1"/>
      <protection/>
    </xf>
    <xf numFmtId="164" fontId="29" fillId="0" borderId="20" xfId="0" applyNumberFormat="1" applyFont="1" applyFill="1" applyBorder="1" applyAlignment="1" applyProtection="1">
      <alignment horizontal="center" vertical="center" wrapText="1"/>
      <protection/>
    </xf>
    <xf numFmtId="164" fontId="29" fillId="0" borderId="83" xfId="0" applyNumberFormat="1" applyFont="1" applyFill="1" applyBorder="1" applyAlignment="1" applyProtection="1">
      <alignment horizontal="center" vertical="center" wrapText="1"/>
      <protection/>
    </xf>
    <xf numFmtId="164" fontId="38" fillId="0" borderId="0" xfId="0" applyNumberFormat="1" applyFont="1" applyFill="1" applyAlignment="1" applyProtection="1">
      <alignment horizontal="center" vertical="center" wrapText="1"/>
      <protection/>
    </xf>
    <xf numFmtId="164" fontId="6" fillId="0" borderId="75" xfId="0" applyNumberFormat="1" applyFont="1" applyFill="1" applyBorder="1" applyAlignment="1" applyProtection="1">
      <alignment horizontal="center" vertical="center" wrapText="1"/>
      <protection/>
    </xf>
    <xf numFmtId="164" fontId="6" fillId="0" borderId="62" xfId="0" applyNumberFormat="1" applyFont="1" applyFill="1" applyBorder="1" applyAlignment="1" applyProtection="1">
      <alignment horizontal="center" vertical="center" wrapText="1"/>
      <protection/>
    </xf>
    <xf numFmtId="164" fontId="5" fillId="0" borderId="25" xfId="0" applyNumberFormat="1" applyFont="1" applyFill="1" applyBorder="1" applyAlignment="1" applyProtection="1">
      <alignment horizontal="center" vertical="center" wrapText="1"/>
      <protection/>
    </xf>
    <xf numFmtId="164" fontId="5" fillId="0" borderId="20" xfId="0" applyNumberFormat="1" applyFont="1" applyFill="1" applyBorder="1" applyAlignment="1" applyProtection="1">
      <alignment horizontal="center" vertical="center" wrapText="1"/>
      <protection/>
    </xf>
    <xf numFmtId="164" fontId="5" fillId="0" borderId="83" xfId="0" applyNumberFormat="1" applyFont="1" applyFill="1" applyBorder="1" applyAlignment="1" applyProtection="1">
      <alignment horizontal="center" vertical="center" wrapText="1"/>
      <protection/>
    </xf>
    <xf numFmtId="0" fontId="115" fillId="0" borderId="0" xfId="0" applyFont="1" applyAlignment="1">
      <alignment horizontal="center" vertical="center" wrapText="1"/>
    </xf>
    <xf numFmtId="0" fontId="0" fillId="0" borderId="48" xfId="0" applyBorder="1" applyAlignment="1">
      <alignment horizontal="left" wrapText="1"/>
    </xf>
    <xf numFmtId="0" fontId="0" fillId="0" borderId="42" xfId="0" applyBorder="1" applyAlignment="1">
      <alignment horizontal="left" wrapText="1"/>
    </xf>
    <xf numFmtId="0" fontId="116" fillId="0" borderId="29" xfId="0" applyFont="1" applyFill="1" applyBorder="1" applyAlignment="1">
      <alignment horizontal="center" vertical="center" wrapText="1"/>
    </xf>
    <xf numFmtId="0" fontId="116" fillId="0" borderId="20" xfId="0" applyFont="1" applyFill="1" applyBorder="1" applyAlignment="1">
      <alignment horizontal="center" vertical="center" wrapText="1"/>
    </xf>
    <xf numFmtId="0" fontId="116" fillId="0" borderId="83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wrapText="1"/>
    </xf>
    <xf numFmtId="0" fontId="117" fillId="0" borderId="25" xfId="0" applyFont="1" applyFill="1" applyBorder="1" applyAlignment="1">
      <alignment horizontal="left" wrapText="1"/>
    </xf>
    <xf numFmtId="0" fontId="117" fillId="0" borderId="19" xfId="0" applyFont="1" applyFill="1" applyBorder="1" applyAlignment="1">
      <alignment horizontal="left" wrapText="1"/>
    </xf>
    <xf numFmtId="0" fontId="3" fillId="0" borderId="45" xfId="0" applyFont="1" applyFill="1" applyBorder="1" applyAlignment="1">
      <alignment horizontal="left" wrapText="1"/>
    </xf>
    <xf numFmtId="0" fontId="3" fillId="0" borderId="69" xfId="0" applyFont="1" applyFill="1" applyBorder="1" applyAlignment="1">
      <alignment horizontal="left" wrapText="1"/>
    </xf>
    <xf numFmtId="0" fontId="3" fillId="0" borderId="48" xfId="0" applyFont="1" applyFill="1" applyBorder="1" applyAlignment="1">
      <alignment horizontal="left" wrapText="1"/>
    </xf>
    <xf numFmtId="0" fontId="3" fillId="0" borderId="42" xfId="0" applyFont="1" applyFill="1" applyBorder="1" applyAlignment="1">
      <alignment horizontal="left" wrapText="1"/>
    </xf>
    <xf numFmtId="0" fontId="108" fillId="0" borderId="48" xfId="0" applyFont="1" applyBorder="1" applyAlignment="1">
      <alignment horizontal="left"/>
    </xf>
    <xf numFmtId="0" fontId="108" fillId="0" borderId="42" xfId="0" applyFont="1" applyBorder="1" applyAlignment="1">
      <alignment horizontal="left"/>
    </xf>
    <xf numFmtId="0" fontId="0" fillId="0" borderId="46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47" xfId="0" applyFill="1" applyBorder="1" applyAlignment="1">
      <alignment horizontal="left" wrapText="1"/>
    </xf>
    <xf numFmtId="0" fontId="0" fillId="0" borderId="76" xfId="0" applyFill="1" applyBorder="1" applyAlignment="1">
      <alignment horizontal="left" wrapText="1"/>
    </xf>
    <xf numFmtId="0" fontId="68" fillId="0" borderId="19" xfId="0" applyFont="1" applyFill="1" applyBorder="1" applyAlignment="1">
      <alignment horizontal="left" wrapText="1"/>
    </xf>
    <xf numFmtId="0" fontId="68" fillId="0" borderId="29" xfId="0" applyFont="1" applyFill="1" applyBorder="1" applyAlignment="1">
      <alignment horizontal="left" wrapText="1"/>
    </xf>
    <xf numFmtId="0" fontId="116" fillId="0" borderId="11" xfId="0" applyFont="1" applyFill="1" applyBorder="1" applyAlignment="1">
      <alignment horizontal="left" wrapText="1"/>
    </xf>
    <xf numFmtId="0" fontId="0" fillId="0" borderId="48" xfId="0" applyFill="1" applyBorder="1" applyAlignment="1">
      <alignment horizontal="left" wrapText="1"/>
    </xf>
    <xf numFmtId="0" fontId="0" fillId="0" borderId="42" xfId="0" applyFill="1" applyBorder="1" applyAlignment="1">
      <alignment horizontal="left" wrapText="1"/>
    </xf>
    <xf numFmtId="0" fontId="0" fillId="0" borderId="46" xfId="0" applyFill="1" applyBorder="1" applyAlignment="1">
      <alignment horizontal="left" wrapText="1"/>
    </xf>
    <xf numFmtId="0" fontId="0" fillId="0" borderId="27" xfId="0" applyFill="1" applyBorder="1" applyAlignment="1">
      <alignment horizontal="left" wrapText="1"/>
    </xf>
    <xf numFmtId="0" fontId="14" fillId="0" borderId="48" xfId="0" applyFont="1" applyFill="1" applyBorder="1" applyAlignment="1">
      <alignment horizontal="left" wrapText="1"/>
    </xf>
    <xf numFmtId="0" fontId="14" fillId="0" borderId="42" xfId="0" applyFont="1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116" fillId="0" borderId="29" xfId="0" applyFont="1" applyFill="1" applyBorder="1" applyAlignment="1">
      <alignment horizontal="left" wrapText="1"/>
    </xf>
    <xf numFmtId="0" fontId="116" fillId="0" borderId="19" xfId="0" applyFont="1" applyFill="1" applyBorder="1" applyAlignment="1">
      <alignment horizontal="left" wrapText="1"/>
    </xf>
    <xf numFmtId="0" fontId="117" fillId="0" borderId="11" xfId="0" applyFont="1" applyFill="1" applyBorder="1" applyAlignment="1">
      <alignment horizontal="center" vertical="center" wrapText="1"/>
    </xf>
    <xf numFmtId="0" fontId="117" fillId="0" borderId="29" xfId="0" applyFont="1" applyFill="1" applyBorder="1" applyAlignment="1">
      <alignment horizontal="center" vertical="center" wrapText="1"/>
    </xf>
    <xf numFmtId="0" fontId="14" fillId="0" borderId="47" xfId="0" applyFont="1" applyFill="1" applyBorder="1" applyAlignment="1">
      <alignment horizontal="left" wrapText="1"/>
    </xf>
    <xf numFmtId="0" fontId="14" fillId="0" borderId="76" xfId="0" applyFont="1" applyFill="1" applyBorder="1" applyAlignment="1">
      <alignment horizontal="left" wrapText="1"/>
    </xf>
    <xf numFmtId="0" fontId="38" fillId="0" borderId="0" xfId="0" applyFont="1" applyFill="1" applyBorder="1" applyAlignment="1">
      <alignment horizontal="center" vertical="center" wrapText="1"/>
    </xf>
    <xf numFmtId="0" fontId="118" fillId="0" borderId="29" xfId="0" applyFont="1" applyFill="1" applyBorder="1" applyAlignment="1">
      <alignment horizontal="center" wrapText="1"/>
    </xf>
    <xf numFmtId="0" fontId="118" fillId="0" borderId="19" xfId="0" applyFont="1" applyFill="1" applyBorder="1" applyAlignment="1">
      <alignment horizontal="center" wrapText="1"/>
    </xf>
    <xf numFmtId="0" fontId="0" fillId="0" borderId="18" xfId="0" applyFill="1" applyBorder="1" applyAlignment="1">
      <alignment horizontal="left" wrapText="1"/>
    </xf>
    <xf numFmtId="0" fontId="37" fillId="0" borderId="0" xfId="66" applyFont="1" applyBorder="1" applyAlignment="1">
      <alignment horizontal="center" vertical="center"/>
      <protection/>
    </xf>
    <xf numFmtId="0" fontId="21" fillId="0" borderId="34" xfId="66" applyFont="1" applyBorder="1" applyAlignment="1">
      <alignment horizontal="center" vertical="center" wrapText="1"/>
      <protection/>
    </xf>
    <xf numFmtId="0" fontId="21" fillId="0" borderId="22" xfId="66" applyFont="1" applyBorder="1" applyAlignment="1">
      <alignment horizontal="center" vertical="center" wrapText="1"/>
      <protection/>
    </xf>
    <xf numFmtId="0" fontId="21" fillId="0" borderId="37" xfId="66" applyFont="1" applyBorder="1" applyAlignment="1">
      <alignment horizontal="center" vertical="center" wrapText="1"/>
      <protection/>
    </xf>
    <xf numFmtId="0" fontId="21" fillId="0" borderId="45" xfId="66" applyFont="1" applyBorder="1" applyAlignment="1">
      <alignment horizontal="center" vertical="center" wrapText="1"/>
      <protection/>
    </xf>
    <xf numFmtId="0" fontId="21" fillId="0" borderId="48" xfId="66" applyFont="1" applyBorder="1" applyAlignment="1">
      <alignment horizontal="center" vertical="center" wrapText="1"/>
      <protection/>
    </xf>
    <xf numFmtId="0" fontId="21" fillId="0" borderId="46" xfId="66" applyFont="1" applyBorder="1" applyAlignment="1">
      <alignment horizontal="center" vertical="center" wrapText="1"/>
      <protection/>
    </xf>
    <xf numFmtId="0" fontId="21" fillId="0" borderId="25" xfId="66" applyFont="1" applyBorder="1" applyAlignment="1">
      <alignment horizontal="center" vertical="center" wrapText="1"/>
      <protection/>
    </xf>
    <xf numFmtId="0" fontId="21" fillId="0" borderId="20" xfId="66" applyFont="1" applyBorder="1" applyAlignment="1">
      <alignment horizontal="center" vertical="center" wrapText="1"/>
      <protection/>
    </xf>
    <xf numFmtId="0" fontId="21" fillId="0" borderId="83" xfId="66" applyFont="1" applyBorder="1" applyAlignment="1">
      <alignment horizontal="center" vertical="center" wrapText="1"/>
      <protection/>
    </xf>
    <xf numFmtId="0" fontId="21" fillId="0" borderId="81" xfId="66" applyFont="1" applyBorder="1" applyAlignment="1">
      <alignment horizontal="center" vertical="center" wrapText="1"/>
      <protection/>
    </xf>
    <xf numFmtId="0" fontId="21" fillId="0" borderId="50" xfId="66" applyFont="1" applyBorder="1" applyAlignment="1">
      <alignment horizontal="center" vertical="center" wrapText="1"/>
      <protection/>
    </xf>
    <xf numFmtId="0" fontId="21" fillId="0" borderId="71" xfId="66" applyFont="1" applyBorder="1" applyAlignment="1">
      <alignment horizontal="center" vertical="center" wrapText="1"/>
      <protection/>
    </xf>
    <xf numFmtId="0" fontId="21" fillId="0" borderId="57" xfId="66" applyFont="1" applyBorder="1" applyAlignment="1">
      <alignment horizontal="center" vertical="center" wrapText="1"/>
      <protection/>
    </xf>
    <xf numFmtId="0" fontId="35" fillId="0" borderId="10" xfId="66" applyFont="1" applyFill="1" applyBorder="1" applyAlignment="1">
      <alignment horizontal="center" vertical="center" wrapText="1"/>
      <protection/>
    </xf>
    <xf numFmtId="0" fontId="35" fillId="0" borderId="11" xfId="66" applyFont="1" applyFill="1" applyBorder="1" applyAlignment="1">
      <alignment horizontal="center" vertical="center" wrapText="1"/>
      <protection/>
    </xf>
    <xf numFmtId="0" fontId="21" fillId="0" borderId="13" xfId="66" applyFont="1" applyBorder="1" applyAlignment="1">
      <alignment horizontal="center" vertical="center" wrapText="1"/>
      <protection/>
    </xf>
    <xf numFmtId="0" fontId="21" fillId="0" borderId="30" xfId="66" applyFont="1" applyBorder="1" applyAlignment="1">
      <alignment horizontal="center" vertical="center" wrapText="1"/>
      <protection/>
    </xf>
    <xf numFmtId="0" fontId="21" fillId="0" borderId="24" xfId="66" applyFont="1" applyBorder="1" applyAlignment="1">
      <alignment horizontal="center" vertical="center" wrapText="1"/>
      <protection/>
    </xf>
    <xf numFmtId="0" fontId="21" fillId="0" borderId="41" xfId="66" applyFont="1" applyBorder="1" applyAlignment="1">
      <alignment horizontal="center" vertical="center" wrapText="1"/>
      <protection/>
    </xf>
    <xf numFmtId="0" fontId="21" fillId="0" borderId="17" xfId="66" applyFont="1" applyBorder="1" applyAlignment="1">
      <alignment horizontal="center" vertical="center" wrapText="1"/>
      <protection/>
    </xf>
    <xf numFmtId="0" fontId="21" fillId="0" borderId="65" xfId="66" applyFont="1" applyBorder="1" applyAlignment="1">
      <alignment horizontal="center" vertical="center" wrapText="1"/>
      <protection/>
    </xf>
    <xf numFmtId="0" fontId="52" fillId="0" borderId="0" xfId="66" applyFont="1" applyAlignment="1">
      <alignment horizontal="center" wrapText="1"/>
      <protection/>
    </xf>
    <xf numFmtId="0" fontId="40" fillId="0" borderId="36" xfId="63" applyFont="1" applyFill="1" applyBorder="1" applyAlignment="1" applyProtection="1">
      <alignment horizontal="center" vertical="center" wrapText="1"/>
      <protection/>
    </xf>
    <xf numFmtId="0" fontId="40" fillId="0" borderId="13" xfId="63" applyFont="1" applyFill="1" applyBorder="1" applyAlignment="1" applyProtection="1">
      <alignment horizontal="center" vertical="center" wrapText="1"/>
      <protection/>
    </xf>
    <xf numFmtId="0" fontId="40" fillId="0" borderId="71" xfId="63" applyFont="1" applyFill="1" applyBorder="1" applyAlignment="1" applyProtection="1">
      <alignment horizontal="center" vertical="center" wrapText="1"/>
      <protection/>
    </xf>
    <xf numFmtId="0" fontId="40" fillId="0" borderId="75" xfId="63" applyFont="1" applyFill="1" applyBorder="1" applyAlignment="1" applyProtection="1">
      <alignment horizontal="center" vertical="center" wrapText="1"/>
      <protection/>
    </xf>
    <xf numFmtId="0" fontId="40" fillId="0" borderId="84" xfId="63" applyFont="1" applyFill="1" applyBorder="1" applyAlignment="1" applyProtection="1">
      <alignment horizontal="center" vertical="center" wrapText="1"/>
      <protection/>
    </xf>
    <xf numFmtId="164" fontId="40" fillId="0" borderId="81" xfId="0" applyNumberFormat="1" applyFont="1" applyFill="1" applyBorder="1" applyAlignment="1" applyProtection="1">
      <alignment horizontal="center" vertical="center" wrapText="1"/>
      <protection/>
    </xf>
    <xf numFmtId="164" fontId="40" fillId="0" borderId="50" xfId="0" applyNumberFormat="1" applyFont="1" applyFill="1" applyBorder="1" applyAlignment="1" applyProtection="1">
      <alignment horizontal="center" vertical="center" wrapText="1"/>
      <protection/>
    </xf>
    <xf numFmtId="0" fontId="56" fillId="0" borderId="0" xfId="66" applyFont="1" applyBorder="1" applyAlignment="1">
      <alignment horizontal="center" vertical="center" wrapText="1"/>
      <protection/>
    </xf>
    <xf numFmtId="0" fontId="55" fillId="0" borderId="81" xfId="66" applyFont="1" applyBorder="1" applyAlignment="1">
      <alignment horizontal="center" wrapText="1"/>
      <protection/>
    </xf>
    <xf numFmtId="0" fontId="55" fillId="0" borderId="54" xfId="66" applyFont="1" applyBorder="1" applyAlignment="1">
      <alignment horizontal="center" wrapText="1"/>
      <protection/>
    </xf>
    <xf numFmtId="0" fontId="35" fillId="34" borderId="75" xfId="66" applyFont="1" applyFill="1" applyBorder="1" applyAlignment="1">
      <alignment horizontal="center" vertical="center" wrapText="1"/>
      <protection/>
    </xf>
    <xf numFmtId="0" fontId="35" fillId="34" borderId="84" xfId="66" applyFont="1" applyFill="1" applyBorder="1" applyAlignment="1">
      <alignment horizontal="center" vertical="center" wrapText="1"/>
      <protection/>
    </xf>
    <xf numFmtId="3" fontId="21" fillId="39" borderId="19" xfId="66" applyNumberFormat="1" applyFont="1" applyFill="1" applyBorder="1" applyAlignment="1">
      <alignment horizontal="center" vertical="center" wrapText="1"/>
      <protection/>
    </xf>
    <xf numFmtId="3" fontId="21" fillId="39" borderId="11" xfId="66" applyNumberFormat="1" applyFont="1" applyFill="1" applyBorder="1" applyAlignment="1">
      <alignment horizontal="center" vertical="center" wrapText="1"/>
      <protection/>
    </xf>
    <xf numFmtId="3" fontId="21" fillId="39" borderId="12" xfId="66" applyNumberFormat="1" applyFont="1" applyFill="1" applyBorder="1" applyAlignment="1">
      <alignment horizontal="center" vertical="center" wrapText="1"/>
      <protection/>
    </xf>
    <xf numFmtId="0" fontId="21" fillId="34" borderId="36" xfId="66" applyFont="1" applyFill="1" applyBorder="1" applyAlignment="1">
      <alignment horizontal="center" vertical="center" wrapText="1"/>
      <protection/>
    </xf>
    <xf numFmtId="0" fontId="21" fillId="34" borderId="41" xfId="66" applyFont="1" applyFill="1" applyBorder="1" applyAlignment="1">
      <alignment horizontal="center" vertical="center" wrapText="1"/>
      <protection/>
    </xf>
    <xf numFmtId="0" fontId="21" fillId="34" borderId="45" xfId="66" applyFont="1" applyFill="1" applyBorder="1" applyAlignment="1">
      <alignment horizontal="center" vertical="center" wrapText="1"/>
      <protection/>
    </xf>
    <xf numFmtId="0" fontId="21" fillId="34" borderId="46" xfId="66" applyFont="1" applyFill="1" applyBorder="1" applyAlignment="1">
      <alignment horizontal="center" vertical="center" wrapText="1"/>
      <protection/>
    </xf>
    <xf numFmtId="0" fontId="5" fillId="0" borderId="25" xfId="63" applyFont="1" applyFill="1" applyBorder="1" applyAlignment="1" applyProtection="1">
      <alignment horizontal="center" vertical="center" wrapText="1"/>
      <protection/>
    </xf>
    <xf numFmtId="0" fontId="5" fillId="0" borderId="20" xfId="63" applyFont="1" applyFill="1" applyBorder="1" applyAlignment="1" applyProtection="1">
      <alignment horizontal="center" vertical="center" wrapText="1"/>
      <protection/>
    </xf>
    <xf numFmtId="0" fontId="5" fillId="0" borderId="83" xfId="63" applyFont="1" applyFill="1" applyBorder="1" applyAlignment="1" applyProtection="1">
      <alignment horizontal="center" vertical="center" wrapText="1"/>
      <protection/>
    </xf>
    <xf numFmtId="3" fontId="21" fillId="0" borderId="10" xfId="66" applyNumberFormat="1" applyFont="1" applyBorder="1" applyAlignment="1">
      <alignment horizontal="center" vertical="center" wrapText="1"/>
      <protection/>
    </xf>
    <xf numFmtId="3" fontId="21" fillId="0" borderId="11" xfId="66" applyNumberFormat="1" applyFont="1" applyBorder="1" applyAlignment="1">
      <alignment horizontal="center" vertical="center" wrapText="1"/>
      <protection/>
    </xf>
    <xf numFmtId="3" fontId="21" fillId="0" borderId="12" xfId="66" applyNumberFormat="1" applyFont="1" applyBorder="1" applyAlignment="1">
      <alignment horizontal="center" vertical="center" wrapText="1"/>
      <protection/>
    </xf>
    <xf numFmtId="164" fontId="38" fillId="0" borderId="0" xfId="0" applyNumberFormat="1" applyFont="1" applyFill="1" applyAlignment="1">
      <alignment horizontal="center" vertical="center" wrapText="1"/>
    </xf>
    <xf numFmtId="0" fontId="37" fillId="0" borderId="0" xfId="0" applyFont="1" applyFill="1" applyAlignment="1" applyProtection="1">
      <alignment horizontal="center" vertical="center" wrapText="1"/>
      <protection locked="0"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83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 applyProtection="1">
      <alignment horizontal="center" vertical="center"/>
      <protection locked="0"/>
    </xf>
    <xf numFmtId="49" fontId="5" fillId="0" borderId="81" xfId="0" applyNumberFormat="1" applyFont="1" applyFill="1" applyBorder="1" applyAlignment="1" applyProtection="1">
      <alignment horizontal="center" vertical="center"/>
      <protection locked="0"/>
    </xf>
    <xf numFmtId="49" fontId="5" fillId="0" borderId="54" xfId="0" applyNumberFormat="1" applyFont="1" applyFill="1" applyBorder="1" applyAlignment="1" applyProtection="1">
      <alignment horizontal="center" vertical="center"/>
      <protection locked="0"/>
    </xf>
    <xf numFmtId="49" fontId="5" fillId="0" borderId="88" xfId="0" applyNumberFormat="1" applyFont="1" applyFill="1" applyBorder="1" applyAlignment="1" applyProtection="1">
      <alignment horizontal="center" vertical="center"/>
      <protection locked="0"/>
    </xf>
    <xf numFmtId="49" fontId="5" fillId="0" borderId="50" xfId="0" applyNumberFormat="1" applyFont="1" applyFill="1" applyBorder="1" applyAlignment="1" applyProtection="1">
      <alignment horizontal="center" vertical="center"/>
      <protection locked="0"/>
    </xf>
    <xf numFmtId="49" fontId="5" fillId="0" borderId="31" xfId="0" applyNumberFormat="1" applyFont="1" applyFill="1" applyBorder="1" applyAlignment="1" applyProtection="1">
      <alignment horizontal="center" vertical="center"/>
      <protection locked="0"/>
    </xf>
    <xf numFmtId="49" fontId="5" fillId="0" borderId="58" xfId="0" applyNumberFormat="1" applyFont="1" applyFill="1" applyBorder="1" applyAlignment="1" applyProtection="1">
      <alignment horizontal="center" vertical="center"/>
      <protection locked="0"/>
    </xf>
    <xf numFmtId="0" fontId="29" fillId="0" borderId="25" xfId="0" applyFont="1" applyFill="1" applyBorder="1" applyAlignment="1" applyProtection="1">
      <alignment horizontal="center" vertical="center" wrapText="1"/>
      <protection/>
    </xf>
    <xf numFmtId="0" fontId="29" fillId="0" borderId="20" xfId="0" applyFont="1" applyFill="1" applyBorder="1" applyAlignment="1" applyProtection="1">
      <alignment horizontal="center" vertical="center" wrapText="1"/>
      <protection/>
    </xf>
    <xf numFmtId="0" fontId="29" fillId="0" borderId="83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40" fillId="0" borderId="54" xfId="0" applyFont="1" applyFill="1" applyBorder="1" applyAlignment="1" applyProtection="1">
      <alignment horizontal="center" vertical="center"/>
      <protection locked="0"/>
    </xf>
    <xf numFmtId="0" fontId="40" fillId="0" borderId="31" xfId="0" applyFont="1" applyFill="1" applyBorder="1" applyAlignment="1" applyProtection="1">
      <alignment horizontal="center" vertical="center"/>
      <protection locked="0"/>
    </xf>
    <xf numFmtId="0" fontId="40" fillId="0" borderId="25" xfId="0" applyFont="1" applyFill="1" applyBorder="1" applyAlignment="1" applyProtection="1">
      <alignment horizontal="center" vertical="center" wrapText="1"/>
      <protection/>
    </xf>
    <xf numFmtId="0" fontId="40" fillId="0" borderId="20" xfId="0" applyFont="1" applyFill="1" applyBorder="1" applyAlignment="1" applyProtection="1">
      <alignment horizontal="center" vertical="center" wrapText="1"/>
      <protection/>
    </xf>
    <xf numFmtId="0" fontId="40" fillId="0" borderId="83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40" fillId="0" borderId="28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6" fillId="0" borderId="59" xfId="0" applyFont="1" applyFill="1" applyBorder="1" applyAlignment="1" applyProtection="1">
      <alignment horizontal="center" vertical="center" wrapText="1"/>
      <protection/>
    </xf>
    <xf numFmtId="0" fontId="6" fillId="0" borderId="69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3" fillId="0" borderId="59" xfId="0" applyFont="1" applyFill="1" applyBorder="1" applyAlignment="1" applyProtection="1">
      <alignment horizontal="center" vertical="center" wrapText="1"/>
      <protection/>
    </xf>
    <xf numFmtId="0" fontId="3" fillId="0" borderId="69" xfId="0" applyFont="1" applyFill="1" applyBorder="1" applyAlignment="1" applyProtection="1">
      <alignment horizontal="center" vertical="center" wrapText="1"/>
      <protection/>
    </xf>
    <xf numFmtId="0" fontId="3" fillId="0" borderId="81" xfId="0" applyFont="1" applyFill="1" applyBorder="1" applyAlignment="1" applyProtection="1">
      <alignment horizontal="center" vertical="center" wrapText="1"/>
      <protection/>
    </xf>
    <xf numFmtId="0" fontId="3" fillId="0" borderId="55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3" fillId="0" borderId="26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2" fillId="0" borderId="30" xfId="0" applyFont="1" applyFill="1" applyBorder="1" applyAlignment="1" applyProtection="1">
      <alignment horizontal="center" vertical="center" wrapText="1"/>
      <protection/>
    </xf>
    <xf numFmtId="0" fontId="3" fillId="0" borderId="25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29" fillId="0" borderId="19" xfId="0" applyFont="1" applyFill="1" applyBorder="1" applyAlignment="1" applyProtection="1">
      <alignment horizontal="center" vertical="center" wrapText="1"/>
      <protection/>
    </xf>
    <xf numFmtId="0" fontId="40" fillId="0" borderId="25" xfId="0" applyFont="1" applyFill="1" applyBorder="1" applyAlignment="1" applyProtection="1">
      <alignment horizontal="center" wrapText="1"/>
      <protection/>
    </xf>
    <xf numFmtId="0" fontId="40" fillId="0" borderId="20" xfId="0" applyFont="1" applyFill="1" applyBorder="1" applyAlignment="1" applyProtection="1">
      <alignment horizontal="center" wrapText="1"/>
      <protection/>
    </xf>
    <xf numFmtId="0" fontId="40" fillId="0" borderId="83" xfId="0" applyFont="1" applyFill="1" applyBorder="1" applyAlignment="1" applyProtection="1">
      <alignment horizontal="center" wrapText="1"/>
      <protection/>
    </xf>
    <xf numFmtId="0" fontId="2" fillId="0" borderId="15" xfId="0" applyFont="1" applyFill="1" applyBorder="1" applyAlignment="1" applyProtection="1">
      <alignment horizont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6" fillId="0" borderId="0" xfId="65" applyFont="1" applyFill="1" applyAlignment="1" applyProtection="1">
      <alignment horizontal="center"/>
      <protection locked="0"/>
    </xf>
    <xf numFmtId="0" fontId="5" fillId="0" borderId="0" xfId="65" applyFont="1" applyFill="1" applyAlignment="1">
      <alignment horizontal="center" wrapText="1"/>
      <protection/>
    </xf>
    <xf numFmtId="0" fontId="5" fillId="0" borderId="0" xfId="65" applyFont="1" applyFill="1" applyAlignment="1">
      <alignment horizontal="center"/>
      <protection/>
    </xf>
    <xf numFmtId="0" fontId="5" fillId="0" borderId="25" xfId="65" applyFont="1" applyFill="1" applyBorder="1" applyAlignment="1">
      <alignment horizontal="center" vertical="center"/>
      <protection/>
    </xf>
    <xf numFmtId="0" fontId="5" fillId="0" borderId="83" xfId="65" applyFont="1" applyFill="1" applyBorder="1" applyAlignment="1">
      <alignment horizontal="center" vertical="center"/>
      <protection/>
    </xf>
    <xf numFmtId="0" fontId="5" fillId="0" borderId="34" xfId="65" applyFont="1" applyFill="1" applyBorder="1" applyAlignment="1" quotePrefix="1">
      <alignment horizontal="center" vertical="center" wrapText="1"/>
      <protection/>
    </xf>
    <xf numFmtId="0" fontId="5" fillId="0" borderId="22" xfId="65" applyFont="1" applyFill="1" applyBorder="1" applyAlignment="1" quotePrefix="1">
      <alignment horizontal="center" vertical="center" wrapText="1"/>
      <protection/>
    </xf>
    <xf numFmtId="0" fontId="5" fillId="0" borderId="14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center" vertical="center"/>
      <protection/>
    </xf>
    <xf numFmtId="0" fontId="5" fillId="0" borderId="33" xfId="65" applyFont="1" applyFill="1" applyBorder="1" applyAlignment="1">
      <alignment horizontal="center" vertical="center"/>
      <protection/>
    </xf>
    <xf numFmtId="0" fontId="5" fillId="0" borderId="67" xfId="65" applyFont="1" applyFill="1" applyBorder="1" applyAlignment="1">
      <alignment horizontal="center" vertical="center"/>
      <protection/>
    </xf>
    <xf numFmtId="0" fontId="5" fillId="0" borderId="49" xfId="65" applyFont="1" applyFill="1" applyBorder="1" applyAlignment="1">
      <alignment horizontal="center" vertical="center"/>
      <protection/>
    </xf>
    <xf numFmtId="0" fontId="5" fillId="0" borderId="77" xfId="65" applyFont="1" applyFill="1" applyBorder="1" applyAlignment="1">
      <alignment horizontal="center" vertical="center"/>
      <protection/>
    </xf>
    <xf numFmtId="0" fontId="5" fillId="0" borderId="0" xfId="65" applyFont="1" applyFill="1" applyAlignment="1" applyProtection="1">
      <alignment horizontal="center" vertical="center" wrapText="1"/>
      <protection locked="0"/>
    </xf>
    <xf numFmtId="0" fontId="37" fillId="0" borderId="0" xfId="60" applyFont="1" applyAlignment="1">
      <alignment horizontal="center" vertical="center" wrapText="1"/>
      <protection/>
    </xf>
    <xf numFmtId="0" fontId="21" fillId="0" borderId="25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83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21" fillId="0" borderId="83" xfId="0" applyFont="1" applyBorder="1" applyAlignment="1">
      <alignment horizontal="center"/>
    </xf>
    <xf numFmtId="0" fontId="37" fillId="0" borderId="31" xfId="0" applyFont="1" applyFill="1" applyBorder="1" applyAlignment="1">
      <alignment horizontal="center" vertical="center" wrapText="1"/>
    </xf>
    <xf numFmtId="0" fontId="37" fillId="0" borderId="31" xfId="0" applyFont="1" applyFill="1" applyBorder="1" applyAlignment="1">
      <alignment vertical="center"/>
    </xf>
    <xf numFmtId="0" fontId="35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 vertical="center"/>
    </xf>
    <xf numFmtId="0" fontId="5" fillId="0" borderId="25" xfId="0" applyFont="1" applyFill="1" applyBorder="1" applyAlignment="1" applyProtection="1">
      <alignment horizontal="left" vertical="center" wrapText="1" indent="1"/>
      <protection/>
    </xf>
    <xf numFmtId="0" fontId="5" fillId="0" borderId="19" xfId="0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3" fillId="0" borderId="34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71" xfId="0" applyFont="1" applyFill="1" applyBorder="1" applyAlignment="1" applyProtection="1">
      <alignment horizontal="center" vertical="center" wrapText="1"/>
      <protection/>
    </xf>
    <xf numFmtId="0" fontId="5" fillId="0" borderId="81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88" xfId="0" applyFont="1" applyBorder="1" applyAlignment="1">
      <alignment horizontal="center"/>
    </xf>
    <xf numFmtId="0" fontId="40" fillId="0" borderId="31" xfId="0" applyFont="1" applyBorder="1" applyAlignment="1">
      <alignment horizontal="center" wrapText="1"/>
    </xf>
    <xf numFmtId="0" fontId="29" fillId="0" borderId="34" xfId="0" applyFont="1" applyFill="1" applyBorder="1" applyAlignment="1" applyProtection="1">
      <alignment horizontal="center" vertical="center" wrapText="1"/>
      <protection/>
    </xf>
    <xf numFmtId="0" fontId="29" fillId="0" borderId="37" xfId="0" applyFont="1" applyFill="1" applyBorder="1" applyAlignment="1" applyProtection="1">
      <alignment horizontal="center" vertical="center" wrapText="1"/>
      <protection/>
    </xf>
    <xf numFmtId="0" fontId="29" fillId="0" borderId="14" xfId="0" applyFont="1" applyFill="1" applyBorder="1" applyAlignment="1" applyProtection="1">
      <alignment horizontal="center" vertical="center" wrapText="1"/>
      <protection/>
    </xf>
    <xf numFmtId="0" fontId="29" fillId="0" borderId="35" xfId="0" applyFont="1" applyFill="1" applyBorder="1" applyAlignment="1" applyProtection="1">
      <alignment horizontal="center" vertical="center" wrapText="1"/>
      <protection/>
    </xf>
    <xf numFmtId="0" fontId="29" fillId="0" borderId="13" xfId="0" applyFont="1" applyFill="1" applyBorder="1" applyAlignment="1" applyProtection="1">
      <alignment horizontal="center" vertical="center" wrapText="1"/>
      <protection/>
    </xf>
    <xf numFmtId="0" fontId="29" fillId="0" borderId="33" xfId="0" applyFont="1" applyFill="1" applyBorder="1" applyAlignment="1" applyProtection="1">
      <alignment horizontal="center" vertical="center" wrapText="1"/>
      <protection/>
    </xf>
    <xf numFmtId="0" fontId="29" fillId="0" borderId="52" xfId="0" applyFont="1" applyFill="1" applyBorder="1" applyAlignment="1" applyProtection="1">
      <alignment horizontal="center" vertical="center" wrapText="1"/>
      <protection/>
    </xf>
    <xf numFmtId="1" fontId="28" fillId="0" borderId="48" xfId="0" applyNumberFormat="1" applyFont="1" applyFill="1" applyBorder="1" applyAlignment="1">
      <alignment horizontal="left" vertical="center" wrapText="1"/>
    </xf>
    <xf numFmtId="1" fontId="28" fillId="0" borderId="42" xfId="0" applyNumberFormat="1" applyFont="1" applyFill="1" applyBorder="1" applyAlignment="1">
      <alignment horizontal="left" vertical="center" wrapText="1"/>
    </xf>
    <xf numFmtId="1" fontId="28" fillId="0" borderId="49" xfId="0" applyNumberFormat="1" applyFont="1" applyFill="1" applyBorder="1" applyAlignment="1">
      <alignment horizontal="left" vertical="center"/>
    </xf>
    <xf numFmtId="1" fontId="28" fillId="0" borderId="77" xfId="0" applyNumberFormat="1" applyFont="1" applyFill="1" applyBorder="1" applyAlignment="1">
      <alignment horizontal="left" vertical="center"/>
    </xf>
    <xf numFmtId="0" fontId="21" fillId="0" borderId="11" xfId="0" applyNumberFormat="1" applyFont="1" applyFill="1" applyBorder="1" applyAlignment="1">
      <alignment horizontal="left" vertical="center" wrapText="1"/>
    </xf>
    <xf numFmtId="0" fontId="21" fillId="0" borderId="29" xfId="0" applyNumberFormat="1" applyFont="1" applyFill="1" applyBorder="1" applyAlignment="1">
      <alignment horizontal="left" vertical="center"/>
    </xf>
    <xf numFmtId="0" fontId="21" fillId="0" borderId="19" xfId="0" applyNumberFormat="1" applyFont="1" applyFill="1" applyBorder="1" applyAlignment="1">
      <alignment horizontal="left" vertical="center"/>
    </xf>
    <xf numFmtId="1" fontId="28" fillId="0" borderId="48" xfId="0" applyNumberFormat="1" applyFont="1" applyFill="1" applyBorder="1" applyAlignment="1">
      <alignment horizontal="left" vertical="center"/>
    </xf>
    <xf numFmtId="1" fontId="28" fillId="0" borderId="42" xfId="0" applyNumberFormat="1" applyFont="1" applyFill="1" applyBorder="1" applyAlignment="1">
      <alignment horizontal="left" vertical="center"/>
    </xf>
    <xf numFmtId="1" fontId="17" fillId="0" borderId="63" xfId="0" applyNumberFormat="1" applyFont="1" applyFill="1" applyBorder="1" applyAlignment="1">
      <alignment horizontal="center" vertical="center"/>
    </xf>
    <xf numFmtId="1" fontId="17" fillId="0" borderId="16" xfId="0" applyNumberFormat="1" applyFont="1" applyFill="1" applyBorder="1" applyAlignment="1">
      <alignment horizontal="center" vertical="center"/>
    </xf>
    <xf numFmtId="0" fontId="35" fillId="0" borderId="0" xfId="67" applyFont="1" applyAlignment="1">
      <alignment horizontal="center" vertical="center"/>
      <protection/>
    </xf>
    <xf numFmtId="0" fontId="21" fillId="0" borderId="82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0" fontId="21" fillId="0" borderId="87" xfId="0" applyFont="1" applyBorder="1" applyAlignment="1">
      <alignment horizontal="center" vertical="center"/>
    </xf>
    <xf numFmtId="0" fontId="21" fillId="0" borderId="69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14" fontId="21" fillId="0" borderId="13" xfId="0" applyNumberFormat="1" applyFont="1" applyFill="1" applyBorder="1" applyAlignment="1">
      <alignment horizontal="center" vertical="center"/>
    </xf>
    <xf numFmtId="0" fontId="28" fillId="0" borderId="30" xfId="0" applyFont="1" applyBorder="1" applyAlignment="1">
      <alignment horizontal="center" vertical="center"/>
    </xf>
    <xf numFmtId="14" fontId="21" fillId="0" borderId="13" xfId="0" applyNumberFormat="1" applyFont="1" applyFill="1" applyBorder="1" applyAlignment="1">
      <alignment horizontal="center" vertical="center" wrapText="1"/>
    </xf>
    <xf numFmtId="14" fontId="21" fillId="0" borderId="71" xfId="0" applyNumberFormat="1" applyFont="1" applyFill="1" applyBorder="1" applyAlignment="1">
      <alignment horizontal="center" vertical="center" wrapText="1"/>
    </xf>
    <xf numFmtId="0" fontId="28" fillId="0" borderId="57" xfId="0" applyFont="1" applyBorder="1" applyAlignment="1">
      <alignment horizontal="center" vertical="center"/>
    </xf>
    <xf numFmtId="0" fontId="35" fillId="0" borderId="0" xfId="67" applyFont="1" applyFill="1" applyAlignment="1">
      <alignment horizontal="center" vertical="center" wrapText="1"/>
      <protection/>
    </xf>
    <xf numFmtId="3" fontId="21" fillId="0" borderId="85" xfId="0" applyNumberFormat="1" applyFont="1" applyBorder="1" applyAlignment="1">
      <alignment horizontal="center" vertical="center" wrapText="1"/>
    </xf>
    <xf numFmtId="0" fontId="35" fillId="0" borderId="0" xfId="0" applyFont="1" applyAlignment="1">
      <alignment horizontal="center" wrapText="1"/>
    </xf>
    <xf numFmtId="0" fontId="21" fillId="0" borderId="85" xfId="0" applyFont="1" applyBorder="1" applyAlignment="1">
      <alignment horizontal="center" vertical="center" wrapText="1"/>
    </xf>
    <xf numFmtId="0" fontId="21" fillId="0" borderId="89" xfId="0" applyFont="1" applyBorder="1" applyAlignment="1">
      <alignment horizontal="center" vertical="center"/>
    </xf>
    <xf numFmtId="0" fontId="21" fillId="0" borderId="90" xfId="0" applyFont="1" applyBorder="1" applyAlignment="1">
      <alignment horizontal="center" vertical="center"/>
    </xf>
    <xf numFmtId="3" fontId="67" fillId="0" borderId="0" xfId="62" applyNumberFormat="1" applyFont="1" applyFill="1" applyBorder="1" applyAlignment="1">
      <alignment horizontal="right" vertical="center"/>
      <protection/>
    </xf>
    <xf numFmtId="0" fontId="35" fillId="0" borderId="0" xfId="62" applyFont="1" applyBorder="1" applyAlignment="1">
      <alignment horizontal="center" wrapText="1"/>
      <protection/>
    </xf>
    <xf numFmtId="0" fontId="17" fillId="0" borderId="34" xfId="62" applyFont="1" applyBorder="1" applyAlignment="1">
      <alignment horizontal="center" vertical="center" wrapText="1"/>
      <protection/>
    </xf>
    <xf numFmtId="0" fontId="17" fillId="0" borderId="37" xfId="62" applyFont="1" applyBorder="1" applyAlignment="1">
      <alignment horizontal="center" vertical="center" wrapText="1"/>
      <protection/>
    </xf>
    <xf numFmtId="0" fontId="22" fillId="0" borderId="13" xfId="62" applyFont="1" applyBorder="1" applyAlignment="1">
      <alignment horizontal="center" vertical="center" wrapText="1" shrinkToFit="1"/>
      <protection/>
    </xf>
    <xf numFmtId="0" fontId="22" fillId="0" borderId="30" xfId="62" applyFont="1" applyBorder="1" applyAlignment="1">
      <alignment horizontal="center" vertical="center" wrapText="1" shrinkToFit="1"/>
      <protection/>
    </xf>
    <xf numFmtId="0" fontId="22" fillId="0" borderId="13" xfId="62" applyFont="1" applyBorder="1" applyAlignment="1">
      <alignment horizontal="center" vertical="center" wrapText="1"/>
      <protection/>
    </xf>
    <xf numFmtId="0" fontId="22" fillId="0" borderId="30" xfId="62" applyFont="1" applyBorder="1" applyAlignment="1">
      <alignment horizontal="center" vertical="center" wrapText="1"/>
      <protection/>
    </xf>
    <xf numFmtId="0" fontId="22" fillId="0" borderId="71" xfId="62" applyFont="1" applyBorder="1" applyAlignment="1">
      <alignment horizontal="center" vertical="center" wrapText="1"/>
      <protection/>
    </xf>
    <xf numFmtId="0" fontId="22" fillId="0" borderId="36" xfId="62" applyFont="1" applyBorder="1" applyAlignment="1">
      <alignment horizontal="center" vertical="center" wrapText="1"/>
      <protection/>
    </xf>
    <xf numFmtId="0" fontId="22" fillId="0" borderId="41" xfId="62" applyFont="1" applyBorder="1" applyAlignment="1">
      <alignment horizontal="center" vertical="center" wrapText="1"/>
      <protection/>
    </xf>
    <xf numFmtId="0" fontId="22" fillId="0" borderId="13" xfId="62" applyFont="1" applyBorder="1" applyAlignment="1">
      <alignment horizontal="center" vertical="top" wrapText="1"/>
      <protection/>
    </xf>
    <xf numFmtId="0" fontId="22" fillId="0" borderId="30" xfId="62" applyFont="1" applyBorder="1" applyAlignment="1">
      <alignment horizontal="center" vertical="top" wrapText="1"/>
      <protection/>
    </xf>
    <xf numFmtId="0" fontId="6" fillId="0" borderId="81" xfId="0" applyFont="1" applyFill="1" applyBorder="1" applyAlignment="1">
      <alignment horizontal="left" vertical="center" wrapText="1"/>
    </xf>
    <xf numFmtId="0" fontId="6" fillId="0" borderId="54" xfId="0" applyFont="1" applyFill="1" applyBorder="1" applyAlignment="1">
      <alignment horizontal="left" vertical="center" wrapText="1"/>
    </xf>
    <xf numFmtId="0" fontId="6" fillId="0" borderId="88" xfId="0" applyFont="1" applyFill="1" applyBorder="1" applyAlignment="1">
      <alignment horizontal="left" vertical="center" wrapText="1"/>
    </xf>
    <xf numFmtId="0" fontId="12" fillId="0" borderId="25" xfId="0" applyFont="1" applyFill="1" applyBorder="1" applyAlignment="1" applyProtection="1">
      <alignment horizontal="left" vertical="center"/>
      <protection/>
    </xf>
    <xf numFmtId="0" fontId="12" fillId="0" borderId="19" xfId="0" applyFont="1" applyFill="1" applyBorder="1" applyAlignment="1" applyProtection="1">
      <alignment horizontal="left" vertical="center"/>
      <protection/>
    </xf>
    <xf numFmtId="0" fontId="6" fillId="0" borderId="81" xfId="0" applyFont="1" applyFill="1" applyBorder="1" applyAlignment="1" applyProtection="1">
      <alignment horizontal="left" vertical="center" wrapText="1"/>
      <protection/>
    </xf>
    <xf numFmtId="0" fontId="6" fillId="0" borderId="54" xfId="0" applyFont="1" applyFill="1" applyBorder="1" applyAlignment="1" applyProtection="1">
      <alignment horizontal="left" vertical="center" wrapText="1"/>
      <protection/>
    </xf>
    <xf numFmtId="0" fontId="6" fillId="0" borderId="88" xfId="0" applyFont="1" applyFill="1" applyBorder="1" applyAlignment="1" applyProtection="1">
      <alignment horizontal="left" vertical="center" wrapText="1"/>
      <protection/>
    </xf>
    <xf numFmtId="0" fontId="3" fillId="0" borderId="25" xfId="0" applyFont="1" applyFill="1" applyBorder="1" applyAlignment="1" applyProtection="1">
      <alignment horizontal="left" vertical="center"/>
      <protection/>
    </xf>
    <xf numFmtId="0" fontId="3" fillId="0" borderId="19" xfId="0" applyFont="1" applyFill="1" applyBorder="1" applyAlignment="1" applyProtection="1">
      <alignment horizontal="left" vertical="center"/>
      <protection/>
    </xf>
    <xf numFmtId="0" fontId="0" fillId="0" borderId="0" xfId="0" applyNumberFormat="1" applyFill="1" applyAlignment="1">
      <alignment horizontal="left" wrapText="1"/>
    </xf>
    <xf numFmtId="0" fontId="40" fillId="0" borderId="0" xfId="0" applyFont="1" applyFill="1" applyAlignment="1">
      <alignment horizontal="center" wrapText="1"/>
    </xf>
    <xf numFmtId="0" fontId="40" fillId="0" borderId="0" xfId="0" applyFont="1" applyFill="1" applyAlignment="1">
      <alignment horizontal="center"/>
    </xf>
    <xf numFmtId="0" fontId="4" fillId="0" borderId="31" xfId="0" applyFont="1" applyFill="1" applyBorder="1" applyAlignment="1">
      <alignment horizontal="right"/>
    </xf>
    <xf numFmtId="0" fontId="6" fillId="0" borderId="81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33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21" fillId="0" borderId="23" xfId="0" applyFont="1" applyBorder="1" applyAlignment="1">
      <alignment/>
    </xf>
    <xf numFmtId="0" fontId="28" fillId="0" borderId="18" xfId="0" applyFont="1" applyBorder="1" applyAlignment="1">
      <alignment/>
    </xf>
    <xf numFmtId="0" fontId="21" fillId="0" borderId="10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1" fillId="0" borderId="26" xfId="0" applyFont="1" applyBorder="1" applyAlignment="1">
      <alignment vertical="center"/>
    </xf>
    <xf numFmtId="0" fontId="28" fillId="0" borderId="27" xfId="0" applyFont="1" applyBorder="1" applyAlignment="1">
      <alignment vertical="center"/>
    </xf>
    <xf numFmtId="0" fontId="35" fillId="0" borderId="0" xfId="64" applyFont="1" applyFill="1" applyAlignment="1">
      <alignment horizontal="center" vertical="center" wrapText="1"/>
      <protection/>
    </xf>
    <xf numFmtId="0" fontId="38" fillId="0" borderId="0" xfId="0" applyFont="1" applyFill="1" applyAlignment="1">
      <alignment horizontal="center" vertical="center" wrapText="1"/>
    </xf>
    <xf numFmtId="0" fontId="13" fillId="0" borderId="54" xfId="0" applyFont="1" applyFill="1" applyBorder="1" applyAlignment="1">
      <alignment horizontal="justify" vertical="center" wrapText="1"/>
    </xf>
  </cellXfs>
  <cellStyles count="6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 2" xfId="59"/>
    <cellStyle name="Normál 2 2" xfId="60"/>
    <cellStyle name="Normál 3" xfId="61"/>
    <cellStyle name="Normál_ktgvetés mellékletei 2012 01 20" xfId="62"/>
    <cellStyle name="Normál_KVRENMUNKA" xfId="63"/>
    <cellStyle name="Normál_létszám tájékoztató" xfId="64"/>
    <cellStyle name="Normál_minta" xfId="65"/>
    <cellStyle name="Normál_Munkafüzet2" xfId="66"/>
    <cellStyle name="Normál_pr_4_abc_mell_pü_egyensúly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dxfs count="2">
    <dxf>
      <font>
        <color auto="1"/>
      </font>
    </dxf>
    <dxf>
      <font>
        <color auto="1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externalLink" Target="externalLinks/externalLink2.xml" /><Relationship Id="rId38" Type="http://schemas.openxmlformats.org/officeDocument/2006/relationships/externalLink" Target="externalLinks/externalLink3.xml" /><Relationship Id="rId39" Type="http://schemas.openxmlformats.org/officeDocument/2006/relationships/externalLink" Target="externalLinks/externalLink4.xml" /><Relationship Id="rId40" Type="http://schemas.openxmlformats.org/officeDocument/2006/relationships/externalLink" Target="externalLinks/externalLink5.xml" /><Relationship Id="rId4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ll-3\adat\Em&#337;di\Dokumentumok\Munka\2005%20&#233;vi%20el&#337;terjeszt&#233;sek\Dokumentumok\koncepci&#243;2004\SZ&#193;MOLGAT&#193;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ll-3\adat\Dokumentumok\Dokumentumok\k&#246;lts&#233;gvet&#233;s%202011\ktgvet&#233;s%20mell&#233;kletei%20saj&#225;t%20pldfebr%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ell-3\adat\Dokumentumok\Dokumentumok\k&#246;lts&#233;gvet&#233;s%202011\KTGVET&#201;S%20MELL%20FEBR%2015%20NYOMTATHAT&#21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zmserver\adat\Dokumentumok\Dokumentumok\egy&#233;b%20el&#337;terjeszt&#233;sek\2008\ktgvet&#233;si%20rendelet%20mell2008%20v&#233;gl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zmserver\adat\Em&#337;di\Dokumentumok\Munka\2005%20&#233;vi%20el&#337;terjeszt&#233;sek\Dokumentumok\koncepci&#243;2004\SZ&#193;MOLGAT&#193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  <sheetName val="Munka4"/>
      <sheetName val="Munka5"/>
      <sheetName val="Munka6"/>
      <sheetName val="Munka7"/>
      <sheetName val="Munka8"/>
      <sheetName val="Munka9"/>
      <sheetName val="Munka10"/>
      <sheetName val="Munka11"/>
      <sheetName val="Munka12"/>
      <sheetName val="Munka13"/>
      <sheetName val="Munka14"/>
      <sheetName val="Munka15"/>
      <sheetName val="Munka16"/>
      <sheetName val="Munka17"/>
      <sheetName val="Munka18"/>
      <sheetName val="Munka19"/>
      <sheetName val="Munka20"/>
      <sheetName val="Munka21"/>
      <sheetName val="Munka22"/>
    </sheetNames>
    <sheetDataSet>
      <sheetData sheetId="5">
        <row r="7">
          <cell r="C7">
            <v>145379</v>
          </cell>
        </row>
        <row r="8">
          <cell r="C8">
            <v>477520</v>
          </cell>
        </row>
        <row r="17">
          <cell r="C17">
            <v>1000</v>
          </cell>
        </row>
        <row r="19">
          <cell r="C19">
            <v>2000</v>
          </cell>
        </row>
        <row r="20">
          <cell r="C20">
            <v>3000</v>
          </cell>
        </row>
        <row r="21">
          <cell r="C21">
            <v>106068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ll. tábla"/>
      <sheetName val="1. címrend"/>
      <sheetName val="2. bev-kiad. önk."/>
      <sheetName val="2.a.műk.mérleg"/>
      <sheetName val="2.b.felhalm.mérleg"/>
      <sheetName val="3. ckö ktgvetés"/>
      <sheetName val="4. rkö ktgvetés "/>
      <sheetName val=" 5. bevételek int-ként és létsz"/>
      <sheetName val="6. kiadások int-ként"/>
      <sheetName val="7. felhalm.kiad."/>
      <sheetName val="8. felújítási kiad."/>
      <sheetName val="T.1 ei.felh.ütemterv"/>
      <sheetName val="T.2 céltartalék"/>
      <sheetName val="T.3 közvetett tám."/>
      <sheetName val="T.4 hitelállomány"/>
      <sheetName val="T.5 több éves kih."/>
      <sheetName val="T.6 Össz.normatíva"/>
      <sheetName val="T.7 ph. kiadásai"/>
      <sheetName val="T.8 szociális tábla"/>
      <sheetName val="T.9 kulturális kiad."/>
      <sheetName val="T.10 körny.véd."/>
      <sheetName val="T.11 eu-s projektek"/>
    </sheetNames>
    <sheetDataSet>
      <sheetData sheetId="2">
        <row r="39">
          <cell r="C39">
            <v>3536504</v>
          </cell>
        </row>
        <row r="53">
          <cell r="C53">
            <v>3778085.5096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 címrend"/>
      <sheetName val="2. bev-kiad. önk."/>
      <sheetName val="2.a.műk.mérleg"/>
      <sheetName val="2.b.felhalm.mérleg"/>
      <sheetName val="3. ckö ktgvetés"/>
      <sheetName val="4. rkö ktgvetés "/>
      <sheetName val=" 5. bevételek int-ként és létsz"/>
      <sheetName val="6. kiadások int-ként"/>
      <sheetName val="7. felhalm.kiad."/>
      <sheetName val="8. felújítási kiad."/>
      <sheetName val="T.1 ei.felh.ütemterv"/>
      <sheetName val="T.2 céltartalék"/>
      <sheetName val="T.3 közvetett tám."/>
      <sheetName val="T.4 hitelállomány"/>
      <sheetName val="T.5 több éves kih."/>
      <sheetName val="T.6 Össz.normatíva"/>
      <sheetName val="T.7 ph. kiadásai"/>
      <sheetName val="T.8 szociális tábla"/>
      <sheetName val="T.9 kulturális kiad."/>
      <sheetName val="T.10 körny.véd."/>
      <sheetName val="T.11 eu-s projektek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. címrend"/>
      <sheetName val="2. bev-kiad. önk."/>
      <sheetName val="2a. műk.mérleg"/>
      <sheetName val="2b.felhalm.mérleg"/>
      <sheetName val="3. ckö ktgvetés"/>
      <sheetName val="4. bevételek int-ként"/>
      <sheetName val="5. kiadások int-ként"/>
      <sheetName val="6. felhalm.kiad."/>
      <sheetName val="7. felújítási kiad."/>
      <sheetName val="T.1 ei.felh.ütemterv"/>
      <sheetName val="T.2 céltartalék"/>
      <sheetName val="T.3 közvetett tám."/>
      <sheetName val="T.4 hitelállomány"/>
      <sheetName val="T.5 több éves kih."/>
      <sheetName val="T.6 norm összesítő"/>
      <sheetName val="T.7 ph. kiadásai"/>
      <sheetName val="T.8 eu-s projektek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Munka2"/>
      <sheetName val="Munka3"/>
      <sheetName val="Munka4"/>
      <sheetName val="Munka5"/>
      <sheetName val="Munka6"/>
      <sheetName val="Munka7"/>
      <sheetName val="Munka8"/>
      <sheetName val="Munka9"/>
      <sheetName val="Munka10"/>
      <sheetName val="Munka11"/>
      <sheetName val="Munka12"/>
      <sheetName val="Munka13"/>
      <sheetName val="Munka14"/>
      <sheetName val="Munka15"/>
      <sheetName val="Munka16"/>
      <sheetName val="Munka17"/>
      <sheetName val="Munka18"/>
      <sheetName val="Munka19"/>
      <sheetName val="Munka20"/>
      <sheetName val="Munka21"/>
      <sheetName val="Munka22"/>
    </sheetNames>
    <sheetDataSet>
      <sheetData sheetId="1">
        <row r="22">
          <cell r="P22">
            <v>2725</v>
          </cell>
        </row>
        <row r="23">
          <cell r="P23">
            <v>680</v>
          </cell>
        </row>
      </sheetData>
      <sheetData sheetId="5">
        <row r="7">
          <cell r="C7">
            <v>145379</v>
          </cell>
        </row>
        <row r="8">
          <cell r="C8">
            <v>477520</v>
          </cell>
        </row>
        <row r="10">
          <cell r="C10">
            <v>54645</v>
          </cell>
        </row>
        <row r="11">
          <cell r="C11">
            <v>380009</v>
          </cell>
        </row>
        <row r="15">
          <cell r="C15">
            <v>198000</v>
          </cell>
        </row>
        <row r="16">
          <cell r="C16">
            <v>42000</v>
          </cell>
        </row>
        <row r="17">
          <cell r="C17">
            <v>1000</v>
          </cell>
        </row>
        <row r="18">
          <cell r="C18">
            <v>600</v>
          </cell>
        </row>
        <row r="19">
          <cell r="C19">
            <v>2000</v>
          </cell>
        </row>
        <row r="20">
          <cell r="C20">
            <v>3000</v>
          </cell>
        </row>
        <row r="21">
          <cell r="C21">
            <v>106068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5"/>
  <sheetViews>
    <sheetView zoomScale="99" zoomScaleNormal="99" zoomScaleSheetLayoutView="100" workbookViewId="0" topLeftCell="A1">
      <selection activeCell="H91" sqref="H91"/>
    </sheetView>
  </sheetViews>
  <sheetFormatPr defaultColWidth="9.00390625" defaultRowHeight="12.75"/>
  <cols>
    <col min="1" max="1" width="8.00390625" style="113" customWidth="1"/>
    <col min="2" max="2" width="86.00390625" style="113" customWidth="1"/>
    <col min="3" max="3" width="13.875" style="114" customWidth="1"/>
    <col min="4" max="4" width="14.625" style="102" customWidth="1"/>
    <col min="5" max="5" width="13.875" style="102" customWidth="1"/>
    <col min="6" max="16384" width="9.375" style="102" customWidth="1"/>
  </cols>
  <sheetData>
    <row r="1" spans="1:5" ht="52.5" customHeight="1">
      <c r="A1" s="2205" t="s">
        <v>1166</v>
      </c>
      <c r="B1" s="2206"/>
      <c r="C1" s="2206"/>
      <c r="D1" s="2206"/>
      <c r="E1" s="2206"/>
    </row>
    <row r="2" spans="1:5" ht="15.75" customHeight="1">
      <c r="A2" s="2202" t="s">
        <v>240</v>
      </c>
      <c r="B2" s="2202"/>
      <c r="C2" s="2202"/>
      <c r="D2" s="2202"/>
      <c r="E2" s="2202"/>
    </row>
    <row r="3" spans="1:5" ht="15.75" customHeight="1" thickBot="1">
      <c r="A3" s="2201"/>
      <c r="B3" s="2201"/>
      <c r="E3" s="1772" t="s">
        <v>635</v>
      </c>
    </row>
    <row r="4" spans="1:5" ht="37.5" customHeight="1" thickBot="1">
      <c r="A4" s="136" t="s">
        <v>12</v>
      </c>
      <c r="B4" s="134" t="s">
        <v>462</v>
      </c>
      <c r="C4" s="137" t="s">
        <v>291</v>
      </c>
      <c r="D4" s="138" t="s">
        <v>461</v>
      </c>
      <c r="E4" s="138" t="s">
        <v>604</v>
      </c>
    </row>
    <row r="5" spans="1:5" s="5" customFormat="1" ht="12" customHeight="1" thickBot="1">
      <c r="A5" s="581">
        <v>1</v>
      </c>
      <c r="B5" s="582">
        <v>2</v>
      </c>
      <c r="C5" s="583">
        <v>3</v>
      </c>
      <c r="D5" s="583">
        <v>4</v>
      </c>
      <c r="E5" s="584">
        <v>5</v>
      </c>
    </row>
    <row r="6" spans="1:5" s="1" customFormat="1" ht="15.75" customHeight="1" thickBot="1">
      <c r="A6" s="143" t="s">
        <v>243</v>
      </c>
      <c r="B6" s="142" t="s">
        <v>75</v>
      </c>
      <c r="C6" s="484">
        <f>+C7+C17+C28</f>
        <v>1420485</v>
      </c>
      <c r="D6" s="485">
        <f>+D7+D17+D28</f>
        <v>1777549</v>
      </c>
      <c r="E6" s="487">
        <f>+E7+E17+E28</f>
        <v>1772589</v>
      </c>
    </row>
    <row r="7" spans="1:5" s="1" customFormat="1" ht="15.75" customHeight="1" thickBot="1">
      <c r="A7" s="143" t="s">
        <v>244</v>
      </c>
      <c r="B7" s="144" t="s">
        <v>442</v>
      </c>
      <c r="C7" s="484">
        <f>+C8+C13+C14+C15+C16</f>
        <v>872763</v>
      </c>
      <c r="D7" s="485">
        <f>+D8+D13+D14+D15+D16</f>
        <v>997491</v>
      </c>
      <c r="E7" s="487">
        <f>+E8+E13+E14+E15+E16</f>
        <v>997491</v>
      </c>
    </row>
    <row r="8" spans="1:5" s="1" customFormat="1" ht="15.75" customHeight="1">
      <c r="A8" s="158" t="s">
        <v>42</v>
      </c>
      <c r="B8" s="148" t="s">
        <v>3</v>
      </c>
      <c r="C8" s="989">
        <f>SUM(C9:C11)</f>
        <v>742000</v>
      </c>
      <c r="D8" s="990">
        <f>SUM(D9:D12)</f>
        <v>976831</v>
      </c>
      <c r="E8" s="1746">
        <f>SUM(E9:E12)</f>
        <v>976831</v>
      </c>
    </row>
    <row r="9" spans="1:5" s="1" customFormat="1" ht="15.75" customHeight="1">
      <c r="A9" s="147"/>
      <c r="B9" s="735" t="s">
        <v>195</v>
      </c>
      <c r="C9" s="488">
        <v>85000</v>
      </c>
      <c r="D9" s="968">
        <v>77973</v>
      </c>
      <c r="E9" s="1747">
        <v>77973</v>
      </c>
    </row>
    <row r="10" spans="1:5" s="1" customFormat="1" ht="15.75" customHeight="1">
      <c r="A10" s="147"/>
      <c r="B10" s="735" t="s">
        <v>196</v>
      </c>
      <c r="C10" s="488">
        <v>57000</v>
      </c>
      <c r="D10" s="968">
        <v>58725</v>
      </c>
      <c r="E10" s="1747">
        <v>58725</v>
      </c>
    </row>
    <row r="11" spans="1:5" s="1" customFormat="1" ht="15.75" customHeight="1">
      <c r="A11" s="147"/>
      <c r="B11" s="735" t="s">
        <v>197</v>
      </c>
      <c r="C11" s="488">
        <v>600000</v>
      </c>
      <c r="D11" s="968">
        <v>835532</v>
      </c>
      <c r="E11" s="1747">
        <v>835532</v>
      </c>
    </row>
    <row r="12" spans="1:5" s="1" customFormat="1" ht="15.75" customHeight="1">
      <c r="A12" s="147"/>
      <c r="B12" s="735" t="s">
        <v>602</v>
      </c>
      <c r="C12" s="488"/>
      <c r="D12" s="968">
        <v>4601</v>
      </c>
      <c r="E12" s="1747">
        <v>4601</v>
      </c>
    </row>
    <row r="13" spans="1:5" s="1" customFormat="1" ht="15.75" customHeight="1">
      <c r="A13" s="147" t="s">
        <v>43</v>
      </c>
      <c r="B13" s="152" t="s">
        <v>13</v>
      </c>
      <c r="C13" s="491"/>
      <c r="D13" s="679"/>
      <c r="E13" s="691"/>
    </row>
    <row r="14" spans="1:5" s="1" customFormat="1" ht="15.75" customHeight="1">
      <c r="A14" s="147" t="s">
        <v>44</v>
      </c>
      <c r="B14" s="152" t="s">
        <v>76</v>
      </c>
      <c r="C14" s="491">
        <v>22000</v>
      </c>
      <c r="D14" s="679">
        <v>19104</v>
      </c>
      <c r="E14" s="691">
        <v>19104</v>
      </c>
    </row>
    <row r="15" spans="1:5" s="1" customFormat="1" ht="15.75" customHeight="1">
      <c r="A15" s="147" t="s">
        <v>45</v>
      </c>
      <c r="B15" s="153" t="s">
        <v>77</v>
      </c>
      <c r="C15" s="491">
        <v>108763</v>
      </c>
      <c r="D15" s="679">
        <v>1556</v>
      </c>
      <c r="E15" s="1285">
        <v>1556</v>
      </c>
    </row>
    <row r="16" spans="1:5" s="1" customFormat="1" ht="15.75" customHeight="1" thickBot="1">
      <c r="A16" s="163" t="s">
        <v>46</v>
      </c>
      <c r="B16" s="154" t="s">
        <v>78</v>
      </c>
      <c r="C16" s="492"/>
      <c r="D16" s="685"/>
      <c r="E16" s="1286"/>
    </row>
    <row r="17" spans="1:5" s="1" customFormat="1" ht="15.75" customHeight="1" thickBot="1">
      <c r="A17" s="143" t="s">
        <v>245</v>
      </c>
      <c r="B17" s="142" t="s">
        <v>202</v>
      </c>
      <c r="C17" s="495">
        <f>+C18+C19+C20+C21+C22+C23+C24+C25+C26+C27</f>
        <v>495722</v>
      </c>
      <c r="D17" s="495">
        <f>+D18+D19+D20+D21+D22+D23+D24+D25+D26+D27</f>
        <v>736699</v>
      </c>
      <c r="E17" s="511">
        <f>+E18+E19+E20+E21+E22+E23+E24+E25+E26+E27</f>
        <v>730929</v>
      </c>
    </row>
    <row r="18" spans="1:5" s="1" customFormat="1" ht="15.75" customHeight="1">
      <c r="A18" s="164" t="s">
        <v>15</v>
      </c>
      <c r="B18" s="165" t="s">
        <v>83</v>
      </c>
      <c r="C18" s="496">
        <v>8634</v>
      </c>
      <c r="D18" s="969">
        <v>2298</v>
      </c>
      <c r="E18" s="762">
        <v>2298</v>
      </c>
    </row>
    <row r="19" spans="1:5" s="1" customFormat="1" ht="15.75" customHeight="1">
      <c r="A19" s="147" t="s">
        <v>16</v>
      </c>
      <c r="B19" s="160" t="s">
        <v>84</v>
      </c>
      <c r="C19" s="498">
        <v>79470</v>
      </c>
      <c r="D19" s="679">
        <v>98013</v>
      </c>
      <c r="E19" s="691">
        <v>96036</v>
      </c>
    </row>
    <row r="20" spans="1:5" s="1" customFormat="1" ht="15.75" customHeight="1">
      <c r="A20" s="147" t="s">
        <v>17</v>
      </c>
      <c r="B20" s="160" t="s">
        <v>85</v>
      </c>
      <c r="C20" s="498">
        <v>45011</v>
      </c>
      <c r="D20" s="679">
        <v>44740</v>
      </c>
      <c r="E20" s="691">
        <v>46057</v>
      </c>
    </row>
    <row r="21" spans="1:5" s="1" customFormat="1" ht="15.75" customHeight="1">
      <c r="A21" s="147" t="s">
        <v>18</v>
      </c>
      <c r="B21" s="160" t="s">
        <v>86</v>
      </c>
      <c r="C21" s="498">
        <v>117600</v>
      </c>
      <c r="D21" s="679">
        <v>63810</v>
      </c>
      <c r="E21" s="691">
        <v>63829</v>
      </c>
    </row>
    <row r="22" spans="1:5" s="1" customFormat="1" ht="15.75" customHeight="1">
      <c r="A22" s="161" t="s">
        <v>79</v>
      </c>
      <c r="B22" s="162" t="s">
        <v>87</v>
      </c>
      <c r="C22" s="499">
        <v>4420</v>
      </c>
      <c r="D22" s="679">
        <v>9496</v>
      </c>
      <c r="E22" s="691">
        <v>10007</v>
      </c>
    </row>
    <row r="23" spans="1:5" s="1" customFormat="1" ht="15.75" customHeight="1">
      <c r="A23" s="147" t="s">
        <v>80</v>
      </c>
      <c r="B23" s="160" t="s">
        <v>305</v>
      </c>
      <c r="C23" s="498">
        <v>169181</v>
      </c>
      <c r="D23" s="679">
        <v>334730</v>
      </c>
      <c r="E23" s="691">
        <v>330205</v>
      </c>
    </row>
    <row r="24" spans="1:5" s="1" customFormat="1" ht="15.75" customHeight="1">
      <c r="A24" s="147" t="s">
        <v>81</v>
      </c>
      <c r="B24" s="160" t="s">
        <v>89</v>
      </c>
      <c r="C24" s="498">
        <v>3115</v>
      </c>
      <c r="D24" s="679">
        <v>4330</v>
      </c>
      <c r="E24" s="691">
        <v>4272</v>
      </c>
    </row>
    <row r="25" spans="1:5" s="1" customFormat="1" ht="15.75" customHeight="1">
      <c r="A25" s="147" t="s">
        <v>82</v>
      </c>
      <c r="B25" s="160" t="s">
        <v>90</v>
      </c>
      <c r="C25" s="498">
        <v>27470</v>
      </c>
      <c r="D25" s="679">
        <v>40106</v>
      </c>
      <c r="E25" s="691">
        <v>40420</v>
      </c>
    </row>
    <row r="26" spans="1:5" s="1" customFormat="1" ht="15.75" customHeight="1">
      <c r="A26" s="147" t="s">
        <v>200</v>
      </c>
      <c r="B26" s="160" t="s">
        <v>443</v>
      </c>
      <c r="C26" s="498">
        <v>40821</v>
      </c>
      <c r="D26" s="679">
        <v>39705</v>
      </c>
      <c r="E26" s="691">
        <v>38334</v>
      </c>
    </row>
    <row r="27" spans="1:5" s="1" customFormat="1" ht="15.75" customHeight="1" thickBot="1">
      <c r="A27" s="163" t="s">
        <v>571</v>
      </c>
      <c r="B27" s="500" t="s">
        <v>573</v>
      </c>
      <c r="C27" s="501"/>
      <c r="D27" s="1000">
        <v>99471</v>
      </c>
      <c r="E27" s="1000">
        <v>99471</v>
      </c>
    </row>
    <row r="28" spans="1:5" s="1" customFormat="1" ht="31.5" customHeight="1" thickBot="1">
      <c r="A28" s="143" t="s">
        <v>91</v>
      </c>
      <c r="B28" s="142" t="s">
        <v>1362</v>
      </c>
      <c r="C28" s="502">
        <v>52000</v>
      </c>
      <c r="D28" s="503">
        <v>43359</v>
      </c>
      <c r="E28" s="504">
        <v>44169</v>
      </c>
    </row>
    <row r="29" spans="1:5" s="1" customFormat="1" ht="15.75" customHeight="1" thickBot="1">
      <c r="A29" s="143" t="s">
        <v>247</v>
      </c>
      <c r="B29" s="142" t="s">
        <v>463</v>
      </c>
      <c r="C29" s="495">
        <f>+C30+C31+C32+C33+C34+C35+C36+C37</f>
        <v>755377</v>
      </c>
      <c r="D29" s="486">
        <f>+D30+D31+D32+D33+D34+D35+D36+D37</f>
        <v>1445598</v>
      </c>
      <c r="E29" s="487">
        <f>+E30+E31+E32+E33+E34+E35+E36+E37</f>
        <v>1445233</v>
      </c>
    </row>
    <row r="30" spans="1:5" s="1" customFormat="1" ht="15.75" customHeight="1">
      <c r="A30" s="164" t="s">
        <v>21</v>
      </c>
      <c r="B30" s="165" t="s">
        <v>307</v>
      </c>
      <c r="C30" s="496">
        <v>755123</v>
      </c>
      <c r="D30" s="679">
        <v>1185573</v>
      </c>
      <c r="E30" s="691">
        <v>1185573</v>
      </c>
    </row>
    <row r="31" spans="1:5" s="1" customFormat="1" ht="15.75" customHeight="1">
      <c r="A31" s="147" t="s">
        <v>22</v>
      </c>
      <c r="B31" s="160" t="s">
        <v>308</v>
      </c>
      <c r="C31" s="498"/>
      <c r="D31" s="679"/>
      <c r="E31" s="691"/>
    </row>
    <row r="32" spans="1:5" s="1" customFormat="1" ht="15.75" customHeight="1">
      <c r="A32" s="147" t="s">
        <v>23</v>
      </c>
      <c r="B32" s="160" t="s">
        <v>98</v>
      </c>
      <c r="C32" s="498">
        <v>254</v>
      </c>
      <c r="D32" s="679">
        <v>56678</v>
      </c>
      <c r="E32" s="691">
        <v>56678</v>
      </c>
    </row>
    <row r="33" spans="1:5" s="1" customFormat="1" ht="15.75" customHeight="1">
      <c r="A33" s="166" t="s">
        <v>93</v>
      </c>
      <c r="B33" s="160" t="s">
        <v>309</v>
      </c>
      <c r="C33" s="505"/>
      <c r="D33" s="679"/>
      <c r="E33" s="691"/>
    </row>
    <row r="34" spans="1:5" s="1" customFormat="1" ht="15.75" customHeight="1">
      <c r="A34" s="166" t="s">
        <v>94</v>
      </c>
      <c r="B34" s="160" t="s">
        <v>99</v>
      </c>
      <c r="C34" s="505"/>
      <c r="D34" s="679"/>
      <c r="E34" s="691"/>
    </row>
    <row r="35" spans="1:5" s="1" customFormat="1" ht="15.75" customHeight="1">
      <c r="A35" s="147" t="s">
        <v>95</v>
      </c>
      <c r="B35" s="160" t="s">
        <v>100</v>
      </c>
      <c r="C35" s="498"/>
      <c r="D35" s="679"/>
      <c r="E35" s="691"/>
    </row>
    <row r="36" spans="1:5" s="1" customFormat="1" ht="15.75" customHeight="1">
      <c r="A36" s="147" t="s">
        <v>96</v>
      </c>
      <c r="B36" s="160" t="s">
        <v>310</v>
      </c>
      <c r="C36" s="506"/>
      <c r="D36" s="679"/>
      <c r="E36" s="691"/>
    </row>
    <row r="37" spans="1:5" s="1" customFormat="1" ht="15.75" customHeight="1" thickBot="1">
      <c r="A37" s="147" t="s">
        <v>97</v>
      </c>
      <c r="B37" s="167" t="s">
        <v>553</v>
      </c>
      <c r="C37" s="506"/>
      <c r="D37" s="679">
        <v>203347</v>
      </c>
      <c r="E37" s="691">
        <v>202982</v>
      </c>
    </row>
    <row r="38" spans="1:5" s="1" customFormat="1" ht="15.75" customHeight="1" thickBot="1">
      <c r="A38" s="168" t="s">
        <v>248</v>
      </c>
      <c r="B38" s="142" t="s">
        <v>464</v>
      </c>
      <c r="C38" s="495">
        <f>+C39+C45</f>
        <v>835216</v>
      </c>
      <c r="D38" s="486">
        <f>+D39+D45</f>
        <v>1158864</v>
      </c>
      <c r="E38" s="487">
        <f>+E39+E45</f>
        <v>1157527</v>
      </c>
    </row>
    <row r="39" spans="1:5" s="1" customFormat="1" ht="15.75" customHeight="1">
      <c r="A39" s="507" t="s">
        <v>24</v>
      </c>
      <c r="B39" s="508" t="s">
        <v>312</v>
      </c>
      <c r="C39" s="509">
        <f>+C40+C41+C42+C43+C44</f>
        <v>227031</v>
      </c>
      <c r="D39" s="681">
        <f>+D40+D41+D42+D43+D44</f>
        <v>641790</v>
      </c>
      <c r="E39" s="682">
        <f>+E40+E41+E42+E43+E44</f>
        <v>640453</v>
      </c>
    </row>
    <row r="40" spans="1:5" s="1" customFormat="1" ht="15.75" customHeight="1">
      <c r="A40" s="170" t="s">
        <v>26</v>
      </c>
      <c r="B40" s="153" t="s">
        <v>313</v>
      </c>
      <c r="C40" s="506">
        <v>179159</v>
      </c>
      <c r="D40" s="679">
        <v>192464</v>
      </c>
      <c r="E40" s="691">
        <v>192465</v>
      </c>
    </row>
    <row r="41" spans="1:5" s="1" customFormat="1" ht="15.75" customHeight="1">
      <c r="A41" s="170" t="s">
        <v>27</v>
      </c>
      <c r="B41" s="153" t="s">
        <v>314</v>
      </c>
      <c r="C41" s="506">
        <v>2590</v>
      </c>
      <c r="D41" s="679">
        <v>2966</v>
      </c>
      <c r="E41" s="691">
        <v>1647</v>
      </c>
    </row>
    <row r="42" spans="1:5" s="1" customFormat="1" ht="15.75" customHeight="1">
      <c r="A42" s="170" t="s">
        <v>28</v>
      </c>
      <c r="B42" s="153" t="s">
        <v>315</v>
      </c>
      <c r="C42" s="506">
        <v>3900</v>
      </c>
      <c r="D42" s="679">
        <v>33357</v>
      </c>
      <c r="E42" s="691">
        <v>33357</v>
      </c>
    </row>
    <row r="43" spans="1:5" s="1" customFormat="1" ht="15.75" customHeight="1">
      <c r="A43" s="170" t="s">
        <v>29</v>
      </c>
      <c r="B43" s="153" t="s">
        <v>316</v>
      </c>
      <c r="C43" s="506">
        <v>33279</v>
      </c>
      <c r="D43" s="679">
        <v>93253</v>
      </c>
      <c r="E43" s="691">
        <v>93253</v>
      </c>
    </row>
    <row r="44" spans="1:5" s="1" customFormat="1" ht="15.75" customHeight="1">
      <c r="A44" s="170" t="s">
        <v>102</v>
      </c>
      <c r="B44" s="153" t="s">
        <v>317</v>
      </c>
      <c r="C44" s="506">
        <v>8103</v>
      </c>
      <c r="D44" s="679">
        <v>319750</v>
      </c>
      <c r="E44" s="691">
        <v>319731</v>
      </c>
    </row>
    <row r="45" spans="1:5" s="1" customFormat="1" ht="15.75" customHeight="1">
      <c r="A45" s="170" t="s">
        <v>25</v>
      </c>
      <c r="B45" s="171" t="s">
        <v>318</v>
      </c>
      <c r="C45" s="510">
        <f>+C46+C47+C48+C49+C50</f>
        <v>608185</v>
      </c>
      <c r="D45" s="510">
        <f>+D46+D47+D48+D49+D50</f>
        <v>517074</v>
      </c>
      <c r="E45" s="1287">
        <f>+E46+E47+E48+E49+E50</f>
        <v>517074</v>
      </c>
    </row>
    <row r="46" spans="1:5" s="1" customFormat="1" ht="15.75" customHeight="1">
      <c r="A46" s="170" t="s">
        <v>32</v>
      </c>
      <c r="B46" s="153" t="s">
        <v>313</v>
      </c>
      <c r="C46" s="506"/>
      <c r="D46" s="679"/>
      <c r="E46" s="691"/>
    </row>
    <row r="47" spans="1:5" s="1" customFormat="1" ht="15.75" customHeight="1">
      <c r="A47" s="170" t="s">
        <v>33</v>
      </c>
      <c r="B47" s="153" t="s">
        <v>314</v>
      </c>
      <c r="C47" s="506"/>
      <c r="D47" s="679">
        <v>746</v>
      </c>
      <c r="E47" s="691">
        <v>746</v>
      </c>
    </row>
    <row r="48" spans="1:5" s="1" customFormat="1" ht="15.75" customHeight="1">
      <c r="A48" s="170" t="s">
        <v>34</v>
      </c>
      <c r="B48" s="153" t="s">
        <v>315</v>
      </c>
      <c r="C48" s="506"/>
      <c r="D48" s="679">
        <v>1467</v>
      </c>
      <c r="E48" s="1261">
        <v>1467</v>
      </c>
    </row>
    <row r="49" spans="1:5" s="1" customFormat="1" ht="15.75" customHeight="1">
      <c r="A49" s="170" t="s">
        <v>35</v>
      </c>
      <c r="B49" s="174" t="s">
        <v>316</v>
      </c>
      <c r="C49" s="506">
        <v>605385</v>
      </c>
      <c r="D49" s="679">
        <v>490347</v>
      </c>
      <c r="E49" s="691">
        <v>490347</v>
      </c>
    </row>
    <row r="50" spans="1:5" s="1" customFormat="1" ht="15.75" customHeight="1" thickBot="1">
      <c r="A50" s="684" t="s">
        <v>103</v>
      </c>
      <c r="B50" s="176" t="s">
        <v>319</v>
      </c>
      <c r="C50" s="517">
        <v>2800</v>
      </c>
      <c r="D50" s="685">
        <v>24514</v>
      </c>
      <c r="E50" s="1288">
        <v>24514</v>
      </c>
    </row>
    <row r="51" spans="1:5" s="1" customFormat="1" ht="15.75" customHeight="1" thickBot="1">
      <c r="A51" s="143" t="s">
        <v>110</v>
      </c>
      <c r="B51" s="144" t="s">
        <v>320</v>
      </c>
      <c r="C51" s="495">
        <f>+C52+C53</f>
        <v>0</v>
      </c>
      <c r="D51" s="495">
        <f>+D52+D53</f>
        <v>8385</v>
      </c>
      <c r="E51" s="511">
        <f>+E52+E53</f>
        <v>8385</v>
      </c>
    </row>
    <row r="52" spans="1:5" s="1" customFormat="1" ht="15.75" customHeight="1">
      <c r="A52" s="164" t="s">
        <v>30</v>
      </c>
      <c r="B52" s="152" t="s">
        <v>321</v>
      </c>
      <c r="C52" s="496"/>
      <c r="D52" s="679">
        <v>1569</v>
      </c>
      <c r="E52" s="691">
        <v>1569</v>
      </c>
    </row>
    <row r="53" spans="1:5" s="1" customFormat="1" ht="15.75" customHeight="1" thickBot="1">
      <c r="A53" s="161" t="s">
        <v>31</v>
      </c>
      <c r="B53" s="178" t="s">
        <v>322</v>
      </c>
      <c r="C53" s="499"/>
      <c r="D53" s="679">
        <v>6816</v>
      </c>
      <c r="E53" s="691">
        <v>6816</v>
      </c>
    </row>
    <row r="54" spans="1:5" s="1" customFormat="1" ht="15.75" customHeight="1" thickBot="1">
      <c r="A54" s="141" t="s">
        <v>250</v>
      </c>
      <c r="B54" s="563" t="s">
        <v>495</v>
      </c>
      <c r="C54" s="1002">
        <f>+C55+C56+C57+C58+C59</f>
        <v>205671</v>
      </c>
      <c r="D54" s="1002">
        <f>+D55+D56+D57+D58+D59</f>
        <v>303803</v>
      </c>
      <c r="E54" s="1001">
        <f>+E55+E56+E57+E58+E59</f>
        <v>303803</v>
      </c>
    </row>
    <row r="55" spans="1:5" s="1" customFormat="1" ht="15.75" customHeight="1">
      <c r="A55" s="158" t="s">
        <v>113</v>
      </c>
      <c r="B55" s="148" t="s">
        <v>112</v>
      </c>
      <c r="C55" s="686">
        <v>66200</v>
      </c>
      <c r="D55" s="688">
        <v>89197</v>
      </c>
      <c r="E55" s="689">
        <v>89196</v>
      </c>
    </row>
    <row r="56" spans="1:5" s="1" customFormat="1" ht="15.75" customHeight="1">
      <c r="A56" s="147" t="s">
        <v>114</v>
      </c>
      <c r="B56" s="153" t="s">
        <v>323</v>
      </c>
      <c r="C56" s="506">
        <v>136000</v>
      </c>
      <c r="D56" s="690">
        <v>90667</v>
      </c>
      <c r="E56" s="691">
        <v>90667</v>
      </c>
    </row>
    <row r="57" spans="1:5" s="1" customFormat="1" ht="15.75" customHeight="1">
      <c r="A57" s="147" t="s">
        <v>324</v>
      </c>
      <c r="B57" s="153" t="s">
        <v>325</v>
      </c>
      <c r="C57" s="506">
        <v>3471</v>
      </c>
      <c r="D57" s="690">
        <v>23325</v>
      </c>
      <c r="E57" s="691">
        <v>23326</v>
      </c>
    </row>
    <row r="58" spans="1:5" s="1" customFormat="1" ht="15.75" customHeight="1">
      <c r="A58" s="147" t="s">
        <v>494</v>
      </c>
      <c r="B58" s="153" t="s">
        <v>496</v>
      </c>
      <c r="C58" s="506"/>
      <c r="D58" s="690">
        <v>30077</v>
      </c>
      <c r="E58" s="691">
        <v>30077</v>
      </c>
    </row>
    <row r="59" spans="1:5" s="1" customFormat="1" ht="15.75" customHeight="1" thickBot="1">
      <c r="A59" s="687" t="s">
        <v>493</v>
      </c>
      <c r="B59" s="178" t="s">
        <v>497</v>
      </c>
      <c r="C59" s="517"/>
      <c r="D59" s="692">
        <v>70537</v>
      </c>
      <c r="E59" s="1006">
        <v>70537</v>
      </c>
    </row>
    <row r="60" spans="1:5" s="1" customFormat="1" ht="15.75" customHeight="1" thickBot="1">
      <c r="A60" s="1003" t="s">
        <v>115</v>
      </c>
      <c r="B60" s="179" t="s">
        <v>326</v>
      </c>
      <c r="C60" s="1004">
        <v>4300</v>
      </c>
      <c r="D60" s="1005">
        <v>3902</v>
      </c>
      <c r="E60" s="1289">
        <v>3902</v>
      </c>
    </row>
    <row r="61" spans="1:5" s="1" customFormat="1" ht="15.75" customHeight="1" thickBot="1">
      <c r="A61" s="730" t="s">
        <v>252</v>
      </c>
      <c r="B61" s="731" t="s">
        <v>116</v>
      </c>
      <c r="C61" s="732">
        <f>+C7+C17+C28+C29+C38+C51+C54+C60</f>
        <v>3221049</v>
      </c>
      <c r="D61" s="732">
        <f>+D7+D17+D28+D29+D38+D51+D54+D60</f>
        <v>4698101</v>
      </c>
      <c r="E61" s="733">
        <f>+E7+E17+E28+E29+E38+E51+E54+E60</f>
        <v>4691439</v>
      </c>
    </row>
    <row r="62" spans="1:5" s="1" customFormat="1" ht="15.75" customHeight="1" thickBot="1">
      <c r="A62" s="180" t="s">
        <v>253</v>
      </c>
      <c r="B62" s="144" t="s">
        <v>327</v>
      </c>
      <c r="C62" s="515">
        <f>+C63+C69</f>
        <v>655447</v>
      </c>
      <c r="D62" s="515">
        <f>+D63+D69</f>
        <v>879364</v>
      </c>
      <c r="E62" s="516">
        <f>+E63+E69</f>
        <v>510819</v>
      </c>
    </row>
    <row r="63" spans="1:5" s="1" customFormat="1" ht="15.75" customHeight="1">
      <c r="A63" s="702" t="s">
        <v>62</v>
      </c>
      <c r="B63" s="508" t="s">
        <v>382</v>
      </c>
      <c r="C63" s="509">
        <f>+C64+C65+C66+C67+C68</f>
        <v>655447</v>
      </c>
      <c r="D63" s="509">
        <f>+D64+D65+D66+D67+D68</f>
        <v>879364</v>
      </c>
      <c r="E63" s="682">
        <f>+E64+E65+E66+E67+E68</f>
        <v>510819</v>
      </c>
    </row>
    <row r="64" spans="1:5" s="1" customFormat="1" ht="15.75" customHeight="1">
      <c r="A64" s="182" t="s">
        <v>329</v>
      </c>
      <c r="B64" s="153" t="s">
        <v>330</v>
      </c>
      <c r="C64" s="506">
        <v>655447</v>
      </c>
      <c r="D64" s="679">
        <v>879364</v>
      </c>
      <c r="E64" s="691">
        <v>510819</v>
      </c>
    </row>
    <row r="65" spans="1:5" s="1" customFormat="1" ht="15.75" customHeight="1">
      <c r="A65" s="182" t="s">
        <v>331</v>
      </c>
      <c r="B65" s="153" t="s">
        <v>332</v>
      </c>
      <c r="C65" s="506"/>
      <c r="D65" s="489"/>
      <c r="E65" s="1261"/>
    </row>
    <row r="66" spans="1:5" s="1" customFormat="1" ht="15.75" customHeight="1">
      <c r="A66" s="182" t="s">
        <v>333</v>
      </c>
      <c r="B66" s="153" t="s">
        <v>334</v>
      </c>
      <c r="C66" s="506"/>
      <c r="D66" s="489"/>
      <c r="E66" s="1261"/>
    </row>
    <row r="67" spans="1:5" s="1" customFormat="1" ht="15.75" customHeight="1">
      <c r="A67" s="182" t="s">
        <v>335</v>
      </c>
      <c r="B67" s="153" t="s">
        <v>336</v>
      </c>
      <c r="C67" s="506"/>
      <c r="D67" s="489"/>
      <c r="E67" s="1261"/>
    </row>
    <row r="68" spans="1:5" s="1" customFormat="1" ht="15.75" customHeight="1">
      <c r="A68" s="182" t="s">
        <v>337</v>
      </c>
      <c r="B68" s="153" t="s">
        <v>338</v>
      </c>
      <c r="C68" s="506"/>
      <c r="D68" s="489"/>
      <c r="E68" s="1261"/>
    </row>
    <row r="69" spans="1:5" s="1" customFormat="1" ht="15.75" customHeight="1">
      <c r="A69" s="183" t="s">
        <v>63</v>
      </c>
      <c r="B69" s="171" t="s">
        <v>383</v>
      </c>
      <c r="C69" s="510">
        <f>+C70+C71+C72+C73+C74</f>
        <v>0</v>
      </c>
      <c r="D69" s="510">
        <f>+D70+D71+D72+D73+D74</f>
        <v>0</v>
      </c>
      <c r="E69" s="683">
        <f>+E70+E71+E72+E73+E74</f>
        <v>0</v>
      </c>
    </row>
    <row r="70" spans="1:5" s="1" customFormat="1" ht="15.75" customHeight="1">
      <c r="A70" s="182" t="s">
        <v>340</v>
      </c>
      <c r="B70" s="153" t="s">
        <v>341</v>
      </c>
      <c r="C70" s="506"/>
      <c r="D70" s="489"/>
      <c r="E70" s="1261"/>
    </row>
    <row r="71" spans="1:5" s="1" customFormat="1" ht="15.75" customHeight="1">
      <c r="A71" s="182" t="s">
        <v>342</v>
      </c>
      <c r="B71" s="153" t="s">
        <v>343</v>
      </c>
      <c r="C71" s="506"/>
      <c r="D71" s="489"/>
      <c r="E71" s="1261"/>
    </row>
    <row r="72" spans="1:5" s="1" customFormat="1" ht="15.75" customHeight="1">
      <c r="A72" s="182" t="s">
        <v>344</v>
      </c>
      <c r="B72" s="153" t="s">
        <v>345</v>
      </c>
      <c r="C72" s="506"/>
      <c r="D72" s="489"/>
      <c r="E72" s="1261"/>
    </row>
    <row r="73" spans="1:5" s="1" customFormat="1" ht="15.75" customHeight="1">
      <c r="A73" s="182" t="s">
        <v>346</v>
      </c>
      <c r="B73" s="153" t="s">
        <v>347</v>
      </c>
      <c r="C73" s="506"/>
      <c r="D73" s="489"/>
      <c r="E73" s="1261"/>
    </row>
    <row r="74" spans="1:5" s="1" customFormat="1" ht="15.75" customHeight="1" thickBot="1">
      <c r="A74" s="184" t="s">
        <v>348</v>
      </c>
      <c r="B74" s="178" t="s">
        <v>349</v>
      </c>
      <c r="C74" s="517"/>
      <c r="D74" s="493"/>
      <c r="E74" s="1288"/>
    </row>
    <row r="75" spans="1:5" s="1" customFormat="1" ht="30.75" customHeight="1" thickBot="1">
      <c r="A75" s="180" t="s">
        <v>254</v>
      </c>
      <c r="B75" s="144" t="s">
        <v>384</v>
      </c>
      <c r="C75" s="515">
        <f>+C61+C62</f>
        <v>3876496</v>
      </c>
      <c r="D75" s="515">
        <f>+D61+D62</f>
        <v>5577465</v>
      </c>
      <c r="E75" s="516">
        <f>+E61+E62</f>
        <v>5202258</v>
      </c>
    </row>
    <row r="76" spans="1:5" s="1" customFormat="1" ht="15.75" customHeight="1" thickBot="1">
      <c r="A76" s="185" t="s">
        <v>255</v>
      </c>
      <c r="B76" s="179" t="s">
        <v>351</v>
      </c>
      <c r="C76" s="897"/>
      <c r="D76" s="898"/>
      <c r="E76" s="1261">
        <v>4473</v>
      </c>
    </row>
    <row r="77" spans="1:5" s="1" customFormat="1" ht="15.75" customHeight="1" thickBot="1">
      <c r="A77" s="786" t="s">
        <v>256</v>
      </c>
      <c r="B77" s="787" t="s">
        <v>385</v>
      </c>
      <c r="C77" s="788">
        <f>+C75+C76</f>
        <v>3876496</v>
      </c>
      <c r="D77" s="788">
        <f>+D75+D76</f>
        <v>5577465</v>
      </c>
      <c r="E77" s="789">
        <f>+E75+E76</f>
        <v>5206731</v>
      </c>
    </row>
    <row r="78" spans="1:3" s="1" customFormat="1" ht="15.75" customHeight="1">
      <c r="A78" s="106"/>
      <c r="B78" s="126"/>
      <c r="C78" s="107"/>
    </row>
    <row r="79" spans="1:5" ht="15.75" customHeight="1">
      <c r="A79" s="2202" t="s">
        <v>270</v>
      </c>
      <c r="B79" s="2202"/>
      <c r="C79" s="2202"/>
      <c r="D79" s="135"/>
      <c r="E79" s="135"/>
    </row>
    <row r="80" spans="1:2" s="108" customFormat="1" ht="15.75" customHeight="1" thickBot="1">
      <c r="A80" s="2203"/>
      <c r="B80" s="2203"/>
    </row>
    <row r="81" spans="1:5" ht="31.5" customHeight="1" thickBot="1">
      <c r="A81" s="136" t="s">
        <v>241</v>
      </c>
      <c r="B81" s="134" t="s">
        <v>462</v>
      </c>
      <c r="C81" s="133" t="s">
        <v>291</v>
      </c>
      <c r="D81" s="138" t="s">
        <v>461</v>
      </c>
      <c r="E81" s="138" t="s">
        <v>604</v>
      </c>
    </row>
    <row r="82" spans="1:5" s="5" customFormat="1" ht="15.75" customHeight="1" thickBot="1">
      <c r="A82" s="736">
        <v>1</v>
      </c>
      <c r="B82" s="737">
        <v>2</v>
      </c>
      <c r="C82" s="737">
        <v>3</v>
      </c>
      <c r="D82" s="738">
        <v>4</v>
      </c>
      <c r="E82" s="739">
        <v>5</v>
      </c>
    </row>
    <row r="83" spans="1:5" ht="15.75" customHeight="1" thickBot="1">
      <c r="A83" s="143" t="s">
        <v>243</v>
      </c>
      <c r="B83" s="186" t="s">
        <v>465</v>
      </c>
      <c r="C83" s="741">
        <f>+C84+C85+C86+C87+C88</f>
        <v>2096833</v>
      </c>
      <c r="D83" s="741">
        <f>+D84+D85+D86+D87+D88</f>
        <v>3322261</v>
      </c>
      <c r="E83" s="742">
        <f>+E84+E85+E86+E87+E88</f>
        <v>3060717</v>
      </c>
    </row>
    <row r="84" spans="1:5" ht="15.75" customHeight="1">
      <c r="A84" s="158" t="s">
        <v>36</v>
      </c>
      <c r="B84" s="159" t="s">
        <v>272</v>
      </c>
      <c r="C84" s="743">
        <v>651869</v>
      </c>
      <c r="D84" s="688">
        <v>951612</v>
      </c>
      <c r="E84" s="689">
        <v>905818</v>
      </c>
    </row>
    <row r="85" spans="1:5" ht="15.75" customHeight="1">
      <c r="A85" s="147" t="s">
        <v>37</v>
      </c>
      <c r="B85" s="160" t="s">
        <v>121</v>
      </c>
      <c r="C85" s="744">
        <v>174393</v>
      </c>
      <c r="D85" s="690">
        <v>213665</v>
      </c>
      <c r="E85" s="691">
        <v>202574</v>
      </c>
    </row>
    <row r="86" spans="1:5" ht="15.75" customHeight="1">
      <c r="A86" s="147" t="s">
        <v>38</v>
      </c>
      <c r="B86" s="160" t="s">
        <v>58</v>
      </c>
      <c r="C86" s="745">
        <v>1112205</v>
      </c>
      <c r="D86" s="690">
        <v>1360487</v>
      </c>
      <c r="E86" s="691">
        <v>1309546</v>
      </c>
    </row>
    <row r="87" spans="1:5" ht="15.75" customHeight="1">
      <c r="A87" s="147" t="s">
        <v>39</v>
      </c>
      <c r="B87" s="190" t="s">
        <v>122</v>
      </c>
      <c r="C87" s="745">
        <v>50</v>
      </c>
      <c r="D87" s="690">
        <v>50</v>
      </c>
      <c r="E87" s="691"/>
    </row>
    <row r="88" spans="1:5" ht="15.75" customHeight="1">
      <c r="A88" s="147" t="s">
        <v>47</v>
      </c>
      <c r="B88" s="191" t="s">
        <v>123</v>
      </c>
      <c r="C88" s="745">
        <f>SUM(C89:C95)</f>
        <v>158316</v>
      </c>
      <c r="D88" s="745">
        <f>SUM(D89:D95)</f>
        <v>796447</v>
      </c>
      <c r="E88" s="746">
        <f>SUM(E89:E95)</f>
        <v>642779</v>
      </c>
    </row>
    <row r="89" spans="1:5" ht="15.75" customHeight="1">
      <c r="A89" s="147" t="s">
        <v>40</v>
      </c>
      <c r="B89" s="160" t="s">
        <v>151</v>
      </c>
      <c r="C89" s="745"/>
      <c r="D89" s="690"/>
      <c r="E89" s="691"/>
    </row>
    <row r="90" spans="1:5" ht="15.75" customHeight="1">
      <c r="A90" s="147" t="s">
        <v>41</v>
      </c>
      <c r="B90" s="192" t="s">
        <v>152</v>
      </c>
      <c r="C90" s="745">
        <v>103526</v>
      </c>
      <c r="D90" s="690">
        <v>443634</v>
      </c>
      <c r="E90" s="691">
        <v>439253</v>
      </c>
    </row>
    <row r="91" spans="1:5" ht="15.75" customHeight="1">
      <c r="A91" s="147" t="s">
        <v>48</v>
      </c>
      <c r="B91" s="192" t="s">
        <v>353</v>
      </c>
      <c r="C91" s="745">
        <v>19312</v>
      </c>
      <c r="D91" s="690">
        <v>313130</v>
      </c>
      <c r="E91" s="1285">
        <v>163841</v>
      </c>
    </row>
    <row r="92" spans="1:5" ht="15.75" customHeight="1">
      <c r="A92" s="147" t="s">
        <v>49</v>
      </c>
      <c r="B92" s="522" t="s">
        <v>154</v>
      </c>
      <c r="C92" s="744">
        <v>33478</v>
      </c>
      <c r="D92" s="690">
        <v>39466</v>
      </c>
      <c r="E92" s="691">
        <v>39466</v>
      </c>
    </row>
    <row r="93" spans="1:5" ht="15.75" customHeight="1">
      <c r="A93" s="147" t="s">
        <v>50</v>
      </c>
      <c r="B93" s="523" t="s">
        <v>156</v>
      </c>
      <c r="C93" s="747"/>
      <c r="D93" s="690"/>
      <c r="E93" s="691"/>
    </row>
    <row r="94" spans="1:5" ht="15.75" customHeight="1">
      <c r="A94" s="147" t="s">
        <v>51</v>
      </c>
      <c r="B94" s="524" t="s">
        <v>157</v>
      </c>
      <c r="C94" s="745">
        <v>2000</v>
      </c>
      <c r="D94" s="690">
        <v>217</v>
      </c>
      <c r="E94" s="691">
        <v>219</v>
      </c>
    </row>
    <row r="95" spans="1:5" ht="15.75" customHeight="1" thickBot="1">
      <c r="A95" s="687" t="s">
        <v>53</v>
      </c>
      <c r="B95" s="694" t="s">
        <v>275</v>
      </c>
      <c r="C95" s="748"/>
      <c r="D95" s="692"/>
      <c r="E95" s="1006"/>
    </row>
    <row r="96" spans="1:5" ht="15.75" customHeight="1" thickBot="1">
      <c r="A96" s="143" t="s">
        <v>244</v>
      </c>
      <c r="B96" s="186" t="s">
        <v>466</v>
      </c>
      <c r="C96" s="741">
        <f>+C97+C98+C99</f>
        <v>1315390</v>
      </c>
      <c r="D96" s="741">
        <f>+D97+D98+D99</f>
        <v>1585066</v>
      </c>
      <c r="E96" s="742">
        <f>+E97+E98+E99</f>
        <v>1236660</v>
      </c>
    </row>
    <row r="97" spans="1:5" ht="15.75" customHeight="1">
      <c r="A97" s="158" t="s">
        <v>42</v>
      </c>
      <c r="B97" s="159" t="s">
        <v>354</v>
      </c>
      <c r="C97" s="743">
        <v>280894</v>
      </c>
      <c r="D97" s="688">
        <v>400341</v>
      </c>
      <c r="E97" s="691">
        <v>269393</v>
      </c>
    </row>
    <row r="98" spans="1:5" ht="15.75" customHeight="1">
      <c r="A98" s="164" t="s">
        <v>43</v>
      </c>
      <c r="B98" s="167" t="s">
        <v>126</v>
      </c>
      <c r="C98" s="744">
        <v>53365</v>
      </c>
      <c r="D98" s="690">
        <v>68323</v>
      </c>
      <c r="E98" s="691">
        <v>38272</v>
      </c>
    </row>
    <row r="99" spans="1:5" ht="15.75" customHeight="1">
      <c r="A99" s="164" t="s">
        <v>44</v>
      </c>
      <c r="B99" s="153" t="s">
        <v>355</v>
      </c>
      <c r="C99" s="744">
        <f>SUM(C100:C109)</f>
        <v>981131</v>
      </c>
      <c r="D99" s="744">
        <f>SUM(D100:D109)</f>
        <v>1116402</v>
      </c>
      <c r="E99" s="763">
        <f>SUM(E100:E109)</f>
        <v>928995</v>
      </c>
    </row>
    <row r="100" spans="1:5" ht="15.75" customHeight="1">
      <c r="A100" s="164" t="s">
        <v>45</v>
      </c>
      <c r="B100" s="153" t="s">
        <v>356</v>
      </c>
      <c r="C100" s="744"/>
      <c r="D100" s="690">
        <v>471</v>
      </c>
      <c r="E100" s="691">
        <v>471</v>
      </c>
    </row>
    <row r="101" spans="1:5" ht="15.75" customHeight="1">
      <c r="A101" s="164" t="s">
        <v>46</v>
      </c>
      <c r="B101" s="525" t="s">
        <v>357</v>
      </c>
      <c r="C101" s="744"/>
      <c r="D101" s="690">
        <v>163</v>
      </c>
      <c r="E101" s="691">
        <v>163</v>
      </c>
    </row>
    <row r="102" spans="1:5" ht="15.75" customHeight="1">
      <c r="A102" s="164" t="s">
        <v>52</v>
      </c>
      <c r="B102" s="525" t="s">
        <v>358</v>
      </c>
      <c r="C102" s="744"/>
      <c r="D102" s="690">
        <v>38</v>
      </c>
      <c r="E102" s="691">
        <v>38</v>
      </c>
    </row>
    <row r="103" spans="1:5" ht="15.75" customHeight="1">
      <c r="A103" s="164" t="s">
        <v>57</v>
      </c>
      <c r="B103" s="196" t="s">
        <v>359</v>
      </c>
      <c r="C103" s="744"/>
      <c r="D103" s="690"/>
      <c r="E103" s="691"/>
    </row>
    <row r="104" spans="1:5" ht="15.75" customHeight="1">
      <c r="A104" s="164" t="s">
        <v>127</v>
      </c>
      <c r="B104" s="196" t="s">
        <v>360</v>
      </c>
      <c r="C104" s="744"/>
      <c r="D104" s="690"/>
      <c r="E104" s="691"/>
    </row>
    <row r="105" spans="1:5" ht="28.5" customHeight="1">
      <c r="A105" s="164" t="s">
        <v>128</v>
      </c>
      <c r="B105" s="196" t="s">
        <v>361</v>
      </c>
      <c r="C105" s="744">
        <v>605385</v>
      </c>
      <c r="D105" s="690">
        <v>472328</v>
      </c>
      <c r="E105" s="691">
        <v>436672</v>
      </c>
    </row>
    <row r="106" spans="1:5" ht="28.5" customHeight="1">
      <c r="A106" s="147" t="s">
        <v>129</v>
      </c>
      <c r="B106" s="196" t="s">
        <v>485</v>
      </c>
      <c r="C106" s="744">
        <v>354716</v>
      </c>
      <c r="D106" s="690">
        <v>555944</v>
      </c>
      <c r="E106" s="691">
        <v>405487</v>
      </c>
    </row>
    <row r="107" spans="1:5" ht="28.5" customHeight="1">
      <c r="A107" s="147" t="s">
        <v>130</v>
      </c>
      <c r="B107" s="196" t="s">
        <v>450</v>
      </c>
      <c r="C107" s="744">
        <v>2800</v>
      </c>
      <c r="D107" s="690">
        <v>69619</v>
      </c>
      <c r="E107" s="691">
        <v>68719</v>
      </c>
    </row>
    <row r="108" spans="1:5" ht="28.5" customHeight="1">
      <c r="A108" s="147" t="s">
        <v>198</v>
      </c>
      <c r="B108" s="196" t="s">
        <v>521</v>
      </c>
      <c r="C108" s="744">
        <v>1230</v>
      </c>
      <c r="D108" s="690">
        <v>2820</v>
      </c>
      <c r="E108" s="691">
        <v>2426</v>
      </c>
    </row>
    <row r="109" spans="1:5" ht="15.75" customHeight="1" thickBot="1">
      <c r="A109" s="163" t="s">
        <v>449</v>
      </c>
      <c r="B109" s="704" t="s">
        <v>445</v>
      </c>
      <c r="C109" s="764">
        <v>17000</v>
      </c>
      <c r="D109" s="692">
        <v>15019</v>
      </c>
      <c r="E109" s="1006">
        <v>15019</v>
      </c>
    </row>
    <row r="110" spans="1:5" ht="15.75" customHeight="1" thickBot="1">
      <c r="A110" s="143" t="s">
        <v>245</v>
      </c>
      <c r="B110" s="199" t="s">
        <v>363</v>
      </c>
      <c r="C110" s="741">
        <f>+C111+C112</f>
        <v>323273</v>
      </c>
      <c r="D110" s="741">
        <f>+D111+D112</f>
        <v>690804</v>
      </c>
      <c r="E110" s="742">
        <f>+E111+E112</f>
        <v>0</v>
      </c>
    </row>
    <row r="111" spans="1:5" ht="15.75" customHeight="1">
      <c r="A111" s="164" t="s">
        <v>15</v>
      </c>
      <c r="B111" s="165" t="s">
        <v>8</v>
      </c>
      <c r="C111" s="747">
        <v>160060</v>
      </c>
      <c r="D111" s="728">
        <v>304515</v>
      </c>
      <c r="E111" s="762"/>
    </row>
    <row r="112" spans="1:5" ht="15.75" customHeight="1" thickBot="1">
      <c r="A112" s="166" t="s">
        <v>16</v>
      </c>
      <c r="B112" s="167" t="s">
        <v>9</v>
      </c>
      <c r="C112" s="745">
        <v>163213</v>
      </c>
      <c r="D112" s="729">
        <v>386289</v>
      </c>
      <c r="E112" s="1264"/>
    </row>
    <row r="113" spans="1:5" s="109" customFormat="1" ht="15.75" customHeight="1" thickBot="1">
      <c r="A113" s="180" t="s">
        <v>246</v>
      </c>
      <c r="B113" s="144" t="s">
        <v>364</v>
      </c>
      <c r="C113" s="749">
        <v>2000</v>
      </c>
      <c r="D113" s="749">
        <v>2602</v>
      </c>
      <c r="E113" s="750">
        <v>2541</v>
      </c>
    </row>
    <row r="114" spans="1:5" ht="15.75" customHeight="1" thickBot="1">
      <c r="A114" s="730" t="s">
        <v>247</v>
      </c>
      <c r="B114" s="783" t="s">
        <v>67</v>
      </c>
      <c r="C114" s="784">
        <f>+C83+C96+C110+C113</f>
        <v>3737496</v>
      </c>
      <c r="D114" s="784">
        <f>+D83+D96+D110+D113</f>
        <v>5600733</v>
      </c>
      <c r="E114" s="785">
        <f>+E83+E96+E110+E113</f>
        <v>4299918</v>
      </c>
    </row>
    <row r="115" spans="1:5" ht="15.75" customHeight="1" thickBot="1">
      <c r="A115" s="180" t="s">
        <v>248</v>
      </c>
      <c r="B115" s="144" t="s">
        <v>365</v>
      </c>
      <c r="C115" s="741">
        <f>+C116+C124</f>
        <v>139000</v>
      </c>
      <c r="D115" s="741">
        <f>+D116+D124</f>
        <v>125920</v>
      </c>
      <c r="E115" s="742">
        <f>+E116+E124</f>
        <v>448371</v>
      </c>
    </row>
    <row r="116" spans="1:5" ht="15.75" customHeight="1" thickBot="1">
      <c r="A116" s="202" t="s">
        <v>24</v>
      </c>
      <c r="B116" s="203" t="s">
        <v>386</v>
      </c>
      <c r="C116" s="751">
        <f>+C117+C118+C119+C120+C121+C122+C123</f>
        <v>0</v>
      </c>
      <c r="D116" s="751">
        <f>+D117+D118+D119+D120+D121+D122+D123</f>
        <v>0</v>
      </c>
      <c r="E116" s="765">
        <f>+E117+E118+E119+E120+E121+E122+E123</f>
        <v>189110</v>
      </c>
    </row>
    <row r="117" spans="1:5" ht="15.75" customHeight="1">
      <c r="A117" s="204" t="s">
        <v>26</v>
      </c>
      <c r="B117" s="152" t="s">
        <v>367</v>
      </c>
      <c r="C117" s="698"/>
      <c r="D117" s="728"/>
      <c r="E117" s="762"/>
    </row>
    <row r="118" spans="1:5" ht="15.75" customHeight="1">
      <c r="A118" s="182" t="s">
        <v>27</v>
      </c>
      <c r="B118" s="153" t="s">
        <v>368</v>
      </c>
      <c r="C118" s="699"/>
      <c r="D118" s="690"/>
      <c r="E118" s="691"/>
    </row>
    <row r="119" spans="1:5" ht="15.75" customHeight="1">
      <c r="A119" s="182" t="s">
        <v>28</v>
      </c>
      <c r="B119" s="153" t="s">
        <v>369</v>
      </c>
      <c r="C119" s="699"/>
      <c r="D119" s="690"/>
      <c r="E119" s="691"/>
    </row>
    <row r="120" spans="1:5" ht="15.75" customHeight="1">
      <c r="A120" s="182" t="s">
        <v>29</v>
      </c>
      <c r="B120" s="153" t="s">
        <v>370</v>
      </c>
      <c r="C120" s="699"/>
      <c r="D120" s="690"/>
      <c r="E120" s="691"/>
    </row>
    <row r="121" spans="1:5" ht="15.75" customHeight="1">
      <c r="A121" s="182" t="s">
        <v>102</v>
      </c>
      <c r="B121" s="153" t="s">
        <v>371</v>
      </c>
      <c r="C121" s="699"/>
      <c r="D121" s="690"/>
      <c r="E121" s="691"/>
    </row>
    <row r="122" spans="1:5" ht="15.75" customHeight="1">
      <c r="A122" s="182" t="s">
        <v>134</v>
      </c>
      <c r="B122" s="153" t="s">
        <v>372</v>
      </c>
      <c r="C122" s="699"/>
      <c r="D122" s="690"/>
      <c r="E122" s="691">
        <v>189110</v>
      </c>
    </row>
    <row r="123" spans="1:5" ht="15.75" customHeight="1" thickBot="1">
      <c r="A123" s="205" t="s">
        <v>135</v>
      </c>
      <c r="B123" s="206" t="s">
        <v>373</v>
      </c>
      <c r="C123" s="700"/>
      <c r="D123" s="729"/>
      <c r="E123" s="1264"/>
    </row>
    <row r="124" spans="1:5" ht="15.75" customHeight="1" thickBot="1">
      <c r="A124" s="202" t="s">
        <v>25</v>
      </c>
      <c r="B124" s="203" t="s">
        <v>387</v>
      </c>
      <c r="C124" s="751">
        <f>+C125+C126+C127+C128+C129+C130+C131+C132</f>
        <v>139000</v>
      </c>
      <c r="D124" s="751">
        <f>+D125+D126+D127+D128+D129+D130+D131+D132</f>
        <v>125920</v>
      </c>
      <c r="E124" s="765">
        <f>+E125+E126+E127+E128+E129+E130+E131+E132</f>
        <v>259261</v>
      </c>
    </row>
    <row r="125" spans="1:5" ht="15.75" customHeight="1">
      <c r="A125" s="204" t="s">
        <v>32</v>
      </c>
      <c r="B125" s="152" t="s">
        <v>367</v>
      </c>
      <c r="C125" s="698"/>
      <c r="D125" s="728"/>
      <c r="E125" s="762"/>
    </row>
    <row r="126" spans="1:5" ht="15.75" customHeight="1">
      <c r="A126" s="182" t="s">
        <v>33</v>
      </c>
      <c r="B126" s="153" t="s">
        <v>375</v>
      </c>
      <c r="C126" s="699"/>
      <c r="D126" s="690"/>
      <c r="E126" s="691"/>
    </row>
    <row r="127" spans="1:5" ht="15.75" customHeight="1">
      <c r="A127" s="182" t="s">
        <v>34</v>
      </c>
      <c r="B127" s="153" t="s">
        <v>369</v>
      </c>
      <c r="C127" s="699"/>
      <c r="D127" s="690"/>
      <c r="E127" s="691"/>
    </row>
    <row r="128" spans="1:5" ht="15.75" customHeight="1">
      <c r="A128" s="182" t="s">
        <v>35</v>
      </c>
      <c r="B128" s="153" t="s">
        <v>444</v>
      </c>
      <c r="C128" s="699">
        <v>139000</v>
      </c>
      <c r="D128" s="690">
        <v>125920</v>
      </c>
      <c r="E128" s="691">
        <v>125920</v>
      </c>
    </row>
    <row r="129" spans="1:5" ht="15.75" customHeight="1">
      <c r="A129" s="182" t="s">
        <v>103</v>
      </c>
      <c r="B129" s="153" t="s">
        <v>371</v>
      </c>
      <c r="C129" s="699"/>
      <c r="D129" s="690"/>
      <c r="E129" s="691"/>
    </row>
    <row r="130" spans="1:5" ht="15.75" customHeight="1">
      <c r="A130" s="182" t="s">
        <v>136</v>
      </c>
      <c r="B130" s="153" t="s">
        <v>376</v>
      </c>
      <c r="C130" s="699"/>
      <c r="D130" s="690"/>
      <c r="E130" s="690">
        <v>133341</v>
      </c>
    </row>
    <row r="131" spans="1:5" ht="15.75" customHeight="1">
      <c r="A131" s="182" t="s">
        <v>137</v>
      </c>
      <c r="B131" s="153" t="s">
        <v>373</v>
      </c>
      <c r="C131" s="699"/>
      <c r="D131" s="690"/>
      <c r="E131" s="691"/>
    </row>
    <row r="132" spans="1:5" ht="15.75" customHeight="1" thickBot="1">
      <c r="A132" s="205" t="s">
        <v>138</v>
      </c>
      <c r="B132" s="206" t="s">
        <v>377</v>
      </c>
      <c r="C132" s="700"/>
      <c r="D132" s="690"/>
      <c r="E132" s="691"/>
    </row>
    <row r="133" spans="1:5" ht="15.75" customHeight="1" thickBot="1">
      <c r="A133" s="180" t="s">
        <v>249</v>
      </c>
      <c r="B133" s="144" t="s">
        <v>378</v>
      </c>
      <c r="C133" s="752">
        <f>+C114+C115</f>
        <v>3876496</v>
      </c>
      <c r="D133" s="752">
        <f>+D114+D115</f>
        <v>5726653</v>
      </c>
      <c r="E133" s="766">
        <f>+E114+E115</f>
        <v>4748289</v>
      </c>
    </row>
    <row r="134" spans="1:8" ht="15.75" customHeight="1" thickBot="1">
      <c r="A134" s="180" t="s">
        <v>250</v>
      </c>
      <c r="B134" s="144" t="s">
        <v>379</v>
      </c>
      <c r="C134" s="899"/>
      <c r="D134" s="900"/>
      <c r="E134" s="691">
        <v>-33179</v>
      </c>
      <c r="F134" s="110"/>
      <c r="G134" s="110"/>
      <c r="H134" s="110"/>
    </row>
    <row r="135" spans="1:5" s="1" customFormat="1" ht="19.5" customHeight="1" thickBot="1">
      <c r="A135" s="786" t="s">
        <v>251</v>
      </c>
      <c r="B135" s="787" t="s">
        <v>380</v>
      </c>
      <c r="C135" s="790">
        <f>+C133+C134</f>
        <v>3876496</v>
      </c>
      <c r="D135" s="790">
        <f>+D133+D134</f>
        <v>5726653</v>
      </c>
      <c r="E135" s="791">
        <f>+E133+E134</f>
        <v>4715110</v>
      </c>
    </row>
    <row r="136" spans="1:3" ht="15.75" customHeight="1">
      <c r="A136" s="111"/>
      <c r="B136" s="111"/>
      <c r="C136" s="112"/>
    </row>
    <row r="137" spans="1:5" ht="15.75" customHeight="1">
      <c r="A137" s="2209" t="s">
        <v>70</v>
      </c>
      <c r="B137" s="2209"/>
      <c r="C137" s="2209"/>
      <c r="D137" s="2209"/>
      <c r="E137" s="2209"/>
    </row>
    <row r="138" spans="1:5" ht="15.75" customHeight="1" thickBot="1">
      <c r="A138" s="2204"/>
      <c r="B138" s="2204"/>
      <c r="E138" s="132" t="s">
        <v>304</v>
      </c>
    </row>
    <row r="139" spans="1:5" ht="27.75" customHeight="1" thickBot="1">
      <c r="A139" s="143">
        <v>1</v>
      </c>
      <c r="B139" s="186" t="s">
        <v>145</v>
      </c>
      <c r="C139" s="155">
        <f>+C61-C114</f>
        <v>-516447</v>
      </c>
      <c r="D139" s="156">
        <f>+D61-D114</f>
        <v>-902632</v>
      </c>
      <c r="E139" s="157">
        <f>+E61-E114</f>
        <v>391521</v>
      </c>
    </row>
    <row r="140" spans="1:3" ht="15.75" customHeight="1">
      <c r="A140" s="111"/>
      <c r="B140" s="111"/>
      <c r="C140" s="112"/>
    </row>
    <row r="141" spans="1:5" ht="15.75" customHeight="1">
      <c r="A141" s="2207" t="s">
        <v>388</v>
      </c>
      <c r="B141" s="2207"/>
      <c r="C141" s="2207"/>
      <c r="D141" s="2207"/>
      <c r="E141" s="2207"/>
    </row>
    <row r="142" spans="1:5" ht="15.75" customHeight="1" thickBot="1">
      <c r="A142" s="2200"/>
      <c r="B142" s="2200"/>
      <c r="E142" s="128" t="s">
        <v>304</v>
      </c>
    </row>
    <row r="143" spans="1:5" ht="15.75" customHeight="1">
      <c r="A143" s="529" t="s">
        <v>243</v>
      </c>
      <c r="B143" s="530" t="s">
        <v>481</v>
      </c>
      <c r="C143" s="531"/>
      <c r="D143" s="531"/>
      <c r="E143" s="531"/>
    </row>
    <row r="144" spans="1:5" ht="15.75" customHeight="1">
      <c r="A144" s="532" t="s">
        <v>244</v>
      </c>
      <c r="B144" s="533" t="s">
        <v>482</v>
      </c>
      <c r="C144" s="534"/>
      <c r="D144" s="535"/>
      <c r="E144" s="535"/>
    </row>
    <row r="145" spans="1:5" ht="15.75" customHeight="1" thickBot="1">
      <c r="A145" s="536" t="s">
        <v>245</v>
      </c>
      <c r="B145" s="483" t="s">
        <v>389</v>
      </c>
      <c r="C145" s="537">
        <f>C144+C143</f>
        <v>0</v>
      </c>
      <c r="D145" s="537"/>
      <c r="E145" s="537">
        <f>E144+E143</f>
        <v>0</v>
      </c>
    </row>
    <row r="146" spans="1:3" ht="15.75" customHeight="1">
      <c r="A146" s="129"/>
      <c r="B146" s="130"/>
      <c r="C146" s="131"/>
    </row>
    <row r="147" spans="1:5" ht="15.75" customHeight="1">
      <c r="A147" s="2208" t="s">
        <v>390</v>
      </c>
      <c r="B147" s="2208"/>
      <c r="C147" s="2208"/>
      <c r="D147" s="2208"/>
      <c r="E147" s="2208"/>
    </row>
    <row r="148" spans="1:3" ht="15.75" customHeight="1" thickBot="1">
      <c r="A148" s="2200"/>
      <c r="B148" s="2200"/>
      <c r="C148" s="115"/>
    </row>
    <row r="149" spans="1:5" ht="18.75" customHeight="1">
      <c r="A149" s="529" t="s">
        <v>243</v>
      </c>
      <c r="B149" s="942" t="s">
        <v>391</v>
      </c>
      <c r="C149" s="767">
        <f>+C150-C153</f>
        <v>516447</v>
      </c>
      <c r="D149" s="767">
        <f>+D150-D153</f>
        <v>753444</v>
      </c>
      <c r="E149" s="767">
        <f>+E150-E153</f>
        <v>62448</v>
      </c>
    </row>
    <row r="150" spans="1:5" ht="18.75" customHeight="1">
      <c r="A150" s="538" t="s">
        <v>36</v>
      </c>
      <c r="B150" s="482" t="s">
        <v>392</v>
      </c>
      <c r="C150" s="940">
        <f>+C62</f>
        <v>655447</v>
      </c>
      <c r="D150" s="940">
        <f>+D62</f>
        <v>879364</v>
      </c>
      <c r="E150" s="940">
        <f>+E62</f>
        <v>510819</v>
      </c>
    </row>
    <row r="151" spans="1:5" ht="18.75" customHeight="1">
      <c r="A151" s="539" t="s">
        <v>146</v>
      </c>
      <c r="B151" s="481" t="s">
        <v>529</v>
      </c>
      <c r="C151" s="939">
        <f>'2.1.sz.mell  '!C27</f>
        <v>111002</v>
      </c>
      <c r="D151" s="939">
        <f>'2.1.sz.mell  '!D27</f>
        <v>180796</v>
      </c>
      <c r="E151" s="939">
        <f>'2.1.sz.mell  '!E27</f>
        <v>67691</v>
      </c>
    </row>
    <row r="152" spans="1:5" ht="18.75" customHeight="1">
      <c r="A152" s="539" t="s">
        <v>147</v>
      </c>
      <c r="B152" s="481" t="s">
        <v>530</v>
      </c>
      <c r="C152" s="939">
        <f>'2.2.sz.mell  '!C34</f>
        <v>544445</v>
      </c>
      <c r="D152" s="939">
        <f>'2.2.sz.mell  '!D34</f>
        <v>698568</v>
      </c>
      <c r="E152" s="939">
        <f>'2.2.sz.mell  '!E34</f>
        <v>443128</v>
      </c>
    </row>
    <row r="153" spans="1:5" ht="18.75" customHeight="1">
      <c r="A153" s="538" t="s">
        <v>37</v>
      </c>
      <c r="B153" s="482" t="s">
        <v>393</v>
      </c>
      <c r="C153" s="940">
        <f>+C115</f>
        <v>139000</v>
      </c>
      <c r="D153" s="940">
        <f>+D115</f>
        <v>125920</v>
      </c>
      <c r="E153" s="940">
        <f>+E115</f>
        <v>448371</v>
      </c>
    </row>
    <row r="154" spans="1:5" ht="18.75" customHeight="1">
      <c r="A154" s="539" t="s">
        <v>148</v>
      </c>
      <c r="B154" s="481" t="s">
        <v>532</v>
      </c>
      <c r="C154" s="939">
        <f>'2.1.sz.mell  '!G27</f>
        <v>0</v>
      </c>
      <c r="D154" s="939">
        <f>'2.1.sz.mell  '!H27</f>
        <v>0</v>
      </c>
      <c r="E154" s="939">
        <f>'2.1.sz.mell  '!I27</f>
        <v>189110</v>
      </c>
    </row>
    <row r="155" spans="1:5" ht="18.75" customHeight="1" thickBot="1">
      <c r="A155" s="540" t="s">
        <v>149</v>
      </c>
      <c r="B155" s="941" t="s">
        <v>531</v>
      </c>
      <c r="C155" s="943">
        <f>'2.2.sz.mell  '!G34</f>
        <v>139000</v>
      </c>
      <c r="D155" s="943">
        <f>'2.2.sz.mell  '!H34</f>
        <v>125920</v>
      </c>
      <c r="E155" s="943">
        <f>'2.2.sz.mell  '!I34</f>
        <v>259261</v>
      </c>
    </row>
  </sheetData>
  <sheetProtection/>
  <mergeCells count="11">
    <mergeCell ref="A142:B142"/>
    <mergeCell ref="A148:B148"/>
    <mergeCell ref="A3:B3"/>
    <mergeCell ref="A79:C79"/>
    <mergeCell ref="A80:B80"/>
    <mergeCell ref="A138:B138"/>
    <mergeCell ref="A1:E1"/>
    <mergeCell ref="A2:E2"/>
    <mergeCell ref="A141:E141"/>
    <mergeCell ref="A147:E147"/>
    <mergeCell ref="A137:E137"/>
  </mergeCells>
  <printOptions horizontalCentered="1"/>
  <pageMargins left="0.3937007874015748" right="0.3937007874015748" top="0.8661417322834646" bottom="0.2755905511811024" header="0.5905511811023623" footer="0.5905511811023623"/>
  <pageSetup fitToHeight="2" horizontalDpi="600" verticalDpi="600" orientation="portrait" paperSize="9" scale="52" r:id="rId1"/>
  <headerFooter alignWithMargins="0">
    <oddHeader>&amp;C&amp;"Times New Roman CE,Félkövér"&amp;12
&amp;R&amp;"Times New Roman CE,Dőlt"&amp;12 &amp;14 1.1. melléklet a ........./2014. (.......) zárszámadási rendelethez</oddHeader>
  </headerFooter>
  <rowBreaks count="1" manualBreakCount="1">
    <brk id="78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Q79"/>
  <sheetViews>
    <sheetView zoomScale="80" zoomScaleNormal="80" workbookViewId="0" topLeftCell="A64">
      <selection activeCell="Q8" sqref="Q8"/>
    </sheetView>
  </sheetViews>
  <sheetFormatPr defaultColWidth="10.625" defaultRowHeight="12.75"/>
  <cols>
    <col min="1" max="1" width="7.875" style="69" customWidth="1"/>
    <col min="2" max="2" width="64.125" style="69" customWidth="1"/>
    <col min="3" max="3" width="16.125" style="69" customWidth="1"/>
    <col min="4" max="4" width="18.125" style="69" customWidth="1"/>
    <col min="5" max="5" width="17.00390625" style="69" customWidth="1"/>
    <col min="6" max="6" width="14.50390625" style="69" customWidth="1"/>
    <col min="7" max="7" width="18.375" style="69" customWidth="1"/>
    <col min="8" max="8" width="16.875" style="69" customWidth="1"/>
    <col min="9" max="9" width="14.125" style="69" customWidth="1"/>
    <col min="10" max="13" width="19.00390625" style="69" customWidth="1"/>
    <col min="14" max="14" width="17.125" style="69" customWidth="1"/>
    <col min="15" max="16384" width="10.625" style="69" customWidth="1"/>
  </cols>
  <sheetData>
    <row r="1" spans="1:14" ht="37.5" customHeight="1">
      <c r="A1" s="2296" t="s">
        <v>451</v>
      </c>
      <c r="B1" s="2296"/>
      <c r="C1" s="2296"/>
      <c r="D1" s="2296"/>
      <c r="E1" s="2296"/>
      <c r="F1" s="2296"/>
      <c r="G1" s="2296"/>
      <c r="H1" s="2296"/>
      <c r="I1" s="2296"/>
      <c r="J1" s="2296"/>
      <c r="K1" s="2296"/>
      <c r="L1" s="2296"/>
      <c r="M1" s="2296"/>
      <c r="N1" s="2296"/>
    </row>
    <row r="2" spans="1:13" ht="21.75" customHeight="1" thickBot="1">
      <c r="A2" s="122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14" s="74" customFormat="1" ht="25.5" customHeight="1">
      <c r="A3" s="2299" t="s">
        <v>241</v>
      </c>
      <c r="B3" s="2294" t="s">
        <v>607</v>
      </c>
      <c r="C3" s="2289" t="s">
        <v>547</v>
      </c>
      <c r="D3" s="2290"/>
      <c r="E3" s="2291"/>
      <c r="F3" s="2289" t="s">
        <v>294</v>
      </c>
      <c r="G3" s="2290"/>
      <c r="H3" s="2291"/>
      <c r="I3" s="2289" t="s">
        <v>295</v>
      </c>
      <c r="J3" s="2290"/>
      <c r="K3" s="2291"/>
      <c r="L3" s="2292" t="s">
        <v>1363</v>
      </c>
      <c r="M3" s="2292" t="s">
        <v>1364</v>
      </c>
      <c r="N3" s="2292" t="s">
        <v>1365</v>
      </c>
    </row>
    <row r="4" spans="1:14" s="74" customFormat="1" ht="38.25" customHeight="1" thickBot="1">
      <c r="A4" s="2300"/>
      <c r="B4" s="2295"/>
      <c r="C4" s="1042" t="s">
        <v>517</v>
      </c>
      <c r="D4" s="1040" t="s">
        <v>518</v>
      </c>
      <c r="E4" s="1041" t="s">
        <v>604</v>
      </c>
      <c r="F4" s="1039" t="s">
        <v>517</v>
      </c>
      <c r="G4" s="1040" t="s">
        <v>518</v>
      </c>
      <c r="H4" s="1041" t="s">
        <v>604</v>
      </c>
      <c r="I4" s="1039" t="s">
        <v>517</v>
      </c>
      <c r="J4" s="1040" t="s">
        <v>518</v>
      </c>
      <c r="K4" s="1041" t="s">
        <v>604</v>
      </c>
      <c r="L4" s="2293"/>
      <c r="M4" s="2293"/>
      <c r="N4" s="2293"/>
    </row>
    <row r="5" spans="1:14" s="878" customFormat="1" ht="16.5" customHeight="1" thickBot="1">
      <c r="A5" s="1165">
        <v>1</v>
      </c>
      <c r="B5" s="1165">
        <v>2</v>
      </c>
      <c r="C5" s="103">
        <v>3</v>
      </c>
      <c r="D5" s="104">
        <v>4</v>
      </c>
      <c r="E5" s="1166">
        <v>5</v>
      </c>
      <c r="F5" s="103">
        <v>7</v>
      </c>
      <c r="G5" s="104">
        <v>8</v>
      </c>
      <c r="H5" s="1166">
        <v>9</v>
      </c>
      <c r="I5" s="1167">
        <v>10</v>
      </c>
      <c r="J5" s="104">
        <v>11</v>
      </c>
      <c r="K5" s="105">
        <v>12</v>
      </c>
      <c r="L5" s="1167">
        <v>13</v>
      </c>
      <c r="M5" s="104">
        <v>14</v>
      </c>
      <c r="N5" s="105">
        <v>15</v>
      </c>
    </row>
    <row r="6" spans="1:14" s="1021" customFormat="1" ht="27" customHeight="1">
      <c r="A6" s="1626" t="s">
        <v>243</v>
      </c>
      <c r="B6" s="2061" t="s">
        <v>220</v>
      </c>
      <c r="C6" s="1017">
        <v>48666</v>
      </c>
      <c r="D6" s="1018"/>
      <c r="E6" s="1019"/>
      <c r="F6" s="1037"/>
      <c r="G6" s="1018"/>
      <c r="H6" s="1019"/>
      <c r="I6" s="1017"/>
      <c r="J6" s="1020"/>
      <c r="K6" s="2041"/>
      <c r="L6" s="2047">
        <f>C6+F6+I6</f>
        <v>48666</v>
      </c>
      <c r="M6" s="2046">
        <f>D6+G6+J6</f>
        <v>0</v>
      </c>
      <c r="N6" s="2050">
        <f>E6+H6+K6</f>
        <v>0</v>
      </c>
    </row>
    <row r="7" spans="1:14" s="1021" customFormat="1" ht="27" customHeight="1">
      <c r="A7" s="1628" t="s">
        <v>244</v>
      </c>
      <c r="B7" s="2062" t="s">
        <v>221</v>
      </c>
      <c r="C7" s="1022">
        <v>10000</v>
      </c>
      <c r="D7" s="1023">
        <v>2286</v>
      </c>
      <c r="E7" s="1024">
        <v>2286</v>
      </c>
      <c r="F7" s="1038"/>
      <c r="G7" s="1023"/>
      <c r="H7" s="1025"/>
      <c r="I7" s="1022"/>
      <c r="J7" s="1026"/>
      <c r="K7" s="2042"/>
      <c r="L7" s="2049">
        <f>C7+F7+I7</f>
        <v>10000</v>
      </c>
      <c r="M7" s="2046">
        <f aca="true" t="shared" si="0" ref="M7:M63">D7+G7+J7</f>
        <v>2286</v>
      </c>
      <c r="N7" s="2051">
        <f>E7+H7+K7</f>
        <v>2286</v>
      </c>
    </row>
    <row r="8" spans="1:14" s="1021" customFormat="1" ht="36.75" customHeight="1">
      <c r="A8" s="1628" t="s">
        <v>245</v>
      </c>
      <c r="B8" s="2062" t="s">
        <v>492</v>
      </c>
      <c r="C8" s="1022">
        <v>22863</v>
      </c>
      <c r="D8" s="1023">
        <v>49263</v>
      </c>
      <c r="E8" s="1024">
        <v>48094</v>
      </c>
      <c r="F8" s="1038"/>
      <c r="G8" s="1023"/>
      <c r="H8" s="1025"/>
      <c r="I8" s="1022"/>
      <c r="J8" s="1026"/>
      <c r="K8" s="2042"/>
      <c r="L8" s="2049">
        <f aca="true" t="shared" si="1" ref="L8:L63">C8+F8+I8</f>
        <v>22863</v>
      </c>
      <c r="M8" s="2046">
        <f t="shared" si="0"/>
        <v>49263</v>
      </c>
      <c r="N8" s="2051">
        <f aca="true" t="shared" si="2" ref="N8:N63">E8+H8+K8</f>
        <v>48094</v>
      </c>
    </row>
    <row r="9" spans="1:14" s="1021" customFormat="1" ht="27" customHeight="1">
      <c r="A9" s="1628" t="s">
        <v>246</v>
      </c>
      <c r="B9" s="2062" t="s">
        <v>222</v>
      </c>
      <c r="C9" s="1022">
        <v>15000</v>
      </c>
      <c r="D9" s="1023">
        <v>15600</v>
      </c>
      <c r="E9" s="1024">
        <v>5535</v>
      </c>
      <c r="F9" s="1038"/>
      <c r="G9" s="1023"/>
      <c r="H9" s="1025"/>
      <c r="I9" s="1022"/>
      <c r="J9" s="1026"/>
      <c r="K9" s="2042"/>
      <c r="L9" s="2049">
        <f t="shared" si="1"/>
        <v>15000</v>
      </c>
      <c r="M9" s="2046">
        <f t="shared" si="0"/>
        <v>15600</v>
      </c>
      <c r="N9" s="2051">
        <f t="shared" si="2"/>
        <v>5535</v>
      </c>
    </row>
    <row r="10" spans="1:14" s="1021" customFormat="1" ht="27" customHeight="1">
      <c r="A10" s="1628" t="s">
        <v>247</v>
      </c>
      <c r="B10" s="2063" t="s">
        <v>282</v>
      </c>
      <c r="C10" s="1022">
        <v>22440</v>
      </c>
      <c r="D10" s="1023"/>
      <c r="E10" s="1024"/>
      <c r="F10" s="1038"/>
      <c r="G10" s="1023"/>
      <c r="H10" s="1025"/>
      <c r="I10" s="1022"/>
      <c r="J10" s="1026"/>
      <c r="K10" s="2042"/>
      <c r="L10" s="2049">
        <f t="shared" si="1"/>
        <v>22440</v>
      </c>
      <c r="M10" s="2046">
        <f t="shared" si="0"/>
        <v>0</v>
      </c>
      <c r="N10" s="2051">
        <f t="shared" si="2"/>
        <v>0</v>
      </c>
    </row>
    <row r="11" spans="1:15" s="1021" customFormat="1" ht="27" customHeight="1">
      <c r="A11" s="1628" t="s">
        <v>248</v>
      </c>
      <c r="B11" s="2063" t="s">
        <v>283</v>
      </c>
      <c r="C11" s="1022">
        <v>3000</v>
      </c>
      <c r="D11" s="1023"/>
      <c r="E11" s="1024"/>
      <c r="F11" s="1038"/>
      <c r="G11" s="1023"/>
      <c r="H11" s="1025"/>
      <c r="I11" s="1022"/>
      <c r="J11" s="1026"/>
      <c r="K11" s="2042"/>
      <c r="L11" s="2049">
        <f t="shared" si="1"/>
        <v>3000</v>
      </c>
      <c r="M11" s="2046">
        <f t="shared" si="0"/>
        <v>0</v>
      </c>
      <c r="N11" s="2051">
        <f t="shared" si="2"/>
        <v>0</v>
      </c>
      <c r="O11" s="1027"/>
    </row>
    <row r="12" spans="1:14" s="1021" customFormat="1" ht="27" customHeight="1">
      <c r="A12" s="1628" t="s">
        <v>249</v>
      </c>
      <c r="B12" s="2062" t="s">
        <v>458</v>
      </c>
      <c r="C12" s="1022">
        <v>7922</v>
      </c>
      <c r="D12" s="1023">
        <v>7922</v>
      </c>
      <c r="E12" s="1024">
        <v>7922</v>
      </c>
      <c r="F12" s="1038"/>
      <c r="G12" s="1023"/>
      <c r="H12" s="1025"/>
      <c r="I12" s="1022"/>
      <c r="J12" s="1026"/>
      <c r="K12" s="2042"/>
      <c r="L12" s="2049">
        <f t="shared" si="1"/>
        <v>7922</v>
      </c>
      <c r="M12" s="2046">
        <f t="shared" si="0"/>
        <v>7922</v>
      </c>
      <c r="N12" s="2051">
        <f t="shared" si="2"/>
        <v>7922</v>
      </c>
    </row>
    <row r="13" spans="1:14" s="1021" customFormat="1" ht="27" customHeight="1">
      <c r="A13" s="1628" t="s">
        <v>250</v>
      </c>
      <c r="B13" s="2062" t="s">
        <v>284</v>
      </c>
      <c r="C13" s="1022">
        <v>1230</v>
      </c>
      <c r="D13" s="1023">
        <v>1230</v>
      </c>
      <c r="E13" s="1024">
        <v>1264</v>
      </c>
      <c r="F13" s="1038">
        <v>2800</v>
      </c>
      <c r="G13" s="1023">
        <v>2800</v>
      </c>
      <c r="H13" s="1025">
        <v>2800</v>
      </c>
      <c r="I13" s="1022"/>
      <c r="J13" s="1026"/>
      <c r="K13" s="2042"/>
      <c r="L13" s="2049">
        <f t="shared" si="1"/>
        <v>4030</v>
      </c>
      <c r="M13" s="2046">
        <f t="shared" si="0"/>
        <v>4030</v>
      </c>
      <c r="N13" s="2051">
        <f t="shared" si="2"/>
        <v>4064</v>
      </c>
    </row>
    <row r="14" spans="1:14" s="1021" customFormat="1" ht="27" customHeight="1">
      <c r="A14" s="1628" t="s">
        <v>251</v>
      </c>
      <c r="B14" s="2062" t="s">
        <v>285</v>
      </c>
      <c r="C14" s="1022">
        <v>4000</v>
      </c>
      <c r="D14" s="1023"/>
      <c r="E14" s="1024"/>
      <c r="F14" s="1038"/>
      <c r="G14" s="1023"/>
      <c r="H14" s="1025"/>
      <c r="I14" s="1022"/>
      <c r="J14" s="1026"/>
      <c r="K14" s="2042"/>
      <c r="L14" s="2049">
        <f t="shared" si="1"/>
        <v>4000</v>
      </c>
      <c r="M14" s="2046">
        <f t="shared" si="0"/>
        <v>0</v>
      </c>
      <c r="N14" s="2051">
        <f t="shared" si="2"/>
        <v>0</v>
      </c>
    </row>
    <row r="15" spans="1:14" s="1021" customFormat="1" ht="35.25" customHeight="1">
      <c r="A15" s="1628" t="s">
        <v>252</v>
      </c>
      <c r="B15" s="2062" t="s">
        <v>286</v>
      </c>
      <c r="C15" s="1022">
        <v>2000</v>
      </c>
      <c r="D15" s="1023"/>
      <c r="E15" s="1024"/>
      <c r="F15" s="1038"/>
      <c r="G15" s="1023"/>
      <c r="H15" s="1025"/>
      <c r="I15" s="1022"/>
      <c r="J15" s="1026"/>
      <c r="K15" s="2042"/>
      <c r="L15" s="2049">
        <f t="shared" si="1"/>
        <v>2000</v>
      </c>
      <c r="M15" s="2046">
        <f t="shared" si="0"/>
        <v>0</v>
      </c>
      <c r="N15" s="2051">
        <f t="shared" si="2"/>
        <v>0</v>
      </c>
    </row>
    <row r="16" spans="1:14" s="1021" customFormat="1" ht="27" customHeight="1">
      <c r="A16" s="1628" t="s">
        <v>253</v>
      </c>
      <c r="B16" s="2062" t="s">
        <v>287</v>
      </c>
      <c r="C16" s="1022">
        <v>5000</v>
      </c>
      <c r="D16" s="1023">
        <v>7162</v>
      </c>
      <c r="E16" s="1024">
        <v>6371</v>
      </c>
      <c r="F16" s="1038"/>
      <c r="G16" s="1023"/>
      <c r="H16" s="1025"/>
      <c r="I16" s="1022"/>
      <c r="J16" s="1026"/>
      <c r="K16" s="2042"/>
      <c r="L16" s="2049">
        <f t="shared" si="1"/>
        <v>5000</v>
      </c>
      <c r="M16" s="2046">
        <f t="shared" si="0"/>
        <v>7162</v>
      </c>
      <c r="N16" s="2051">
        <f t="shared" si="2"/>
        <v>6371</v>
      </c>
    </row>
    <row r="17" spans="1:14" s="1021" customFormat="1" ht="27" customHeight="1">
      <c r="A17" s="1628" t="s">
        <v>254</v>
      </c>
      <c r="B17" s="2062" t="s">
        <v>293</v>
      </c>
      <c r="C17" s="1022">
        <v>4000</v>
      </c>
      <c r="D17" s="1023">
        <v>4640</v>
      </c>
      <c r="E17" s="1024">
        <v>4640</v>
      </c>
      <c r="F17" s="1038"/>
      <c r="G17" s="1023"/>
      <c r="H17" s="1025"/>
      <c r="I17" s="1022"/>
      <c r="J17" s="1026"/>
      <c r="K17" s="2042"/>
      <c r="L17" s="2049">
        <f t="shared" si="1"/>
        <v>4000</v>
      </c>
      <c r="M17" s="2046">
        <f t="shared" si="0"/>
        <v>4640</v>
      </c>
      <c r="N17" s="2051">
        <f t="shared" si="2"/>
        <v>4640</v>
      </c>
    </row>
    <row r="18" spans="1:14" s="1021" customFormat="1" ht="27" customHeight="1">
      <c r="A18" s="1628" t="s">
        <v>255</v>
      </c>
      <c r="B18" s="2062" t="s">
        <v>288</v>
      </c>
      <c r="C18" s="1022">
        <v>300</v>
      </c>
      <c r="D18" s="1023">
        <v>800</v>
      </c>
      <c r="E18" s="1024">
        <v>610</v>
      </c>
      <c r="F18" s="1038"/>
      <c r="G18" s="1023"/>
      <c r="H18" s="1025"/>
      <c r="I18" s="1022"/>
      <c r="J18" s="1026"/>
      <c r="K18" s="2042"/>
      <c r="L18" s="2049">
        <f t="shared" si="1"/>
        <v>300</v>
      </c>
      <c r="M18" s="2046">
        <f t="shared" si="0"/>
        <v>800</v>
      </c>
      <c r="N18" s="2051">
        <f t="shared" si="2"/>
        <v>610</v>
      </c>
    </row>
    <row r="19" spans="1:15" s="1021" customFormat="1" ht="27" customHeight="1">
      <c r="A19" s="1628" t="s">
        <v>256</v>
      </c>
      <c r="B19" s="2062" t="s">
        <v>289</v>
      </c>
      <c r="C19" s="1022">
        <v>5000</v>
      </c>
      <c r="D19" s="1023"/>
      <c r="E19" s="1024"/>
      <c r="F19" s="1038"/>
      <c r="G19" s="1023"/>
      <c r="H19" s="1025"/>
      <c r="I19" s="1022"/>
      <c r="J19" s="1026"/>
      <c r="K19" s="2042"/>
      <c r="L19" s="2049">
        <f t="shared" si="1"/>
        <v>5000</v>
      </c>
      <c r="M19" s="2046">
        <f t="shared" si="0"/>
        <v>0</v>
      </c>
      <c r="N19" s="2051">
        <f t="shared" si="2"/>
        <v>0</v>
      </c>
      <c r="O19" s="2288"/>
    </row>
    <row r="20" spans="1:16" s="1021" customFormat="1" ht="36.75" customHeight="1">
      <c r="A20" s="1628" t="s">
        <v>257</v>
      </c>
      <c r="B20" s="2062" t="s">
        <v>290</v>
      </c>
      <c r="C20" s="1022">
        <v>5700</v>
      </c>
      <c r="D20" s="1023">
        <v>5700</v>
      </c>
      <c r="E20" s="1024">
        <v>5700</v>
      </c>
      <c r="F20" s="1038"/>
      <c r="G20" s="1023"/>
      <c r="H20" s="1025"/>
      <c r="I20" s="1022"/>
      <c r="J20" s="1026"/>
      <c r="K20" s="2042"/>
      <c r="L20" s="2049">
        <f t="shared" si="1"/>
        <v>5700</v>
      </c>
      <c r="M20" s="2046">
        <f t="shared" si="0"/>
        <v>5700</v>
      </c>
      <c r="N20" s="2051">
        <f t="shared" si="2"/>
        <v>5700</v>
      </c>
      <c r="O20" s="2288"/>
      <c r="P20" s="1029"/>
    </row>
    <row r="21" spans="1:15" s="1021" customFormat="1" ht="34.5" customHeight="1">
      <c r="A21" s="1628" t="s">
        <v>258</v>
      </c>
      <c r="B21" s="2062" t="s">
        <v>459</v>
      </c>
      <c r="C21" s="1022">
        <v>17000</v>
      </c>
      <c r="D21" s="1023"/>
      <c r="E21" s="1024"/>
      <c r="F21" s="1038"/>
      <c r="G21" s="1023"/>
      <c r="H21" s="1025"/>
      <c r="I21" s="1022"/>
      <c r="J21" s="1026"/>
      <c r="K21" s="2042"/>
      <c r="L21" s="2049">
        <f t="shared" si="1"/>
        <v>17000</v>
      </c>
      <c r="M21" s="2046">
        <f t="shared" si="0"/>
        <v>0</v>
      </c>
      <c r="N21" s="2051">
        <f t="shared" si="2"/>
        <v>0</v>
      </c>
      <c r="O21" s="2288"/>
    </row>
    <row r="22" spans="1:15" s="1021" customFormat="1" ht="27" customHeight="1">
      <c r="A22" s="1628" t="s">
        <v>259</v>
      </c>
      <c r="B22" s="2062" t="s">
        <v>297</v>
      </c>
      <c r="C22" s="1022">
        <v>9000</v>
      </c>
      <c r="D22" s="1023">
        <v>9720</v>
      </c>
      <c r="E22" s="1024">
        <v>8875</v>
      </c>
      <c r="F22" s="1038"/>
      <c r="G22" s="1023"/>
      <c r="H22" s="1025"/>
      <c r="I22" s="1022"/>
      <c r="J22" s="1026"/>
      <c r="K22" s="2042"/>
      <c r="L22" s="2049">
        <f t="shared" si="1"/>
        <v>9000</v>
      </c>
      <c r="M22" s="2046">
        <f t="shared" si="0"/>
        <v>9720</v>
      </c>
      <c r="N22" s="2051">
        <f t="shared" si="2"/>
        <v>8875</v>
      </c>
      <c r="O22" s="1028"/>
    </row>
    <row r="23" spans="1:15" s="1021" customFormat="1" ht="27" customHeight="1">
      <c r="A23" s="1628" t="s">
        <v>260</v>
      </c>
      <c r="B23" s="2062" t="s">
        <v>298</v>
      </c>
      <c r="C23" s="1022">
        <v>6000</v>
      </c>
      <c r="D23" s="1023">
        <v>5539</v>
      </c>
      <c r="E23" s="1024">
        <v>5539</v>
      </c>
      <c r="F23" s="1038"/>
      <c r="G23" s="1023"/>
      <c r="H23" s="1025"/>
      <c r="I23" s="1022"/>
      <c r="J23" s="1026"/>
      <c r="K23" s="2042"/>
      <c r="L23" s="2049">
        <f t="shared" si="1"/>
        <v>6000</v>
      </c>
      <c r="M23" s="2046">
        <f t="shared" si="0"/>
        <v>5539</v>
      </c>
      <c r="N23" s="2051">
        <f t="shared" si="2"/>
        <v>5539</v>
      </c>
      <c r="O23" s="1028"/>
    </row>
    <row r="24" spans="1:15" s="1021" customFormat="1" ht="27" customHeight="1">
      <c r="A24" s="1628" t="s">
        <v>261</v>
      </c>
      <c r="B24" s="2062" t="s">
        <v>303</v>
      </c>
      <c r="C24" s="1022">
        <v>50000</v>
      </c>
      <c r="D24" s="1023">
        <v>24143</v>
      </c>
      <c r="E24" s="1024">
        <v>19706</v>
      </c>
      <c r="F24" s="1038"/>
      <c r="G24" s="1023"/>
      <c r="H24" s="1025"/>
      <c r="I24" s="1022"/>
      <c r="J24" s="1026"/>
      <c r="K24" s="2042"/>
      <c r="L24" s="2049">
        <f t="shared" si="1"/>
        <v>50000</v>
      </c>
      <c r="M24" s="2046">
        <f t="shared" si="0"/>
        <v>24143</v>
      </c>
      <c r="N24" s="2051">
        <f t="shared" si="2"/>
        <v>19706</v>
      </c>
      <c r="O24" s="1028"/>
    </row>
    <row r="25" spans="1:15" s="1021" customFormat="1" ht="27" customHeight="1">
      <c r="A25" s="1628" t="s">
        <v>262</v>
      </c>
      <c r="B25" s="2062" t="s">
        <v>506</v>
      </c>
      <c r="C25" s="1022"/>
      <c r="D25" s="1023">
        <v>257</v>
      </c>
      <c r="E25" s="1024">
        <v>257</v>
      </c>
      <c r="F25" s="1038"/>
      <c r="G25" s="1023"/>
      <c r="H25" s="1025"/>
      <c r="I25" s="1022"/>
      <c r="J25" s="1023">
        <v>13235</v>
      </c>
      <c r="K25" s="2042">
        <v>13235</v>
      </c>
      <c r="L25" s="2049">
        <f t="shared" si="1"/>
        <v>0</v>
      </c>
      <c r="M25" s="2046">
        <f t="shared" si="0"/>
        <v>13492</v>
      </c>
      <c r="N25" s="2051">
        <f t="shared" si="2"/>
        <v>13492</v>
      </c>
      <c r="O25" s="1028"/>
    </row>
    <row r="26" spans="1:15" s="1021" customFormat="1" ht="27" customHeight="1">
      <c r="A26" s="1628" t="s">
        <v>263</v>
      </c>
      <c r="B26" s="2062" t="s">
        <v>508</v>
      </c>
      <c r="C26" s="1022"/>
      <c r="D26" s="1023">
        <v>366</v>
      </c>
      <c r="E26" s="1024">
        <v>366</v>
      </c>
      <c r="F26" s="1038"/>
      <c r="G26" s="1023">
        <v>20342</v>
      </c>
      <c r="H26" s="1025">
        <v>20342</v>
      </c>
      <c r="I26" s="1022"/>
      <c r="J26" s="1026"/>
      <c r="K26" s="2042"/>
      <c r="L26" s="2049">
        <f t="shared" si="1"/>
        <v>0</v>
      </c>
      <c r="M26" s="2046">
        <f t="shared" si="0"/>
        <v>20708</v>
      </c>
      <c r="N26" s="2051">
        <f t="shared" si="2"/>
        <v>20708</v>
      </c>
      <c r="O26" s="1028"/>
    </row>
    <row r="27" spans="1:15" s="1021" customFormat="1" ht="27" customHeight="1">
      <c r="A27" s="1628" t="s">
        <v>264</v>
      </c>
      <c r="B27" s="2062" t="s">
        <v>509</v>
      </c>
      <c r="C27" s="1022"/>
      <c r="D27" s="1023">
        <v>432</v>
      </c>
      <c r="E27" s="1024">
        <v>432</v>
      </c>
      <c r="F27" s="1038"/>
      <c r="G27" s="1023"/>
      <c r="H27" s="1025"/>
      <c r="I27" s="1022"/>
      <c r="J27" s="1026"/>
      <c r="K27" s="2042"/>
      <c r="L27" s="2049">
        <f t="shared" si="1"/>
        <v>0</v>
      </c>
      <c r="M27" s="2046">
        <f t="shared" si="0"/>
        <v>432</v>
      </c>
      <c r="N27" s="2051">
        <f t="shared" si="2"/>
        <v>432</v>
      </c>
      <c r="O27" s="1028"/>
    </row>
    <row r="28" spans="1:15" s="1021" customFormat="1" ht="27" customHeight="1">
      <c r="A28" s="1628" t="s">
        <v>265</v>
      </c>
      <c r="B28" s="2062" t="s">
        <v>510</v>
      </c>
      <c r="C28" s="1022"/>
      <c r="D28" s="1023">
        <v>1960</v>
      </c>
      <c r="E28" s="1024">
        <v>1960</v>
      </c>
      <c r="F28" s="1038"/>
      <c r="G28" s="1023"/>
      <c r="H28" s="1025"/>
      <c r="I28" s="1022"/>
      <c r="J28" s="1026"/>
      <c r="K28" s="2042"/>
      <c r="L28" s="2049">
        <f t="shared" si="1"/>
        <v>0</v>
      </c>
      <c r="M28" s="2046">
        <f t="shared" si="0"/>
        <v>1960</v>
      </c>
      <c r="N28" s="2051">
        <f t="shared" si="2"/>
        <v>1960</v>
      </c>
      <c r="O28" s="1028"/>
    </row>
    <row r="29" spans="1:15" s="1021" customFormat="1" ht="27" customHeight="1">
      <c r="A29" s="1628" t="s">
        <v>266</v>
      </c>
      <c r="B29" s="2062" t="s">
        <v>513</v>
      </c>
      <c r="C29" s="1022"/>
      <c r="D29" s="1023">
        <v>1126</v>
      </c>
      <c r="E29" s="1024">
        <v>1126</v>
      </c>
      <c r="F29" s="1038"/>
      <c r="G29" s="1023"/>
      <c r="H29" s="1025"/>
      <c r="I29" s="1022"/>
      <c r="J29" s="1026"/>
      <c r="K29" s="2042"/>
      <c r="L29" s="2049">
        <f t="shared" si="1"/>
        <v>0</v>
      </c>
      <c r="M29" s="2046">
        <f t="shared" si="0"/>
        <v>1126</v>
      </c>
      <c r="N29" s="2051">
        <f t="shared" si="2"/>
        <v>1126</v>
      </c>
      <c r="O29" s="1028"/>
    </row>
    <row r="30" spans="1:15" s="1021" customFormat="1" ht="27" customHeight="1">
      <c r="A30" s="1628" t="s">
        <v>267</v>
      </c>
      <c r="B30" s="2062" t="s">
        <v>514</v>
      </c>
      <c r="C30" s="1022"/>
      <c r="D30" s="1023">
        <v>784</v>
      </c>
      <c r="E30" s="1024">
        <v>784</v>
      </c>
      <c r="F30" s="1038"/>
      <c r="G30" s="1023">
        <v>1372</v>
      </c>
      <c r="H30" s="1025">
        <v>1372</v>
      </c>
      <c r="I30" s="1022"/>
      <c r="J30" s="1026"/>
      <c r="K30" s="2042"/>
      <c r="L30" s="2049">
        <f t="shared" si="1"/>
        <v>0</v>
      </c>
      <c r="M30" s="2046">
        <f t="shared" si="0"/>
        <v>2156</v>
      </c>
      <c r="N30" s="2051">
        <f t="shared" si="2"/>
        <v>2156</v>
      </c>
      <c r="O30" s="1028"/>
    </row>
    <row r="31" spans="1:15" s="1021" customFormat="1" ht="27" customHeight="1">
      <c r="A31" s="1628" t="s">
        <v>268</v>
      </c>
      <c r="B31" s="2062" t="s">
        <v>515</v>
      </c>
      <c r="C31" s="1022"/>
      <c r="D31" s="1023">
        <v>2393</v>
      </c>
      <c r="E31" s="1024">
        <v>2321</v>
      </c>
      <c r="F31" s="1038"/>
      <c r="G31" s="1023"/>
      <c r="H31" s="1025"/>
      <c r="I31" s="1022"/>
      <c r="J31" s="1026"/>
      <c r="K31" s="2042"/>
      <c r="L31" s="2049">
        <f t="shared" si="1"/>
        <v>0</v>
      </c>
      <c r="M31" s="2046">
        <f t="shared" si="0"/>
        <v>2393</v>
      </c>
      <c r="N31" s="2051">
        <f t="shared" si="2"/>
        <v>2321</v>
      </c>
      <c r="O31" s="1028"/>
    </row>
    <row r="32" spans="1:15" s="1021" customFormat="1" ht="27" customHeight="1">
      <c r="A32" s="1628" t="s">
        <v>269</v>
      </c>
      <c r="B32" s="2062" t="s">
        <v>516</v>
      </c>
      <c r="C32" s="1022"/>
      <c r="D32" s="1023">
        <v>750</v>
      </c>
      <c r="E32" s="1024">
        <v>762</v>
      </c>
      <c r="F32" s="1038"/>
      <c r="G32" s="1023"/>
      <c r="H32" s="1025"/>
      <c r="I32" s="1022"/>
      <c r="J32" s="1026"/>
      <c r="K32" s="2042"/>
      <c r="L32" s="2049">
        <f t="shared" si="1"/>
        <v>0</v>
      </c>
      <c r="M32" s="2046">
        <f t="shared" si="0"/>
        <v>750</v>
      </c>
      <c r="N32" s="2051">
        <f t="shared" si="2"/>
        <v>762</v>
      </c>
      <c r="O32" s="1028"/>
    </row>
    <row r="33" spans="1:17" s="1021" customFormat="1" ht="27" customHeight="1">
      <c r="A33" s="1628" t="s">
        <v>436</v>
      </c>
      <c r="B33" s="2062" t="s">
        <v>511</v>
      </c>
      <c r="C33" s="1022"/>
      <c r="D33" s="1023">
        <v>7053</v>
      </c>
      <c r="E33" s="1024">
        <v>7053</v>
      </c>
      <c r="F33" s="1038"/>
      <c r="G33" s="1023"/>
      <c r="H33" s="1025"/>
      <c r="I33" s="1022"/>
      <c r="J33" s="1026"/>
      <c r="K33" s="2043"/>
      <c r="L33" s="2049">
        <f t="shared" si="1"/>
        <v>0</v>
      </c>
      <c r="M33" s="2046">
        <f t="shared" si="0"/>
        <v>7053</v>
      </c>
      <c r="N33" s="2051">
        <f t="shared" si="2"/>
        <v>7053</v>
      </c>
      <c r="Q33" s="1030"/>
    </row>
    <row r="34" spans="1:17" s="1021" customFormat="1" ht="27" customHeight="1">
      <c r="A34" s="1628" t="s">
        <v>437</v>
      </c>
      <c r="B34" s="2062" t="s">
        <v>512</v>
      </c>
      <c r="C34" s="1022"/>
      <c r="D34" s="1023">
        <v>504</v>
      </c>
      <c r="E34" s="1024">
        <v>504</v>
      </c>
      <c r="F34" s="1038"/>
      <c r="G34" s="1023"/>
      <c r="H34" s="1025"/>
      <c r="I34" s="1022"/>
      <c r="J34" s="1026"/>
      <c r="K34" s="2043"/>
      <c r="L34" s="2049">
        <f t="shared" si="1"/>
        <v>0</v>
      </c>
      <c r="M34" s="2046">
        <f t="shared" si="0"/>
        <v>504</v>
      </c>
      <c r="N34" s="2051">
        <f t="shared" si="2"/>
        <v>504</v>
      </c>
      <c r="Q34" s="1030"/>
    </row>
    <row r="35" spans="1:17" s="1021" customFormat="1" ht="27" customHeight="1">
      <c r="A35" s="1628" t="s">
        <v>440</v>
      </c>
      <c r="B35" s="2062" t="s">
        <v>537</v>
      </c>
      <c r="C35" s="1022"/>
      <c r="D35" s="1023">
        <v>762</v>
      </c>
      <c r="E35" s="2066">
        <v>762</v>
      </c>
      <c r="F35" s="2065"/>
      <c r="G35" s="1023"/>
      <c r="H35" s="1025"/>
      <c r="I35" s="1022"/>
      <c r="J35" s="1026"/>
      <c r="K35" s="2043"/>
      <c r="L35" s="2049">
        <f t="shared" si="1"/>
        <v>0</v>
      </c>
      <c r="M35" s="2046">
        <f t="shared" si="0"/>
        <v>762</v>
      </c>
      <c r="N35" s="2051">
        <f t="shared" si="2"/>
        <v>762</v>
      </c>
      <c r="Q35" s="1030"/>
    </row>
    <row r="36" spans="1:17" s="1021" customFormat="1" ht="27" customHeight="1">
      <c r="A36" s="1628" t="s">
        <v>441</v>
      </c>
      <c r="B36" s="2062" t="s">
        <v>538</v>
      </c>
      <c r="C36" s="1022"/>
      <c r="D36" s="1023">
        <v>10097</v>
      </c>
      <c r="E36" s="1024">
        <v>10097</v>
      </c>
      <c r="F36" s="1038"/>
      <c r="G36" s="1023"/>
      <c r="H36" s="1025"/>
      <c r="I36" s="1022"/>
      <c r="J36" s="1026"/>
      <c r="K36" s="2043"/>
      <c r="L36" s="2049">
        <f t="shared" si="1"/>
        <v>0</v>
      </c>
      <c r="M36" s="2046">
        <f t="shared" si="0"/>
        <v>10097</v>
      </c>
      <c r="N36" s="2051">
        <f t="shared" si="2"/>
        <v>10097</v>
      </c>
      <c r="Q36" s="1030"/>
    </row>
    <row r="37" spans="1:17" s="1021" customFormat="1" ht="37.5" customHeight="1">
      <c r="A37" s="1628" t="s">
        <v>534</v>
      </c>
      <c r="B37" s="2062" t="s">
        <v>539</v>
      </c>
      <c r="C37" s="1022"/>
      <c r="D37" s="1023">
        <v>5905</v>
      </c>
      <c r="E37" s="1024">
        <v>5905</v>
      </c>
      <c r="F37" s="1038"/>
      <c r="G37" s="1023"/>
      <c r="H37" s="1025"/>
      <c r="I37" s="1022"/>
      <c r="J37" s="1026"/>
      <c r="K37" s="2043"/>
      <c r="L37" s="2049">
        <f t="shared" si="1"/>
        <v>0</v>
      </c>
      <c r="M37" s="2046">
        <f t="shared" si="0"/>
        <v>5905</v>
      </c>
      <c r="N37" s="2051">
        <f t="shared" si="2"/>
        <v>5905</v>
      </c>
      <c r="Q37" s="1030"/>
    </row>
    <row r="38" spans="1:17" s="1021" customFormat="1" ht="27" customHeight="1">
      <c r="A38" s="1628" t="s">
        <v>535</v>
      </c>
      <c r="B38" s="2062" t="s">
        <v>540</v>
      </c>
      <c r="C38" s="1022"/>
      <c r="D38" s="1023">
        <v>16682</v>
      </c>
      <c r="E38" s="1024">
        <v>16666</v>
      </c>
      <c r="F38" s="1038"/>
      <c r="G38" s="1023"/>
      <c r="H38" s="1025"/>
      <c r="I38" s="1022"/>
      <c r="J38" s="1026"/>
      <c r="K38" s="2043"/>
      <c r="L38" s="2049">
        <f t="shared" si="1"/>
        <v>0</v>
      </c>
      <c r="M38" s="2046">
        <f t="shared" si="0"/>
        <v>16682</v>
      </c>
      <c r="N38" s="2051">
        <f t="shared" si="2"/>
        <v>16666</v>
      </c>
      <c r="Q38" s="1030"/>
    </row>
    <row r="39" spans="1:17" s="1021" customFormat="1" ht="27" customHeight="1">
      <c r="A39" s="1628" t="s">
        <v>536</v>
      </c>
      <c r="B39" s="2062" t="s">
        <v>541</v>
      </c>
      <c r="C39" s="1022"/>
      <c r="D39" s="1023">
        <v>87350</v>
      </c>
      <c r="E39" s="1024">
        <v>72844</v>
      </c>
      <c r="F39" s="1038"/>
      <c r="G39" s="1023"/>
      <c r="H39" s="1025"/>
      <c r="I39" s="1022"/>
      <c r="J39" s="1026"/>
      <c r="K39" s="2043"/>
      <c r="L39" s="2049">
        <f t="shared" si="1"/>
        <v>0</v>
      </c>
      <c r="M39" s="2046">
        <f t="shared" si="0"/>
        <v>87350</v>
      </c>
      <c r="N39" s="2051">
        <f t="shared" si="2"/>
        <v>72844</v>
      </c>
      <c r="Q39" s="1030"/>
    </row>
    <row r="40" spans="1:17" s="1021" customFormat="1" ht="27" customHeight="1">
      <c r="A40" s="1631" t="s">
        <v>542</v>
      </c>
      <c r="B40" s="2062" t="s">
        <v>543</v>
      </c>
      <c r="C40" s="1022"/>
      <c r="D40" s="1023">
        <v>3666</v>
      </c>
      <c r="E40" s="1024">
        <v>3666</v>
      </c>
      <c r="F40" s="1038"/>
      <c r="G40" s="1023"/>
      <c r="H40" s="1024"/>
      <c r="I40" s="1022"/>
      <c r="J40" s="1026"/>
      <c r="K40" s="2043"/>
      <c r="L40" s="2049">
        <f t="shared" si="1"/>
        <v>0</v>
      </c>
      <c r="M40" s="2046">
        <f t="shared" si="0"/>
        <v>3666</v>
      </c>
      <c r="N40" s="2051">
        <f t="shared" si="2"/>
        <v>3666</v>
      </c>
      <c r="Q40" s="1030"/>
    </row>
    <row r="41" spans="1:17" s="1021" customFormat="1" ht="27" customHeight="1">
      <c r="A41" s="1628" t="s">
        <v>548</v>
      </c>
      <c r="B41" s="2062" t="s">
        <v>550</v>
      </c>
      <c r="C41" s="1022"/>
      <c r="D41" s="1023">
        <v>696</v>
      </c>
      <c r="E41" s="1024">
        <v>696</v>
      </c>
      <c r="F41" s="1038"/>
      <c r="G41" s="1023"/>
      <c r="H41" s="1024"/>
      <c r="I41" s="1022"/>
      <c r="J41" s="1026"/>
      <c r="K41" s="2043"/>
      <c r="L41" s="2049">
        <f t="shared" si="1"/>
        <v>0</v>
      </c>
      <c r="M41" s="2046">
        <f t="shared" si="0"/>
        <v>696</v>
      </c>
      <c r="N41" s="2051">
        <f t="shared" si="2"/>
        <v>696</v>
      </c>
      <c r="Q41" s="1030"/>
    </row>
    <row r="42" spans="1:17" s="1021" customFormat="1" ht="27" customHeight="1">
      <c r="A42" s="1628" t="s">
        <v>549</v>
      </c>
      <c r="B42" s="2062" t="s">
        <v>551</v>
      </c>
      <c r="C42" s="1022"/>
      <c r="D42" s="1023">
        <v>1103</v>
      </c>
      <c r="E42" s="1024">
        <v>1103</v>
      </c>
      <c r="F42" s="1038"/>
      <c r="G42" s="1023"/>
      <c r="H42" s="1024"/>
      <c r="I42" s="1022"/>
      <c r="J42" s="1026"/>
      <c r="K42" s="2043"/>
      <c r="L42" s="2049">
        <f t="shared" si="1"/>
        <v>0</v>
      </c>
      <c r="M42" s="2046">
        <f t="shared" si="0"/>
        <v>1103</v>
      </c>
      <c r="N42" s="2051">
        <f t="shared" si="2"/>
        <v>1103</v>
      </c>
      <c r="Q42" s="1030"/>
    </row>
    <row r="43" spans="1:17" s="1021" customFormat="1" ht="41.25" customHeight="1">
      <c r="A43" s="1628" t="s">
        <v>554</v>
      </c>
      <c r="B43" s="2062" t="s">
        <v>563</v>
      </c>
      <c r="C43" s="1022"/>
      <c r="D43" s="1023">
        <v>1200</v>
      </c>
      <c r="E43" s="1024"/>
      <c r="F43" s="1038"/>
      <c r="G43" s="1023"/>
      <c r="H43" s="1024"/>
      <c r="I43" s="1022"/>
      <c r="J43" s="1026"/>
      <c r="K43" s="2043"/>
      <c r="L43" s="2049">
        <f t="shared" si="1"/>
        <v>0</v>
      </c>
      <c r="M43" s="2046">
        <f t="shared" si="0"/>
        <v>1200</v>
      </c>
      <c r="N43" s="2051">
        <f t="shared" si="2"/>
        <v>0</v>
      </c>
      <c r="Q43" s="1030"/>
    </row>
    <row r="44" spans="1:17" s="1021" customFormat="1" ht="36" customHeight="1">
      <c r="A44" s="1628" t="s">
        <v>556</v>
      </c>
      <c r="B44" s="2062" t="s">
        <v>564</v>
      </c>
      <c r="C44" s="1022"/>
      <c r="D44" s="1023">
        <v>4500</v>
      </c>
      <c r="E44" s="2067"/>
      <c r="F44" s="1038"/>
      <c r="G44" s="1023"/>
      <c r="H44" s="1024"/>
      <c r="I44" s="1022"/>
      <c r="J44" s="1026"/>
      <c r="K44" s="2043"/>
      <c r="L44" s="2049">
        <f t="shared" si="1"/>
        <v>0</v>
      </c>
      <c r="M44" s="2046">
        <f t="shared" si="0"/>
        <v>4500</v>
      </c>
      <c r="N44" s="2051">
        <f t="shared" si="2"/>
        <v>0</v>
      </c>
      <c r="Q44" s="1030"/>
    </row>
    <row r="45" spans="1:17" s="1021" customFormat="1" ht="33.75" customHeight="1">
      <c r="A45" s="1628" t="s">
        <v>557</v>
      </c>
      <c r="B45" s="2062" t="s">
        <v>565</v>
      </c>
      <c r="C45" s="1022"/>
      <c r="D45" s="1023">
        <v>2646</v>
      </c>
      <c r="E45" s="2067"/>
      <c r="F45" s="1038"/>
      <c r="G45" s="1023"/>
      <c r="H45" s="1024"/>
      <c r="I45" s="1022"/>
      <c r="J45" s="1026"/>
      <c r="K45" s="2043"/>
      <c r="L45" s="2049">
        <f t="shared" si="1"/>
        <v>0</v>
      </c>
      <c r="M45" s="2046">
        <f t="shared" si="0"/>
        <v>2646</v>
      </c>
      <c r="N45" s="2051">
        <f t="shared" si="2"/>
        <v>0</v>
      </c>
      <c r="Q45" s="1030"/>
    </row>
    <row r="46" spans="1:17" s="1021" customFormat="1" ht="27" customHeight="1">
      <c r="A46" s="1628" t="s">
        <v>558</v>
      </c>
      <c r="B46" s="2062" t="s">
        <v>566</v>
      </c>
      <c r="C46" s="1022"/>
      <c r="D46" s="1023">
        <v>11592</v>
      </c>
      <c r="E46" s="2067">
        <v>3279</v>
      </c>
      <c r="F46" s="1038"/>
      <c r="G46" s="1023"/>
      <c r="H46" s="1024"/>
      <c r="I46" s="1022"/>
      <c r="J46" s="1026"/>
      <c r="K46" s="2043"/>
      <c r="L46" s="2049">
        <f t="shared" si="1"/>
        <v>0</v>
      </c>
      <c r="M46" s="2046">
        <f t="shared" si="0"/>
        <v>11592</v>
      </c>
      <c r="N46" s="2051">
        <f t="shared" si="2"/>
        <v>3279</v>
      </c>
      <c r="Q46" s="1030"/>
    </row>
    <row r="47" spans="1:17" s="1021" customFormat="1" ht="27" customHeight="1">
      <c r="A47" s="1628" t="s">
        <v>559</v>
      </c>
      <c r="B47" s="2062" t="s">
        <v>567</v>
      </c>
      <c r="C47" s="1022"/>
      <c r="D47" s="1023">
        <v>13171</v>
      </c>
      <c r="E47" s="2067">
        <v>10459</v>
      </c>
      <c r="F47" s="1038"/>
      <c r="G47" s="1023"/>
      <c r="H47" s="1024"/>
      <c r="I47" s="1022"/>
      <c r="J47" s="1026"/>
      <c r="K47" s="2043"/>
      <c r="L47" s="2049">
        <f t="shared" si="1"/>
        <v>0</v>
      </c>
      <c r="M47" s="2046">
        <f t="shared" si="0"/>
        <v>13171</v>
      </c>
      <c r="N47" s="2051">
        <f t="shared" si="2"/>
        <v>10459</v>
      </c>
      <c r="Q47" s="1030"/>
    </row>
    <row r="48" spans="1:17" s="1021" customFormat="1" ht="36" customHeight="1">
      <c r="A48" s="1628" t="s">
        <v>560</v>
      </c>
      <c r="B48" s="2062" t="s">
        <v>568</v>
      </c>
      <c r="C48" s="1022"/>
      <c r="D48" s="1023">
        <v>4445</v>
      </c>
      <c r="E48" s="2067">
        <v>4445</v>
      </c>
      <c r="F48" s="1038"/>
      <c r="G48" s="1023"/>
      <c r="H48" s="1024"/>
      <c r="I48" s="1022"/>
      <c r="J48" s="1026"/>
      <c r="K48" s="2043"/>
      <c r="L48" s="2049">
        <f t="shared" si="1"/>
        <v>0</v>
      </c>
      <c r="M48" s="2046">
        <f t="shared" si="0"/>
        <v>4445</v>
      </c>
      <c r="N48" s="2051">
        <f t="shared" si="2"/>
        <v>4445</v>
      </c>
      <c r="Q48" s="1030"/>
    </row>
    <row r="49" spans="1:17" s="1021" customFormat="1" ht="27" customHeight="1">
      <c r="A49" s="1628" t="s">
        <v>561</v>
      </c>
      <c r="B49" s="2062" t="s">
        <v>569</v>
      </c>
      <c r="C49" s="1022"/>
      <c r="D49" s="1023">
        <v>12</v>
      </c>
      <c r="E49" s="1024">
        <v>11</v>
      </c>
      <c r="F49" s="1038"/>
      <c r="G49" s="1023">
        <v>226</v>
      </c>
      <c r="H49" s="1024">
        <v>226</v>
      </c>
      <c r="I49" s="1022"/>
      <c r="J49" s="1026"/>
      <c r="K49" s="2043"/>
      <c r="L49" s="2049">
        <f t="shared" si="1"/>
        <v>0</v>
      </c>
      <c r="M49" s="2046">
        <f t="shared" si="0"/>
        <v>238</v>
      </c>
      <c r="N49" s="2051">
        <f t="shared" si="2"/>
        <v>237</v>
      </c>
      <c r="Q49" s="1030"/>
    </row>
    <row r="50" spans="1:17" s="1021" customFormat="1" ht="27" customHeight="1">
      <c r="A50" s="1631" t="s">
        <v>562</v>
      </c>
      <c r="B50" s="2064" t="s">
        <v>570</v>
      </c>
      <c r="C50" s="1126"/>
      <c r="D50" s="1127">
        <v>19352</v>
      </c>
      <c r="E50" s="1128"/>
      <c r="F50" s="1129"/>
      <c r="G50" s="1127"/>
      <c r="H50" s="1128"/>
      <c r="I50" s="1126"/>
      <c r="J50" s="1130"/>
      <c r="K50" s="2044"/>
      <c r="L50" s="2049">
        <f t="shared" si="1"/>
        <v>0</v>
      </c>
      <c r="M50" s="2046">
        <f t="shared" si="0"/>
        <v>19352</v>
      </c>
      <c r="N50" s="2051">
        <f t="shared" si="2"/>
        <v>0</v>
      </c>
      <c r="Q50" s="1030"/>
    </row>
    <row r="51" spans="1:17" ht="21" customHeight="1">
      <c r="A51" s="1628" t="s">
        <v>575</v>
      </c>
      <c r="B51" s="2062" t="s">
        <v>544</v>
      </c>
      <c r="C51" s="1022"/>
      <c r="D51" s="1023">
        <v>28585</v>
      </c>
      <c r="E51" s="1024">
        <v>9472</v>
      </c>
      <c r="F51" s="1038"/>
      <c r="G51" s="1023"/>
      <c r="H51" s="1032"/>
      <c r="I51" s="1033"/>
      <c r="J51" s="1034">
        <v>15576</v>
      </c>
      <c r="K51" s="2045"/>
      <c r="L51" s="2049">
        <f t="shared" si="1"/>
        <v>0</v>
      </c>
      <c r="M51" s="2046">
        <f t="shared" si="0"/>
        <v>44161</v>
      </c>
      <c r="N51" s="2051">
        <f t="shared" si="2"/>
        <v>9472</v>
      </c>
      <c r="Q51" s="68"/>
    </row>
    <row r="52" spans="1:17" ht="24.75" customHeight="1">
      <c r="A52" s="1628" t="s">
        <v>577</v>
      </c>
      <c r="B52" s="2062" t="s">
        <v>582</v>
      </c>
      <c r="C52" s="1022"/>
      <c r="D52" s="1023">
        <v>207</v>
      </c>
      <c r="E52" s="1024">
        <v>207</v>
      </c>
      <c r="F52" s="1038"/>
      <c r="G52" s="1023"/>
      <c r="H52" s="1032"/>
      <c r="I52" s="1033"/>
      <c r="J52" s="1034"/>
      <c r="K52" s="2045"/>
      <c r="L52" s="2049">
        <f t="shared" si="1"/>
        <v>0</v>
      </c>
      <c r="M52" s="2046">
        <f t="shared" si="0"/>
        <v>207</v>
      </c>
      <c r="N52" s="2051">
        <f t="shared" si="2"/>
        <v>207</v>
      </c>
      <c r="Q52" s="68"/>
    </row>
    <row r="53" spans="1:17" ht="24.75" customHeight="1">
      <c r="A53" s="1628" t="s">
        <v>578</v>
      </c>
      <c r="B53" s="2062" t="s">
        <v>583</v>
      </c>
      <c r="C53" s="1022"/>
      <c r="D53" s="1023">
        <v>1300</v>
      </c>
      <c r="E53" s="1024"/>
      <c r="F53" s="1038"/>
      <c r="G53" s="1023"/>
      <c r="H53" s="1032"/>
      <c r="I53" s="1033"/>
      <c r="J53" s="1034"/>
      <c r="K53" s="2045"/>
      <c r="L53" s="2049">
        <f t="shared" si="1"/>
        <v>0</v>
      </c>
      <c r="M53" s="2046">
        <f t="shared" si="0"/>
        <v>1300</v>
      </c>
      <c r="N53" s="2051">
        <f t="shared" si="2"/>
        <v>0</v>
      </c>
      <c r="Q53" s="68"/>
    </row>
    <row r="54" spans="1:17" ht="40.5" customHeight="1">
      <c r="A54" s="1628" t="s">
        <v>579</v>
      </c>
      <c r="B54" s="2062" t="s">
        <v>584</v>
      </c>
      <c r="C54" s="1022"/>
      <c r="D54" s="1023">
        <v>15240</v>
      </c>
      <c r="E54" s="1024"/>
      <c r="F54" s="1038"/>
      <c r="G54" s="1023"/>
      <c r="H54" s="1032"/>
      <c r="I54" s="1033"/>
      <c r="J54" s="1034"/>
      <c r="K54" s="2045"/>
      <c r="L54" s="2049">
        <f t="shared" si="1"/>
        <v>0</v>
      </c>
      <c r="M54" s="2046">
        <f t="shared" si="0"/>
        <v>15240</v>
      </c>
      <c r="N54" s="2051">
        <f t="shared" si="2"/>
        <v>0</v>
      </c>
      <c r="Q54" s="68"/>
    </row>
    <row r="55" spans="1:17" ht="24.75" customHeight="1">
      <c r="A55" s="1628" t="s">
        <v>580</v>
      </c>
      <c r="B55" s="2064" t="s">
        <v>585</v>
      </c>
      <c r="C55" s="1022"/>
      <c r="D55" s="1023">
        <v>8654</v>
      </c>
      <c r="E55" s="1024">
        <v>655</v>
      </c>
      <c r="F55" s="1038"/>
      <c r="G55" s="1023"/>
      <c r="H55" s="1032"/>
      <c r="I55" s="1033"/>
      <c r="J55" s="1034"/>
      <c r="K55" s="2045"/>
      <c r="L55" s="2049">
        <f t="shared" si="1"/>
        <v>0</v>
      </c>
      <c r="M55" s="2046">
        <f t="shared" si="0"/>
        <v>8654</v>
      </c>
      <c r="N55" s="2051">
        <f t="shared" si="2"/>
        <v>655</v>
      </c>
      <c r="Q55" s="68"/>
    </row>
    <row r="56" spans="1:17" ht="24.75" customHeight="1">
      <c r="A56" s="1628" t="s">
        <v>586</v>
      </c>
      <c r="B56" s="2062" t="s">
        <v>594</v>
      </c>
      <c r="C56" s="1022"/>
      <c r="D56" s="1023">
        <v>22186</v>
      </c>
      <c r="E56" s="1024">
        <v>3335</v>
      </c>
      <c r="F56" s="1038"/>
      <c r="G56" s="1023"/>
      <c r="H56" s="1032"/>
      <c r="I56" s="1033"/>
      <c r="J56" s="1034"/>
      <c r="K56" s="2045"/>
      <c r="L56" s="2049">
        <f t="shared" si="1"/>
        <v>0</v>
      </c>
      <c r="M56" s="2046">
        <f t="shared" si="0"/>
        <v>22186</v>
      </c>
      <c r="N56" s="2051">
        <f t="shared" si="2"/>
        <v>3335</v>
      </c>
      <c r="Q56" s="68"/>
    </row>
    <row r="57" spans="1:17" ht="24.75" customHeight="1">
      <c r="A57" s="1628" t="s">
        <v>587</v>
      </c>
      <c r="B57" s="2062" t="s">
        <v>595</v>
      </c>
      <c r="C57" s="1022"/>
      <c r="D57" s="1023">
        <v>23</v>
      </c>
      <c r="E57" s="1024">
        <v>23</v>
      </c>
      <c r="F57" s="1038"/>
      <c r="G57" s="1023"/>
      <c r="H57" s="1032"/>
      <c r="I57" s="1033"/>
      <c r="J57" s="1034"/>
      <c r="K57" s="2045"/>
      <c r="L57" s="2049">
        <f t="shared" si="1"/>
        <v>0</v>
      </c>
      <c r="M57" s="2046">
        <f t="shared" si="0"/>
        <v>23</v>
      </c>
      <c r="N57" s="2051">
        <f t="shared" si="2"/>
        <v>23</v>
      </c>
      <c r="Q57" s="68"/>
    </row>
    <row r="58" spans="1:17" ht="24.75" customHeight="1">
      <c r="A58" s="1628" t="s">
        <v>588</v>
      </c>
      <c r="B58" s="2062" t="s">
        <v>596</v>
      </c>
      <c r="C58" s="1022"/>
      <c r="D58" s="1023">
        <v>6000</v>
      </c>
      <c r="E58" s="1024"/>
      <c r="F58" s="1038"/>
      <c r="G58" s="1023"/>
      <c r="H58" s="1032"/>
      <c r="I58" s="1033"/>
      <c r="J58" s="1034"/>
      <c r="K58" s="2045"/>
      <c r="L58" s="2049">
        <f t="shared" si="1"/>
        <v>0</v>
      </c>
      <c r="M58" s="2046">
        <f t="shared" si="0"/>
        <v>6000</v>
      </c>
      <c r="N58" s="2051">
        <f t="shared" si="2"/>
        <v>0</v>
      </c>
      <c r="Q58" s="68"/>
    </row>
    <row r="59" spans="1:17" ht="24.75" customHeight="1">
      <c r="A59" s="1628" t="s">
        <v>589</v>
      </c>
      <c r="B59" s="2062" t="s">
        <v>597</v>
      </c>
      <c r="C59" s="1022"/>
      <c r="D59" s="1023">
        <v>6500</v>
      </c>
      <c r="E59" s="1024">
        <v>6300</v>
      </c>
      <c r="F59" s="1038"/>
      <c r="G59" s="1023"/>
      <c r="H59" s="1032"/>
      <c r="I59" s="1033"/>
      <c r="J59" s="1034"/>
      <c r="K59" s="2045"/>
      <c r="L59" s="2049">
        <f t="shared" si="1"/>
        <v>0</v>
      </c>
      <c r="M59" s="2046">
        <f t="shared" si="0"/>
        <v>6500</v>
      </c>
      <c r="N59" s="2051">
        <f t="shared" si="2"/>
        <v>6300</v>
      </c>
      <c r="Q59" s="68"/>
    </row>
    <row r="60" spans="1:17" ht="24.75" customHeight="1">
      <c r="A60" s="1628" t="s">
        <v>590</v>
      </c>
      <c r="B60" s="2062" t="s">
        <v>598</v>
      </c>
      <c r="C60" s="1022"/>
      <c r="D60" s="1023">
        <v>12000</v>
      </c>
      <c r="E60" s="1024"/>
      <c r="F60" s="1038"/>
      <c r="G60" s="1023"/>
      <c r="H60" s="1032"/>
      <c r="I60" s="1033"/>
      <c r="J60" s="1034"/>
      <c r="K60" s="2045"/>
      <c r="L60" s="2049">
        <f t="shared" si="1"/>
        <v>0</v>
      </c>
      <c r="M60" s="2046">
        <f t="shared" si="0"/>
        <v>12000</v>
      </c>
      <c r="N60" s="2051">
        <f t="shared" si="2"/>
        <v>0</v>
      </c>
      <c r="Q60" s="68"/>
    </row>
    <row r="61" spans="1:17" ht="24.75" customHeight="1">
      <c r="A61" s="1628" t="s">
        <v>591</v>
      </c>
      <c r="B61" s="2062" t="s">
        <v>599</v>
      </c>
      <c r="C61" s="1022"/>
      <c r="D61" s="1023">
        <v>440</v>
      </c>
      <c r="E61" s="1024"/>
      <c r="F61" s="1038"/>
      <c r="G61" s="1023">
        <v>900</v>
      </c>
      <c r="H61" s="1125"/>
      <c r="I61" s="1033"/>
      <c r="J61" s="1034"/>
      <c r="K61" s="2045"/>
      <c r="L61" s="2049">
        <f t="shared" si="1"/>
        <v>0</v>
      </c>
      <c r="M61" s="2046">
        <f t="shared" si="0"/>
        <v>1340</v>
      </c>
      <c r="N61" s="2051">
        <f t="shared" si="2"/>
        <v>0</v>
      </c>
      <c r="Q61" s="68"/>
    </row>
    <row r="62" spans="1:17" ht="24.75" customHeight="1">
      <c r="A62" s="1628" t="s">
        <v>592</v>
      </c>
      <c r="B62" s="2062" t="s">
        <v>600</v>
      </c>
      <c r="C62" s="1022"/>
      <c r="D62" s="1023">
        <v>452</v>
      </c>
      <c r="E62" s="1024">
        <v>1835</v>
      </c>
      <c r="F62" s="1038"/>
      <c r="G62" s="1023"/>
      <c r="H62" s="1032"/>
      <c r="I62" s="1033"/>
      <c r="J62" s="1034"/>
      <c r="K62" s="2045"/>
      <c r="L62" s="2049">
        <f t="shared" si="1"/>
        <v>0</v>
      </c>
      <c r="M62" s="2046">
        <f t="shared" si="0"/>
        <v>452</v>
      </c>
      <c r="N62" s="2051">
        <f t="shared" si="2"/>
        <v>1835</v>
      </c>
      <c r="Q62" s="68"/>
    </row>
    <row r="63" spans="1:17" ht="40.5" customHeight="1" thickBot="1">
      <c r="A63" s="1628" t="s">
        <v>593</v>
      </c>
      <c r="B63" s="2062" t="s">
        <v>601</v>
      </c>
      <c r="C63" s="1022"/>
      <c r="D63" s="1023"/>
      <c r="E63" s="1024"/>
      <c r="F63" s="1129"/>
      <c r="G63" s="1127"/>
      <c r="H63" s="2053"/>
      <c r="I63" s="2054"/>
      <c r="J63" s="2055">
        <v>377</v>
      </c>
      <c r="K63" s="2056">
        <v>377</v>
      </c>
      <c r="L63" s="2057">
        <f t="shared" si="1"/>
        <v>0</v>
      </c>
      <c r="M63" s="2046">
        <f t="shared" si="0"/>
        <v>377</v>
      </c>
      <c r="N63" s="2058">
        <f t="shared" si="2"/>
        <v>377</v>
      </c>
      <c r="Q63" s="68"/>
    </row>
    <row r="64" spans="1:14" s="1031" customFormat="1" ht="38.25" customHeight="1" thickBot="1">
      <c r="A64" s="1633" t="s">
        <v>224</v>
      </c>
      <c r="B64" s="2071" t="s">
        <v>225</v>
      </c>
      <c r="C64" s="2072">
        <f aca="true" t="shared" si="3" ref="C64:N64">SUM(C6:C63)</f>
        <v>239121</v>
      </c>
      <c r="D64" s="1133">
        <f t="shared" si="3"/>
        <v>434396</v>
      </c>
      <c r="E64" s="2073">
        <f t="shared" si="3"/>
        <v>283867</v>
      </c>
      <c r="F64" s="2074">
        <f t="shared" si="3"/>
        <v>2800</v>
      </c>
      <c r="G64" s="1133">
        <f t="shared" si="3"/>
        <v>25640</v>
      </c>
      <c r="H64" s="1133">
        <f t="shared" si="3"/>
        <v>24740</v>
      </c>
      <c r="I64" s="1133">
        <f t="shared" si="3"/>
        <v>0</v>
      </c>
      <c r="J64" s="1133">
        <f t="shared" si="3"/>
        <v>29188</v>
      </c>
      <c r="K64" s="1133">
        <f t="shared" si="3"/>
        <v>13612</v>
      </c>
      <c r="L64" s="1133">
        <f t="shared" si="3"/>
        <v>241921</v>
      </c>
      <c r="M64" s="1133">
        <f t="shared" si="3"/>
        <v>489224</v>
      </c>
      <c r="N64" s="2073">
        <f t="shared" si="3"/>
        <v>322219</v>
      </c>
    </row>
    <row r="65" spans="1:14" s="75" customFormat="1" ht="30" customHeight="1" thickBot="1">
      <c r="A65" s="2297" t="s">
        <v>576</v>
      </c>
      <c r="B65" s="2298"/>
      <c r="C65" s="2298"/>
      <c r="D65" s="2298"/>
      <c r="E65" s="2298"/>
      <c r="F65" s="2298"/>
      <c r="G65" s="2298"/>
      <c r="H65" s="2298"/>
      <c r="I65" s="2298"/>
      <c r="J65" s="2298"/>
      <c r="K65" s="2298"/>
      <c r="L65" s="2298"/>
      <c r="M65" s="2298"/>
      <c r="N65" s="2298"/>
    </row>
    <row r="66" spans="1:14" ht="24" customHeight="1">
      <c r="A66" s="1634" t="s">
        <v>243</v>
      </c>
      <c r="B66" s="1627" t="s">
        <v>226</v>
      </c>
      <c r="C66" s="1017">
        <v>138357</v>
      </c>
      <c r="D66" s="1018">
        <v>258742</v>
      </c>
      <c r="E66" s="1018">
        <v>141794</v>
      </c>
      <c r="F66" s="2076"/>
      <c r="G66" s="1018">
        <v>43979</v>
      </c>
      <c r="H66" s="2077">
        <v>43979</v>
      </c>
      <c r="I66" s="2078">
        <v>259426</v>
      </c>
      <c r="J66" s="1131">
        <v>277927</v>
      </c>
      <c r="K66" s="1132">
        <v>277927</v>
      </c>
      <c r="L66" s="2047">
        <f aca="true" t="shared" si="4" ref="L66:N73">C66+F66+I66</f>
        <v>397783</v>
      </c>
      <c r="M66" s="2048">
        <f t="shared" si="4"/>
        <v>580648</v>
      </c>
      <c r="N66" s="2050">
        <f t="shared" si="4"/>
        <v>463700</v>
      </c>
    </row>
    <row r="67" spans="1:14" ht="23.25" customHeight="1">
      <c r="A67" s="1635" t="s">
        <v>244</v>
      </c>
      <c r="B67" s="1629" t="s">
        <v>227</v>
      </c>
      <c r="C67" s="1022">
        <v>195361</v>
      </c>
      <c r="D67" s="1023">
        <v>234648</v>
      </c>
      <c r="E67" s="1023">
        <v>234648</v>
      </c>
      <c r="F67" s="1036"/>
      <c r="G67" s="1036"/>
      <c r="H67" s="2059"/>
      <c r="I67" s="2060">
        <v>159774</v>
      </c>
      <c r="J67" s="1034">
        <v>133383</v>
      </c>
      <c r="K67" s="1035">
        <v>133383</v>
      </c>
      <c r="L67" s="2049">
        <f t="shared" si="4"/>
        <v>355135</v>
      </c>
      <c r="M67" s="2046">
        <f t="shared" si="4"/>
        <v>368031</v>
      </c>
      <c r="N67" s="2051">
        <f t="shared" si="4"/>
        <v>368031</v>
      </c>
    </row>
    <row r="68" spans="1:14" ht="23.25" customHeight="1">
      <c r="A68" s="1635" t="s">
        <v>245</v>
      </c>
      <c r="B68" s="1630" t="s">
        <v>228</v>
      </c>
      <c r="C68" s="1022">
        <v>0</v>
      </c>
      <c r="D68" s="1023">
        <v>0</v>
      </c>
      <c r="E68" s="1023"/>
      <c r="F68" s="1023"/>
      <c r="G68" s="1023"/>
      <c r="H68" s="2059"/>
      <c r="I68" s="2060"/>
      <c r="J68" s="1034"/>
      <c r="K68" s="1035"/>
      <c r="L68" s="2049">
        <f t="shared" si="4"/>
        <v>0</v>
      </c>
      <c r="M68" s="2046">
        <f t="shared" si="4"/>
        <v>0</v>
      </c>
      <c r="N68" s="2051">
        <f t="shared" si="4"/>
        <v>0</v>
      </c>
    </row>
    <row r="69" spans="1:17" ht="23.25" customHeight="1">
      <c r="A69" s="1635" t="s">
        <v>246</v>
      </c>
      <c r="B69" s="1630" t="s">
        <v>229</v>
      </c>
      <c r="C69" s="1022">
        <f>1412.5+19585.461</f>
        <v>20997.961</v>
      </c>
      <c r="D69" s="1023">
        <v>21011</v>
      </c>
      <c r="E69" s="1023">
        <v>6687</v>
      </c>
      <c r="F69" s="1023"/>
      <c r="G69" s="1023"/>
      <c r="H69" s="2059"/>
      <c r="I69" s="2060">
        <v>186185.157</v>
      </c>
      <c r="J69" s="1034">
        <v>20080</v>
      </c>
      <c r="K69" s="1035"/>
      <c r="L69" s="2049">
        <f t="shared" si="4"/>
        <v>207183.11800000002</v>
      </c>
      <c r="M69" s="2046">
        <f t="shared" si="4"/>
        <v>41091</v>
      </c>
      <c r="N69" s="2051">
        <f t="shared" si="4"/>
        <v>6687</v>
      </c>
      <c r="Q69" s="82"/>
    </row>
    <row r="70" spans="1:14" ht="57.75" customHeight="1">
      <c r="A70" s="1635" t="s">
        <v>247</v>
      </c>
      <c r="B70" s="1629" t="s">
        <v>191</v>
      </c>
      <c r="C70" s="1022">
        <f>6808+2964+100+1+2700+704</f>
        <v>13277</v>
      </c>
      <c r="D70" s="1023">
        <v>1195</v>
      </c>
      <c r="E70" s="1023">
        <v>1197</v>
      </c>
      <c r="F70" s="1023"/>
      <c r="G70" s="1023"/>
      <c r="H70" s="2059"/>
      <c r="I70" s="2060"/>
      <c r="J70" s="1034">
        <v>76</v>
      </c>
      <c r="K70" s="1035">
        <v>76</v>
      </c>
      <c r="L70" s="2049">
        <f t="shared" si="4"/>
        <v>13277</v>
      </c>
      <c r="M70" s="2046">
        <f t="shared" si="4"/>
        <v>1271</v>
      </c>
      <c r="N70" s="2051">
        <f t="shared" si="4"/>
        <v>1273</v>
      </c>
    </row>
    <row r="71" spans="1:17" ht="37.5">
      <c r="A71" s="1635" t="s">
        <v>248</v>
      </c>
      <c r="B71" s="1629" t="s">
        <v>239</v>
      </c>
      <c r="C71" s="1022">
        <v>27226</v>
      </c>
      <c r="D71" s="1023">
        <v>9113</v>
      </c>
      <c r="E71" s="1023">
        <v>9113</v>
      </c>
      <c r="F71" s="1023"/>
      <c r="G71" s="1023"/>
      <c r="H71" s="2059"/>
      <c r="I71" s="2075"/>
      <c r="J71" s="1034"/>
      <c r="K71" s="1035"/>
      <c r="L71" s="2049">
        <f t="shared" si="4"/>
        <v>27226</v>
      </c>
      <c r="M71" s="2046">
        <f t="shared" si="4"/>
        <v>9113</v>
      </c>
      <c r="N71" s="2051">
        <f t="shared" si="4"/>
        <v>9113</v>
      </c>
      <c r="Q71" s="68"/>
    </row>
    <row r="72" spans="1:17" ht="21" customHeight="1">
      <c r="A72" s="1635" t="s">
        <v>249</v>
      </c>
      <c r="B72" s="1629" t="s">
        <v>223</v>
      </c>
      <c r="C72" s="1022">
        <v>2500</v>
      </c>
      <c r="D72" s="1023"/>
      <c r="E72" s="1023"/>
      <c r="F72" s="1023"/>
      <c r="G72" s="1023"/>
      <c r="H72" s="2059"/>
      <c r="I72" s="2060"/>
      <c r="J72" s="1034"/>
      <c r="K72" s="1035"/>
      <c r="L72" s="2049">
        <f t="shared" si="4"/>
        <v>2500</v>
      </c>
      <c r="M72" s="2046">
        <f t="shared" si="4"/>
        <v>0</v>
      </c>
      <c r="N72" s="2051">
        <f t="shared" si="4"/>
        <v>0</v>
      </c>
      <c r="Q72" s="68"/>
    </row>
    <row r="73" spans="1:17" ht="21" customHeight="1" thickBot="1">
      <c r="A73" s="2086" t="s">
        <v>250</v>
      </c>
      <c r="B73" s="1632" t="s">
        <v>507</v>
      </c>
      <c r="C73" s="1126"/>
      <c r="D73" s="1127"/>
      <c r="E73" s="1127"/>
      <c r="F73" s="1127"/>
      <c r="G73" s="1127"/>
      <c r="H73" s="2068"/>
      <c r="I73" s="2069"/>
      <c r="J73" s="2055">
        <v>11674</v>
      </c>
      <c r="K73" s="2087">
        <v>11674</v>
      </c>
      <c r="L73" s="2057">
        <f t="shared" si="4"/>
        <v>0</v>
      </c>
      <c r="M73" s="2070">
        <f t="shared" si="4"/>
        <v>11674</v>
      </c>
      <c r="N73" s="2058">
        <f t="shared" si="4"/>
        <v>11674</v>
      </c>
      <c r="Q73" s="68"/>
    </row>
    <row r="74" spans="1:14" s="75" customFormat="1" ht="36" customHeight="1" thickBot="1">
      <c r="A74" s="2088" t="s">
        <v>230</v>
      </c>
      <c r="B74" s="2089" t="s">
        <v>231</v>
      </c>
      <c r="C74" s="2072">
        <f aca="true" t="shared" si="5" ref="C74:N74">SUM(C66:C73)</f>
        <v>397718.961</v>
      </c>
      <c r="D74" s="1133">
        <f t="shared" si="5"/>
        <v>524709</v>
      </c>
      <c r="E74" s="1133">
        <f t="shared" si="5"/>
        <v>393439</v>
      </c>
      <c r="F74" s="1133">
        <f t="shared" si="5"/>
        <v>0</v>
      </c>
      <c r="G74" s="1133">
        <f t="shared" si="5"/>
        <v>43979</v>
      </c>
      <c r="H74" s="1133">
        <f t="shared" si="5"/>
        <v>43979</v>
      </c>
      <c r="I74" s="2090">
        <f t="shared" si="5"/>
        <v>605385.157</v>
      </c>
      <c r="J74" s="2090">
        <f t="shared" si="5"/>
        <v>443140</v>
      </c>
      <c r="K74" s="2091">
        <f t="shared" si="5"/>
        <v>423060</v>
      </c>
      <c r="L74" s="2092">
        <f t="shared" si="5"/>
        <v>1003104.118</v>
      </c>
      <c r="M74" s="2090">
        <f t="shared" si="5"/>
        <v>1011828</v>
      </c>
      <c r="N74" s="2091">
        <f t="shared" si="5"/>
        <v>860478</v>
      </c>
    </row>
    <row r="75" spans="1:17" s="75" customFormat="1" ht="30" customHeight="1" thickBot="1">
      <c r="A75" s="2079"/>
      <c r="B75" s="2052" t="s">
        <v>300</v>
      </c>
      <c r="C75" s="2080">
        <f aca="true" t="shared" si="6" ref="C75:N75">SUM(C64+C74)</f>
        <v>636839.961</v>
      </c>
      <c r="D75" s="2080">
        <f t="shared" si="6"/>
        <v>959105</v>
      </c>
      <c r="E75" s="2080">
        <f t="shared" si="6"/>
        <v>677306</v>
      </c>
      <c r="F75" s="2080">
        <f t="shared" si="6"/>
        <v>2800</v>
      </c>
      <c r="G75" s="2080">
        <f t="shared" si="6"/>
        <v>69619</v>
      </c>
      <c r="H75" s="2080">
        <f t="shared" si="6"/>
        <v>68719</v>
      </c>
      <c r="I75" s="2081">
        <f t="shared" si="6"/>
        <v>605385.157</v>
      </c>
      <c r="J75" s="2081">
        <f t="shared" si="6"/>
        <v>472328</v>
      </c>
      <c r="K75" s="2082">
        <f t="shared" si="6"/>
        <v>436672</v>
      </c>
      <c r="L75" s="2083">
        <f t="shared" si="6"/>
        <v>1245025.118</v>
      </c>
      <c r="M75" s="2084">
        <f t="shared" si="6"/>
        <v>1501052</v>
      </c>
      <c r="N75" s="2085">
        <f t="shared" si="6"/>
        <v>1182697</v>
      </c>
      <c r="Q75" s="69"/>
    </row>
    <row r="76" spans="2:13" ht="12.75">
      <c r="B76" s="92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</row>
    <row r="77" spans="3:13" ht="12.75"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</row>
    <row r="78" spans="3:13" ht="12.75"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</row>
    <row r="79" spans="3:13" ht="12.75"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</row>
  </sheetData>
  <sheetProtection/>
  <mergeCells count="11">
    <mergeCell ref="A1:N1"/>
    <mergeCell ref="A65:N65"/>
    <mergeCell ref="N3:N4"/>
    <mergeCell ref="A3:A4"/>
    <mergeCell ref="O19:O21"/>
    <mergeCell ref="F3:H3"/>
    <mergeCell ref="I3:K3"/>
    <mergeCell ref="M3:M4"/>
    <mergeCell ref="C3:E3"/>
    <mergeCell ref="B3:B4"/>
    <mergeCell ref="L3:L4"/>
  </mergeCells>
  <printOptions horizontalCentered="1"/>
  <pageMargins left="0.31496062992125984" right="0.31496062992125984" top="0.7480314960629921" bottom="0.35433070866141736" header="0.31496062992125984" footer="0.31496062992125984"/>
  <pageSetup horizontalDpi="600" verticalDpi="600" orientation="landscape" paperSize="9" scale="39" r:id="rId1"/>
  <headerFooter scaleWithDoc="0" alignWithMargins="0">
    <oddHeader>&amp;R&amp;"Times New Roman CE,Dőlt"&amp;12 6. melléklet a ..../2014.(...) zárszámadási rendelethez&amp;"Times New Roman CE,Normál"&amp;10
</oddHeader>
  </headerFooter>
  <rowBreaks count="1" manualBreakCount="1">
    <brk id="39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M55"/>
  <sheetViews>
    <sheetView zoomScale="87" zoomScaleNormal="87" workbookViewId="0" topLeftCell="A1">
      <selection activeCell="G20" sqref="G20"/>
    </sheetView>
  </sheetViews>
  <sheetFormatPr defaultColWidth="10.625" defaultRowHeight="12.75"/>
  <cols>
    <col min="1" max="1" width="12.125" style="69" customWidth="1"/>
    <col min="2" max="2" width="53.50390625" style="69" customWidth="1"/>
    <col min="3" max="6" width="16.00390625" style="69" customWidth="1"/>
    <col min="7" max="7" width="14.875" style="69" customWidth="1"/>
    <col min="8" max="8" width="16.00390625" style="69" customWidth="1"/>
    <col min="9" max="11" width="15.625" style="69" customWidth="1"/>
    <col min="12" max="16384" width="10.625" style="69" customWidth="1"/>
  </cols>
  <sheetData>
    <row r="1" spans="1:8" ht="15.75">
      <c r="A1" s="72"/>
      <c r="B1" s="76"/>
      <c r="C1" s="77"/>
      <c r="D1" s="77"/>
      <c r="E1" s="77"/>
      <c r="F1" s="77"/>
      <c r="G1" s="77"/>
      <c r="H1" s="77"/>
    </row>
    <row r="2" spans="1:13" ht="45" customHeight="1">
      <c r="A2" s="2314" t="s">
        <v>606</v>
      </c>
      <c r="B2" s="2314"/>
      <c r="C2" s="2314"/>
      <c r="D2" s="2314"/>
      <c r="E2" s="2314"/>
      <c r="F2" s="2314"/>
      <c r="G2" s="2314"/>
      <c r="H2" s="2314"/>
      <c r="I2" s="2314"/>
      <c r="J2" s="2314"/>
      <c r="K2" s="2314"/>
      <c r="L2" s="1671"/>
      <c r="M2" s="1671"/>
    </row>
    <row r="3" spans="1:9" ht="18.75" customHeight="1" thickBot="1">
      <c r="A3" s="124"/>
      <c r="B3" s="93"/>
      <c r="C3" s="93"/>
      <c r="D3" s="93"/>
      <c r="E3" s="93"/>
      <c r="F3" s="93"/>
      <c r="G3" s="93"/>
      <c r="H3" s="93"/>
      <c r="I3" s="93"/>
    </row>
    <row r="4" spans="1:11" ht="32.25" customHeight="1" thickBot="1">
      <c r="A4" s="2304" t="s">
        <v>232</v>
      </c>
      <c r="B4" s="2306" t="s">
        <v>10</v>
      </c>
      <c r="C4" s="2308" t="s">
        <v>547</v>
      </c>
      <c r="D4" s="2309"/>
      <c r="E4" s="2310"/>
      <c r="F4" s="2311" t="s">
        <v>292</v>
      </c>
      <c r="G4" s="2312"/>
      <c r="H4" s="2313"/>
      <c r="I4" s="2301" t="s">
        <v>605</v>
      </c>
      <c r="J4" s="2302"/>
      <c r="K4" s="2303"/>
    </row>
    <row r="5" spans="1:11" s="73" customFormat="1" ht="45" customHeight="1" thickBot="1">
      <c r="A5" s="2305"/>
      <c r="B5" s="2307"/>
      <c r="C5" s="1149" t="s">
        <v>296</v>
      </c>
      <c r="D5" s="1147" t="s">
        <v>545</v>
      </c>
      <c r="E5" s="1148" t="s">
        <v>604</v>
      </c>
      <c r="F5" s="1149" t="s">
        <v>296</v>
      </c>
      <c r="G5" s="1147" t="s">
        <v>461</v>
      </c>
      <c r="H5" s="1148" t="s">
        <v>604</v>
      </c>
      <c r="I5" s="1594" t="s">
        <v>296</v>
      </c>
      <c r="J5" s="1595" t="s">
        <v>461</v>
      </c>
      <c r="K5" s="1596" t="s">
        <v>604</v>
      </c>
    </row>
    <row r="6" spans="1:11" s="73" customFormat="1" ht="27.75" customHeight="1">
      <c r="A6" s="1160" t="s">
        <v>243</v>
      </c>
      <c r="B6" s="1163" t="s">
        <v>301</v>
      </c>
      <c r="C6" s="1615">
        <v>33100</v>
      </c>
      <c r="D6" s="1150">
        <v>32389</v>
      </c>
      <c r="E6" s="1151">
        <v>2837</v>
      </c>
      <c r="F6" s="1152"/>
      <c r="G6" s="1153"/>
      <c r="H6" s="1618">
        <f>SUM(F6:G6)</f>
        <v>0</v>
      </c>
      <c r="I6" s="1597">
        <f>C6+F6</f>
        <v>33100</v>
      </c>
      <c r="J6" s="1598">
        <f>D6+G6</f>
        <v>32389</v>
      </c>
      <c r="K6" s="1599">
        <f>E6+H6</f>
        <v>2837</v>
      </c>
    </row>
    <row r="7" spans="1:11" s="73" customFormat="1" ht="27.75" customHeight="1">
      <c r="A7" s="1161" t="s">
        <v>244</v>
      </c>
      <c r="B7" s="1164" t="s">
        <v>302</v>
      </c>
      <c r="C7" s="1616">
        <v>3000</v>
      </c>
      <c r="D7" s="1154">
        <v>101</v>
      </c>
      <c r="E7" s="1155">
        <v>102</v>
      </c>
      <c r="F7" s="1156"/>
      <c r="G7" s="1157"/>
      <c r="H7" s="1618">
        <f aca="true" t="shared" si="0" ref="H7:H17">SUM(F7:G7)</f>
        <v>0</v>
      </c>
      <c r="I7" s="1600">
        <f aca="true" t="shared" si="1" ref="I7:I17">C7+F7</f>
        <v>3000</v>
      </c>
      <c r="J7" s="1601">
        <f aca="true" t="shared" si="2" ref="J7:J18">D7+G7</f>
        <v>101</v>
      </c>
      <c r="K7" s="1602">
        <f aca="true" t="shared" si="3" ref="K7:K18">E7+H7</f>
        <v>102</v>
      </c>
    </row>
    <row r="8" spans="1:11" s="73" customFormat="1" ht="27.75" customHeight="1">
      <c r="A8" s="1161" t="s">
        <v>245</v>
      </c>
      <c r="B8" s="1164" t="s">
        <v>460</v>
      </c>
      <c r="C8" s="1616">
        <v>7000</v>
      </c>
      <c r="D8" s="1154">
        <v>4107</v>
      </c>
      <c r="E8" s="1155">
        <v>4107</v>
      </c>
      <c r="F8" s="1156"/>
      <c r="G8" s="1157"/>
      <c r="H8" s="1618">
        <f t="shared" si="0"/>
        <v>0</v>
      </c>
      <c r="I8" s="1600">
        <f t="shared" si="1"/>
        <v>7000</v>
      </c>
      <c r="J8" s="1601">
        <f t="shared" si="2"/>
        <v>4107</v>
      </c>
      <c r="K8" s="1602">
        <f t="shared" si="3"/>
        <v>4107</v>
      </c>
    </row>
    <row r="9" spans="1:11" s="73" customFormat="1" ht="27.75" customHeight="1">
      <c r="A9" s="1161" t="s">
        <v>246</v>
      </c>
      <c r="B9" s="1164" t="s">
        <v>233</v>
      </c>
      <c r="C9" s="1616">
        <v>1495</v>
      </c>
      <c r="D9" s="1154">
        <v>1096</v>
      </c>
      <c r="E9" s="1155">
        <v>1096</v>
      </c>
      <c r="F9" s="1156"/>
      <c r="G9" s="1157"/>
      <c r="H9" s="1618">
        <f t="shared" si="0"/>
        <v>0</v>
      </c>
      <c r="I9" s="1600">
        <f t="shared" si="1"/>
        <v>1495</v>
      </c>
      <c r="J9" s="1601">
        <f t="shared" si="2"/>
        <v>1096</v>
      </c>
      <c r="K9" s="1602">
        <f t="shared" si="3"/>
        <v>1096</v>
      </c>
    </row>
    <row r="10" spans="1:11" s="73" customFormat="1" ht="27.75" customHeight="1">
      <c r="A10" s="1161" t="s">
        <v>247</v>
      </c>
      <c r="B10" s="1164" t="s">
        <v>280</v>
      </c>
      <c r="C10" s="1616">
        <v>5040</v>
      </c>
      <c r="D10" s="1154">
        <v>3934</v>
      </c>
      <c r="E10" s="1155">
        <v>3934</v>
      </c>
      <c r="F10" s="1156"/>
      <c r="G10" s="1157"/>
      <c r="H10" s="1618">
        <f t="shared" si="0"/>
        <v>0</v>
      </c>
      <c r="I10" s="1600">
        <f t="shared" si="1"/>
        <v>5040</v>
      </c>
      <c r="J10" s="1601">
        <f t="shared" si="2"/>
        <v>3934</v>
      </c>
      <c r="K10" s="1602">
        <f t="shared" si="3"/>
        <v>3934</v>
      </c>
    </row>
    <row r="11" spans="1:11" s="73" customFormat="1" ht="32.25" customHeight="1">
      <c r="A11" s="1161" t="s">
        <v>248</v>
      </c>
      <c r="B11" s="1162" t="s">
        <v>281</v>
      </c>
      <c r="C11" s="1616">
        <v>480</v>
      </c>
      <c r="D11" s="1154">
        <v>3009</v>
      </c>
      <c r="E11" s="1155">
        <v>3009</v>
      </c>
      <c r="F11" s="1156"/>
      <c r="G11" s="1157"/>
      <c r="H11" s="1618">
        <f t="shared" si="0"/>
        <v>0</v>
      </c>
      <c r="I11" s="1600">
        <f t="shared" si="1"/>
        <v>480</v>
      </c>
      <c r="J11" s="1601">
        <f t="shared" si="2"/>
        <v>3009</v>
      </c>
      <c r="K11" s="1602">
        <f t="shared" si="3"/>
        <v>3009</v>
      </c>
    </row>
    <row r="12" spans="1:11" s="73" customFormat="1" ht="32.25" customHeight="1">
      <c r="A12" s="1161" t="s">
        <v>249</v>
      </c>
      <c r="B12" s="1162" t="s">
        <v>533</v>
      </c>
      <c r="C12" s="1616"/>
      <c r="D12" s="1154">
        <v>3418</v>
      </c>
      <c r="E12" s="1155">
        <v>3418</v>
      </c>
      <c r="F12" s="1156"/>
      <c r="G12" s="1157"/>
      <c r="H12" s="1618">
        <f t="shared" si="0"/>
        <v>0</v>
      </c>
      <c r="I12" s="1600">
        <f t="shared" si="1"/>
        <v>0</v>
      </c>
      <c r="J12" s="1601">
        <f t="shared" si="2"/>
        <v>3418</v>
      </c>
      <c r="K12" s="1602">
        <f t="shared" si="3"/>
        <v>3418</v>
      </c>
    </row>
    <row r="13" spans="1:11" s="73" customFormat="1" ht="32.25" customHeight="1">
      <c r="A13" s="1161" t="s">
        <v>250</v>
      </c>
      <c r="B13" s="1162" t="s">
        <v>546</v>
      </c>
      <c r="C13" s="1616">
        <v>3250</v>
      </c>
      <c r="D13" s="1154">
        <v>0</v>
      </c>
      <c r="E13" s="1155">
        <v>0</v>
      </c>
      <c r="F13" s="1156"/>
      <c r="G13" s="1157"/>
      <c r="H13" s="1618">
        <f t="shared" si="0"/>
        <v>0</v>
      </c>
      <c r="I13" s="1600">
        <f t="shared" si="1"/>
        <v>3250</v>
      </c>
      <c r="J13" s="1601">
        <f t="shared" si="2"/>
        <v>0</v>
      </c>
      <c r="K13" s="1602">
        <f t="shared" si="3"/>
        <v>0</v>
      </c>
    </row>
    <row r="14" spans="1:11" s="73" customFormat="1" ht="32.25" customHeight="1">
      <c r="A14" s="1161" t="s">
        <v>251</v>
      </c>
      <c r="B14" s="1162" t="s">
        <v>501</v>
      </c>
      <c r="C14" s="1616"/>
      <c r="D14" s="1154">
        <v>44</v>
      </c>
      <c r="E14" s="1155">
        <v>44</v>
      </c>
      <c r="F14" s="1158"/>
      <c r="G14" s="1159"/>
      <c r="H14" s="1618">
        <f t="shared" si="0"/>
        <v>0</v>
      </c>
      <c r="I14" s="1600">
        <f t="shared" si="1"/>
        <v>0</v>
      </c>
      <c r="J14" s="1601">
        <f t="shared" si="2"/>
        <v>44</v>
      </c>
      <c r="K14" s="1602">
        <f t="shared" si="3"/>
        <v>44</v>
      </c>
    </row>
    <row r="15" spans="1:11" s="73" customFormat="1" ht="32.25" customHeight="1">
      <c r="A15" s="1161" t="s">
        <v>252</v>
      </c>
      <c r="B15" s="1162" t="s">
        <v>502</v>
      </c>
      <c r="C15" s="1616"/>
      <c r="D15" s="1154">
        <v>95</v>
      </c>
      <c r="E15" s="1155">
        <v>95</v>
      </c>
      <c r="F15" s="1158"/>
      <c r="G15" s="1159"/>
      <c r="H15" s="1618">
        <f t="shared" si="0"/>
        <v>0</v>
      </c>
      <c r="I15" s="1600">
        <f t="shared" si="1"/>
        <v>0</v>
      </c>
      <c r="J15" s="1601">
        <f t="shared" si="2"/>
        <v>95</v>
      </c>
      <c r="K15" s="1602">
        <f t="shared" si="3"/>
        <v>95</v>
      </c>
    </row>
    <row r="16" spans="1:11" s="73" customFormat="1" ht="32.25" customHeight="1">
      <c r="A16" s="1161" t="s">
        <v>253</v>
      </c>
      <c r="B16" s="1162" t="s">
        <v>555</v>
      </c>
      <c r="C16" s="1616"/>
      <c r="D16" s="1154">
        <v>500</v>
      </c>
      <c r="E16" s="1155">
        <v>0</v>
      </c>
      <c r="F16" s="1158"/>
      <c r="G16" s="1159"/>
      <c r="H16" s="1618">
        <v>0</v>
      </c>
      <c r="I16" s="1600">
        <f t="shared" si="1"/>
        <v>0</v>
      </c>
      <c r="J16" s="1601">
        <f t="shared" si="2"/>
        <v>500</v>
      </c>
      <c r="K16" s="1602">
        <f t="shared" si="3"/>
        <v>0</v>
      </c>
    </row>
    <row r="17" spans="1:11" s="73" customFormat="1" ht="42" customHeight="1" thickBot="1">
      <c r="A17" s="1620" t="s">
        <v>254</v>
      </c>
      <c r="B17" s="1621" t="s">
        <v>459</v>
      </c>
      <c r="C17" s="1617"/>
      <c r="D17" s="1603">
        <v>19630</v>
      </c>
      <c r="E17" s="1604">
        <v>19630</v>
      </c>
      <c r="F17" s="1605"/>
      <c r="G17" s="1606"/>
      <c r="H17" s="1619">
        <f t="shared" si="0"/>
        <v>0</v>
      </c>
      <c r="I17" s="1607">
        <f t="shared" si="1"/>
        <v>0</v>
      </c>
      <c r="J17" s="1608">
        <f t="shared" si="2"/>
        <v>19630</v>
      </c>
      <c r="K17" s="1609">
        <f t="shared" si="3"/>
        <v>19630</v>
      </c>
    </row>
    <row r="18" spans="1:11" s="71" customFormat="1" ht="32.25" customHeight="1" thickBot="1">
      <c r="A18" s="1610" t="s">
        <v>224</v>
      </c>
      <c r="B18" s="1611" t="s">
        <v>234</v>
      </c>
      <c r="C18" s="1622">
        <f aca="true" t="shared" si="4" ref="C18:H18">SUM(C6:C17)</f>
        <v>53365</v>
      </c>
      <c r="D18" s="1623">
        <f t="shared" si="4"/>
        <v>68323</v>
      </c>
      <c r="E18" s="1624">
        <f t="shared" si="4"/>
        <v>38272</v>
      </c>
      <c r="F18" s="1622">
        <f t="shared" si="4"/>
        <v>0</v>
      </c>
      <c r="G18" s="1623">
        <f t="shared" si="4"/>
        <v>0</v>
      </c>
      <c r="H18" s="1625">
        <f t="shared" si="4"/>
        <v>0</v>
      </c>
      <c r="I18" s="1612">
        <f>SUM(I6:I17)</f>
        <v>53365</v>
      </c>
      <c r="J18" s="1613">
        <f t="shared" si="2"/>
        <v>68323</v>
      </c>
      <c r="K18" s="1614">
        <f t="shared" si="3"/>
        <v>38272</v>
      </c>
    </row>
    <row r="19" spans="1:8" s="71" customFormat="1" ht="18" customHeight="1">
      <c r="A19" s="69"/>
      <c r="B19" s="69"/>
      <c r="C19" s="69"/>
      <c r="D19" s="69"/>
      <c r="E19" s="69"/>
      <c r="F19" s="69"/>
      <c r="G19" s="69"/>
      <c r="H19" s="69"/>
    </row>
    <row r="20" spans="1:8" s="71" customFormat="1" ht="18" customHeight="1">
      <c r="A20" s="69"/>
      <c r="B20" s="69"/>
      <c r="C20" s="944"/>
      <c r="D20" s="542"/>
      <c r="E20" s="542"/>
      <c r="F20" s="69"/>
      <c r="G20" s="69"/>
      <c r="H20" s="69"/>
    </row>
    <row r="21" spans="1:8" s="71" customFormat="1" ht="18" customHeight="1">
      <c r="A21" s="69"/>
      <c r="B21" s="69"/>
      <c r="C21" s="944"/>
      <c r="D21" s="542"/>
      <c r="E21" s="542"/>
      <c r="F21" s="69"/>
      <c r="G21" s="69"/>
      <c r="H21" s="69"/>
    </row>
    <row r="22" spans="1:8" s="71" customFormat="1" ht="18" customHeight="1">
      <c r="A22" s="69"/>
      <c r="B22" s="69"/>
      <c r="C22" s="944"/>
      <c r="D22" s="542"/>
      <c r="E22" s="542"/>
      <c r="F22" s="69"/>
      <c r="G22" s="69"/>
      <c r="H22" s="69"/>
    </row>
    <row r="23" spans="1:8" s="71" customFormat="1" ht="18" customHeight="1">
      <c r="A23" s="69"/>
      <c r="B23" s="69"/>
      <c r="C23" s="944"/>
      <c r="D23" s="542"/>
      <c r="E23" s="542"/>
      <c r="F23" s="69"/>
      <c r="G23" s="69"/>
      <c r="H23" s="69"/>
    </row>
    <row r="24" spans="1:8" s="71" customFormat="1" ht="18" customHeight="1">
      <c r="A24" s="69"/>
      <c r="B24" s="69"/>
      <c r="C24" s="944"/>
      <c r="D24" s="542"/>
      <c r="E24" s="542"/>
      <c r="F24" s="69"/>
      <c r="G24" s="69"/>
      <c r="H24" s="69"/>
    </row>
    <row r="25" spans="1:8" s="70" customFormat="1" ht="12.75">
      <c r="A25" s="69"/>
      <c r="B25" s="69"/>
      <c r="C25" s="69"/>
      <c r="D25" s="69"/>
      <c r="E25" s="69"/>
      <c r="F25" s="69"/>
      <c r="G25" s="69"/>
      <c r="H25" s="69"/>
    </row>
    <row r="26" spans="1:8" s="70" customFormat="1" ht="18" customHeight="1">
      <c r="A26" s="69"/>
      <c r="B26" s="69"/>
      <c r="C26" s="69"/>
      <c r="D26" s="69"/>
      <c r="E26" s="69"/>
      <c r="F26" s="69"/>
      <c r="G26" s="69"/>
      <c r="H26" s="69"/>
    </row>
    <row r="27" spans="1:8" s="70" customFormat="1" ht="18" customHeight="1">
      <c r="A27" s="69"/>
      <c r="B27" s="69"/>
      <c r="C27" s="69"/>
      <c r="D27" s="69"/>
      <c r="E27" s="69"/>
      <c r="F27" s="69"/>
      <c r="G27" s="69"/>
      <c r="H27" s="69"/>
    </row>
    <row r="28" spans="1:8" s="70" customFormat="1" ht="18" customHeight="1">
      <c r="A28" s="69"/>
      <c r="B28" s="69"/>
      <c r="C28" s="69"/>
      <c r="D28" s="69"/>
      <c r="E28" s="69"/>
      <c r="F28" s="69"/>
      <c r="G28" s="69"/>
      <c r="H28" s="69"/>
    </row>
    <row r="29" spans="1:8" s="70" customFormat="1" ht="18" customHeight="1">
      <c r="A29" s="69"/>
      <c r="B29" s="69"/>
      <c r="C29" s="69"/>
      <c r="D29" s="69"/>
      <c r="E29" s="69"/>
      <c r="F29" s="69"/>
      <c r="G29" s="69"/>
      <c r="H29" s="69"/>
    </row>
    <row r="30" spans="1:8" s="70" customFormat="1" ht="18" customHeight="1">
      <c r="A30" s="69"/>
      <c r="B30" s="69"/>
      <c r="C30" s="69"/>
      <c r="D30" s="69"/>
      <c r="E30" s="69"/>
      <c r="F30" s="69"/>
      <c r="G30" s="69"/>
      <c r="H30" s="69"/>
    </row>
    <row r="31" spans="1:8" s="70" customFormat="1" ht="18" customHeight="1">
      <c r="A31" s="69"/>
      <c r="B31" s="69"/>
      <c r="C31" s="69"/>
      <c r="D31" s="69"/>
      <c r="E31" s="69"/>
      <c r="F31" s="69"/>
      <c r="G31" s="69"/>
      <c r="H31" s="69"/>
    </row>
    <row r="32" spans="1:8" s="71" customFormat="1" ht="18" customHeight="1">
      <c r="A32" s="69"/>
      <c r="B32" s="69"/>
      <c r="C32" s="69"/>
      <c r="D32" s="69"/>
      <c r="E32" s="69"/>
      <c r="F32" s="69"/>
      <c r="G32" s="69"/>
      <c r="H32" s="69"/>
    </row>
    <row r="33" spans="1:8" s="70" customFormat="1" ht="18" customHeight="1">
      <c r="A33" s="69"/>
      <c r="B33" s="69"/>
      <c r="C33" s="69"/>
      <c r="D33" s="69"/>
      <c r="E33" s="69"/>
      <c r="F33" s="69"/>
      <c r="G33" s="69"/>
      <c r="H33" s="69"/>
    </row>
    <row r="34" spans="1:8" s="70" customFormat="1" ht="12.75">
      <c r="A34" s="69"/>
      <c r="B34" s="69"/>
      <c r="C34" s="69"/>
      <c r="D34" s="69"/>
      <c r="E34" s="69"/>
      <c r="F34" s="69"/>
      <c r="G34" s="69"/>
      <c r="H34" s="69"/>
    </row>
    <row r="35" spans="1:8" s="70" customFormat="1" ht="18" customHeight="1">
      <c r="A35" s="69"/>
      <c r="B35" s="69"/>
      <c r="C35" s="69"/>
      <c r="D35" s="69"/>
      <c r="E35" s="69"/>
      <c r="F35" s="69"/>
      <c r="G35" s="69"/>
      <c r="H35" s="69"/>
    </row>
    <row r="36" spans="1:8" s="70" customFormat="1" ht="18" customHeight="1">
      <c r="A36" s="69"/>
      <c r="B36" s="69"/>
      <c r="C36" s="69"/>
      <c r="D36" s="69"/>
      <c r="E36" s="69"/>
      <c r="F36" s="69"/>
      <c r="G36" s="69"/>
      <c r="H36" s="69"/>
    </row>
    <row r="37" spans="1:8" s="70" customFormat="1" ht="18" customHeight="1">
      <c r="A37" s="69"/>
      <c r="B37" s="69"/>
      <c r="C37" s="69"/>
      <c r="D37" s="69"/>
      <c r="E37" s="69"/>
      <c r="F37" s="69"/>
      <c r="G37" s="69"/>
      <c r="H37" s="69"/>
    </row>
    <row r="38" spans="1:8" s="70" customFormat="1" ht="18" customHeight="1">
      <c r="A38" s="69"/>
      <c r="B38" s="69"/>
      <c r="C38" s="69"/>
      <c r="D38" s="69"/>
      <c r="E38" s="69"/>
      <c r="F38" s="69"/>
      <c r="G38" s="69"/>
      <c r="H38" s="69"/>
    </row>
    <row r="39" spans="1:8" s="70" customFormat="1" ht="18" customHeight="1">
      <c r="A39" s="69"/>
      <c r="B39" s="69"/>
      <c r="C39" s="69"/>
      <c r="D39" s="69"/>
      <c r="E39" s="69"/>
      <c r="F39" s="69"/>
      <c r="G39" s="69"/>
      <c r="H39" s="69"/>
    </row>
    <row r="40" spans="1:8" s="70" customFormat="1" ht="18" customHeight="1">
      <c r="A40" s="69"/>
      <c r="B40" s="69"/>
      <c r="C40" s="69"/>
      <c r="D40" s="69"/>
      <c r="E40" s="69"/>
      <c r="F40" s="69"/>
      <c r="G40" s="69"/>
      <c r="H40" s="69"/>
    </row>
    <row r="41" spans="1:8" s="70" customFormat="1" ht="18" customHeight="1">
      <c r="A41" s="69"/>
      <c r="B41" s="69"/>
      <c r="C41" s="69"/>
      <c r="D41" s="69"/>
      <c r="E41" s="69"/>
      <c r="F41" s="69"/>
      <c r="G41" s="69"/>
      <c r="H41" s="69"/>
    </row>
    <row r="42" spans="1:8" s="70" customFormat="1" ht="18" customHeight="1">
      <c r="A42" s="69"/>
      <c r="B42" s="69"/>
      <c r="C42" s="69"/>
      <c r="D42" s="69"/>
      <c r="E42" s="69"/>
      <c r="F42" s="69"/>
      <c r="G42" s="69"/>
      <c r="H42" s="69"/>
    </row>
    <row r="43" spans="1:8" s="70" customFormat="1" ht="18" customHeight="1">
      <c r="A43" s="69"/>
      <c r="B43" s="69"/>
      <c r="C43" s="69"/>
      <c r="D43" s="69"/>
      <c r="E43" s="69"/>
      <c r="F43" s="69"/>
      <c r="G43" s="69"/>
      <c r="H43" s="69"/>
    </row>
    <row r="44" spans="1:8" s="70" customFormat="1" ht="18" customHeight="1">
      <c r="A44" s="69"/>
      <c r="B44" s="69"/>
      <c r="C44" s="69"/>
      <c r="D44" s="69"/>
      <c r="E44" s="69"/>
      <c r="F44" s="69"/>
      <c r="G44" s="69"/>
      <c r="H44" s="69"/>
    </row>
    <row r="45" spans="1:8" s="70" customFormat="1" ht="18" customHeight="1">
      <c r="A45" s="69"/>
      <c r="B45" s="69"/>
      <c r="C45" s="69"/>
      <c r="D45" s="69"/>
      <c r="E45" s="69"/>
      <c r="F45" s="69"/>
      <c r="G45" s="69"/>
      <c r="H45" s="69"/>
    </row>
    <row r="46" spans="1:8" s="70" customFormat="1" ht="18" customHeight="1">
      <c r="A46" s="69"/>
      <c r="B46" s="69"/>
      <c r="C46" s="69"/>
      <c r="D46" s="69"/>
      <c r="E46" s="69"/>
      <c r="F46" s="69"/>
      <c r="G46" s="69"/>
      <c r="H46" s="69"/>
    </row>
    <row r="47" spans="1:8" s="70" customFormat="1" ht="18" customHeight="1">
      <c r="A47" s="69"/>
      <c r="B47" s="69"/>
      <c r="C47" s="69"/>
      <c r="D47" s="69"/>
      <c r="E47" s="69"/>
      <c r="F47" s="69"/>
      <c r="G47" s="69"/>
      <c r="H47" s="69"/>
    </row>
    <row r="48" spans="1:8" s="70" customFormat="1" ht="18" customHeight="1">
      <c r="A48" s="69"/>
      <c r="B48" s="69"/>
      <c r="C48" s="69"/>
      <c r="D48" s="69"/>
      <c r="E48" s="69"/>
      <c r="F48" s="69"/>
      <c r="G48" s="69"/>
      <c r="H48" s="69"/>
    </row>
    <row r="49" spans="1:8" s="71" customFormat="1" ht="18" customHeight="1">
      <c r="A49" s="69"/>
      <c r="B49" s="69"/>
      <c r="C49" s="69"/>
      <c r="D49" s="69"/>
      <c r="E49" s="69"/>
      <c r="F49" s="69"/>
      <c r="G49" s="69"/>
      <c r="H49" s="69"/>
    </row>
    <row r="50" spans="1:8" s="71" customFormat="1" ht="18" customHeight="1">
      <c r="A50" s="69"/>
      <c r="B50" s="69"/>
      <c r="C50" s="69"/>
      <c r="D50" s="69"/>
      <c r="E50" s="69"/>
      <c r="F50" s="69"/>
      <c r="G50" s="69"/>
      <c r="H50" s="69"/>
    </row>
    <row r="51" spans="1:8" s="71" customFormat="1" ht="12.75">
      <c r="A51" s="69"/>
      <c r="B51" s="69"/>
      <c r="C51" s="69"/>
      <c r="D51" s="69"/>
      <c r="E51" s="69"/>
      <c r="F51" s="69"/>
      <c r="G51" s="69"/>
      <c r="H51" s="69"/>
    </row>
    <row r="52" spans="1:8" s="71" customFormat="1" ht="12.75">
      <c r="A52" s="69"/>
      <c r="B52" s="69"/>
      <c r="C52" s="69"/>
      <c r="D52" s="69"/>
      <c r="E52" s="69"/>
      <c r="F52" s="69"/>
      <c r="G52" s="69"/>
      <c r="H52" s="69"/>
    </row>
    <row r="53" spans="1:8" s="78" customFormat="1" ht="12.75">
      <c r="A53" s="69"/>
      <c r="B53" s="69"/>
      <c r="C53" s="69"/>
      <c r="D53" s="69"/>
      <c r="E53" s="69"/>
      <c r="F53" s="69"/>
      <c r="G53" s="69"/>
      <c r="H53" s="69"/>
    </row>
    <row r="54" spans="1:8" s="71" customFormat="1" ht="12.75">
      <c r="A54" s="69"/>
      <c r="B54" s="69"/>
      <c r="C54" s="69"/>
      <c r="D54" s="69"/>
      <c r="E54" s="69"/>
      <c r="F54" s="69"/>
      <c r="G54" s="69"/>
      <c r="H54" s="69"/>
    </row>
    <row r="55" spans="1:8" s="79" customFormat="1" ht="12.75">
      <c r="A55" s="69"/>
      <c r="B55" s="69"/>
      <c r="C55" s="69"/>
      <c r="D55" s="69"/>
      <c r="E55" s="69"/>
      <c r="F55" s="69"/>
      <c r="G55" s="69"/>
      <c r="H55" s="69"/>
    </row>
  </sheetData>
  <sheetProtection/>
  <mergeCells count="6">
    <mergeCell ref="I4:K4"/>
    <mergeCell ref="A4:A5"/>
    <mergeCell ref="B4:B5"/>
    <mergeCell ref="C4:E4"/>
    <mergeCell ref="F4:H4"/>
    <mergeCell ref="A2:K2"/>
  </mergeCells>
  <printOptions horizontalCentered="1"/>
  <pageMargins left="0.7086614173228347" right="0.7086614173228347" top="0.9448818897637796" bottom="0.7480314960629921" header="0.7086614173228347" footer="0.31496062992125984"/>
  <pageSetup horizontalDpi="600" verticalDpi="600" orientation="landscape" paperSize="9" scale="68" r:id="rId1"/>
  <headerFooter>
    <oddHeader>&amp;R&amp;"Times New Roman CE,Dőlt"&amp;12 &amp;14 7.  melléklet a ..../2014.(....) zárszámadási rendelethez&amp;"Times New Roman CE,Normál"&amp;10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F14" sqref="F14"/>
    </sheetView>
  </sheetViews>
  <sheetFormatPr defaultColWidth="9.00390625" defaultRowHeight="12.75"/>
  <cols>
    <col min="1" max="1" width="10.50390625" style="0" customWidth="1"/>
    <col min="2" max="2" width="95.625" style="0" customWidth="1"/>
    <col min="3" max="3" width="17.50390625" style="0" customWidth="1"/>
  </cols>
  <sheetData>
    <row r="1" spans="1:3" s="1400" customFormat="1" ht="29.25" customHeight="1" thickBot="1">
      <c r="A1" s="2315" t="s">
        <v>682</v>
      </c>
      <c r="B1" s="2315"/>
      <c r="C1" s="2315"/>
    </row>
    <row r="2" spans="1:3" s="1400" customFormat="1" ht="27" customHeight="1" thickBot="1">
      <c r="A2" s="1492" t="s">
        <v>232</v>
      </c>
      <c r="B2" s="1493" t="s">
        <v>10</v>
      </c>
      <c r="C2" s="1494" t="s">
        <v>755</v>
      </c>
    </row>
    <row r="3" spans="1:3" s="1400" customFormat="1" ht="12.75" customHeight="1">
      <c r="A3" s="1495">
        <v>1</v>
      </c>
      <c r="B3" s="1496">
        <v>2</v>
      </c>
      <c r="C3" s="1497">
        <v>3</v>
      </c>
    </row>
    <row r="4" spans="1:3" s="1490" customFormat="1" ht="20.25" customHeight="1">
      <c r="A4" s="1498" t="s">
        <v>243</v>
      </c>
      <c r="B4" s="1499" t="s">
        <v>763</v>
      </c>
      <c r="C4" s="1500"/>
    </row>
    <row r="5" spans="1:3" s="1490" customFormat="1" ht="36.75" customHeight="1">
      <c r="A5" s="1498" t="s">
        <v>244</v>
      </c>
      <c r="B5" s="1357" t="s">
        <v>756</v>
      </c>
      <c r="C5" s="1501">
        <v>840483</v>
      </c>
    </row>
    <row r="6" spans="1:3" s="1490" customFormat="1" ht="20.25" customHeight="1">
      <c r="A6" s="1498" t="s">
        <v>245</v>
      </c>
      <c r="B6" s="1357" t="s">
        <v>757</v>
      </c>
      <c r="C6" s="1501">
        <v>2337</v>
      </c>
    </row>
    <row r="7" spans="1:3" s="1490" customFormat="1" ht="20.25" customHeight="1">
      <c r="A7" s="1498" t="s">
        <v>246</v>
      </c>
      <c r="B7" s="1357" t="s">
        <v>758</v>
      </c>
      <c r="C7" s="1501">
        <v>848</v>
      </c>
    </row>
    <row r="8" spans="1:3" s="1490" customFormat="1" ht="20.25" customHeight="1">
      <c r="A8" s="1498" t="s">
        <v>247</v>
      </c>
      <c r="B8" s="1357" t="s">
        <v>759</v>
      </c>
      <c r="C8" s="1501">
        <v>0</v>
      </c>
    </row>
    <row r="9" spans="1:3" s="1490" customFormat="1" ht="20.25" customHeight="1">
      <c r="A9" s="1498" t="s">
        <v>248</v>
      </c>
      <c r="B9" s="1499" t="s">
        <v>764</v>
      </c>
      <c r="C9" s="1502">
        <f>SUM(C5:C8)</f>
        <v>843668</v>
      </c>
    </row>
    <row r="10" spans="1:3" s="1490" customFormat="1" ht="20.25" customHeight="1">
      <c r="A10" s="1498" t="s">
        <v>249</v>
      </c>
      <c r="B10" s="1499" t="s">
        <v>760</v>
      </c>
      <c r="C10" s="1502">
        <v>5975836</v>
      </c>
    </row>
    <row r="11" spans="1:3" s="1490" customFormat="1" ht="20.25" customHeight="1">
      <c r="A11" s="1498" t="s">
        <v>250</v>
      </c>
      <c r="B11" s="1499" t="s">
        <v>761</v>
      </c>
      <c r="C11" s="1502">
        <v>5995034</v>
      </c>
    </row>
    <row r="12" spans="1:3" s="1490" customFormat="1" ht="20.25" customHeight="1">
      <c r="A12" s="1498" t="s">
        <v>251</v>
      </c>
      <c r="B12" s="1499" t="s">
        <v>762</v>
      </c>
      <c r="C12" s="1500"/>
    </row>
    <row r="13" spans="1:3" s="1490" customFormat="1" ht="31.5" customHeight="1">
      <c r="A13" s="1498" t="s">
        <v>252</v>
      </c>
      <c r="B13" s="1357" t="s">
        <v>756</v>
      </c>
      <c r="C13" s="1501">
        <v>821500</v>
      </c>
    </row>
    <row r="14" spans="1:3" s="1490" customFormat="1" ht="20.25" customHeight="1">
      <c r="A14" s="1498" t="s">
        <v>253</v>
      </c>
      <c r="B14" s="1357" t="s">
        <v>757</v>
      </c>
      <c r="C14" s="1501">
        <v>0</v>
      </c>
    </row>
    <row r="15" spans="1:3" s="1490" customFormat="1" ht="20.25" customHeight="1">
      <c r="A15" s="1498" t="s">
        <v>254</v>
      </c>
      <c r="B15" s="1357" t="s">
        <v>758</v>
      </c>
      <c r="C15" s="1501">
        <v>2970</v>
      </c>
    </row>
    <row r="16" spans="1:3" s="1490" customFormat="1" ht="20.25" customHeight="1">
      <c r="A16" s="1498" t="s">
        <v>255</v>
      </c>
      <c r="B16" s="1357" t="s">
        <v>759</v>
      </c>
      <c r="C16" s="1501">
        <v>0</v>
      </c>
    </row>
    <row r="17" spans="1:3" s="1490" customFormat="1" ht="20.25" customHeight="1" thickBot="1">
      <c r="A17" s="1503" t="s">
        <v>256</v>
      </c>
      <c r="B17" s="1504" t="s">
        <v>765</v>
      </c>
      <c r="C17" s="1505">
        <f>SUM(C13:C16)</f>
        <v>824470</v>
      </c>
    </row>
    <row r="18" ht="12.75">
      <c r="C18" s="1491"/>
    </row>
  </sheetData>
  <sheetProtection/>
  <mergeCells count="1">
    <mergeCell ref="A1:C1"/>
  </mergeCells>
  <printOptions horizontalCentered="1"/>
  <pageMargins left="0.5118110236220472" right="0.5118110236220472" top="1.141732283464567" bottom="0.7480314960629921" header="0.5118110236220472" footer="0.31496062992125984"/>
  <pageSetup horizontalDpi="300" verticalDpi="300" orientation="portrait" paperSize="9" scale="77" r:id="rId1"/>
  <headerFooter>
    <oddHeader>&amp;R&amp;"Times New Roman CE,Dőlt"&amp;14 8. melléklet a .../2014.(..) zárszámadási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K112"/>
  <sheetViews>
    <sheetView workbookViewId="0" topLeftCell="A1">
      <selection activeCell="F28" sqref="F28:F30"/>
    </sheetView>
  </sheetViews>
  <sheetFormatPr defaultColWidth="9.00390625" defaultRowHeight="12.75"/>
  <cols>
    <col min="1" max="1" width="7.625" style="86" customWidth="1"/>
    <col min="2" max="2" width="11.625" style="37" customWidth="1"/>
    <col min="3" max="3" width="79.50390625" style="37" customWidth="1"/>
    <col min="4" max="4" width="15.625" style="37" customWidth="1"/>
    <col min="5" max="5" width="13.625" style="37" customWidth="1"/>
    <col min="6" max="6" width="13.50390625" style="37" bestFit="1" customWidth="1"/>
    <col min="7" max="7" width="9.375" style="37" customWidth="1"/>
    <col min="8" max="8" width="11.625" style="37" bestFit="1" customWidth="1"/>
    <col min="9" max="9" width="12.125" style="37" bestFit="1" customWidth="1"/>
    <col min="10" max="16384" width="9.375" style="37" customWidth="1"/>
  </cols>
  <sheetData>
    <row r="1" spans="1:4" s="2" customFormat="1" ht="21" customHeight="1" thickBot="1">
      <c r="A1" s="15"/>
      <c r="B1" s="16"/>
      <c r="C1" s="20"/>
      <c r="D1" s="61"/>
    </row>
    <row r="2" spans="1:6" s="7" customFormat="1" ht="24" customHeight="1" thickBot="1">
      <c r="A2" s="2316" t="s">
        <v>160</v>
      </c>
      <c r="B2" s="2317"/>
      <c r="C2" s="2319" t="s">
        <v>456</v>
      </c>
      <c r="D2" s="2321" t="s">
        <v>608</v>
      </c>
      <c r="E2" s="2322"/>
      <c r="F2" s="2323"/>
    </row>
    <row r="3" spans="1:6" s="7" customFormat="1" ht="15" customHeight="1" thickBot="1">
      <c r="A3" s="479" t="s">
        <v>159</v>
      </c>
      <c r="B3" s="480"/>
      <c r="C3" s="2320"/>
      <c r="D3" s="2324"/>
      <c r="E3" s="2325"/>
      <c r="F3" s="2326"/>
    </row>
    <row r="4" spans="1:3" s="8" customFormat="1" ht="13.5" customHeight="1" thickBot="1">
      <c r="A4" s="17"/>
      <c r="B4" s="17"/>
      <c r="C4" s="22"/>
    </row>
    <row r="5" spans="1:6" ht="31.5" customHeight="1" thickBot="1">
      <c r="A5" s="2316" t="s">
        <v>161</v>
      </c>
      <c r="B5" s="2318"/>
      <c r="C5" s="23" t="s">
        <v>0</v>
      </c>
      <c r="D5" s="401" t="s">
        <v>296</v>
      </c>
      <c r="E5" s="384" t="s">
        <v>461</v>
      </c>
      <c r="F5" s="384" t="s">
        <v>604</v>
      </c>
    </row>
    <row r="6" spans="1:6" s="6" customFormat="1" ht="12.75" customHeight="1" thickBot="1">
      <c r="A6" s="12">
        <v>1</v>
      </c>
      <c r="B6" s="13">
        <v>2</v>
      </c>
      <c r="C6" s="24">
        <v>3</v>
      </c>
      <c r="D6" s="101">
        <v>4</v>
      </c>
      <c r="E6" s="12">
        <v>5</v>
      </c>
      <c r="F6" s="14">
        <v>6</v>
      </c>
    </row>
    <row r="7" spans="1:6" s="6" customFormat="1" ht="15.75" customHeight="1" thickBot="1">
      <c r="A7" s="1084"/>
      <c r="B7" s="1085"/>
      <c r="C7" s="1085" t="s">
        <v>1</v>
      </c>
      <c r="D7" s="1086"/>
      <c r="E7" s="1087"/>
      <c r="F7" s="1088"/>
    </row>
    <row r="8" spans="1:6" s="6" customFormat="1" ht="15.75" customHeight="1" thickBot="1">
      <c r="A8" s="242" t="s">
        <v>243</v>
      </c>
      <c r="B8" s="243"/>
      <c r="C8" s="244" t="s">
        <v>162</v>
      </c>
      <c r="D8" s="851">
        <f>+D9+D15+D26</f>
        <v>1101094</v>
      </c>
      <c r="E8" s="851">
        <f>+E9+E15+E26</f>
        <v>1511618</v>
      </c>
      <c r="F8" s="852">
        <f>+F9+F15</f>
        <v>1468259</v>
      </c>
    </row>
    <row r="9" spans="1:6" s="9" customFormat="1" ht="15.75" customHeight="1" thickBot="1">
      <c r="A9" s="242" t="s">
        <v>244</v>
      </c>
      <c r="B9" s="243"/>
      <c r="C9" s="244" t="s">
        <v>526</v>
      </c>
      <c r="D9" s="851">
        <f>SUM(D10:D14)</f>
        <v>872763</v>
      </c>
      <c r="E9" s="851">
        <f>SUM(E10:E14)</f>
        <v>997491</v>
      </c>
      <c r="F9" s="852">
        <f>SUM(F10:F14)</f>
        <v>997491</v>
      </c>
    </row>
    <row r="10" spans="1:6" s="10" customFormat="1" ht="15.75" customHeight="1">
      <c r="A10" s="336"/>
      <c r="B10" s="335" t="s">
        <v>42</v>
      </c>
      <c r="C10" s="1089" t="s">
        <v>3</v>
      </c>
      <c r="D10" s="855">
        <f>'1.1.sz.mell.'!C8</f>
        <v>742000</v>
      </c>
      <c r="E10" s="855">
        <v>976831</v>
      </c>
      <c r="F10" s="999">
        <v>976831</v>
      </c>
    </row>
    <row r="11" spans="1:6" s="10" customFormat="1" ht="15.75" customHeight="1">
      <c r="A11" s="249"/>
      <c r="B11" s="250" t="s">
        <v>43</v>
      </c>
      <c r="C11" s="1090" t="s">
        <v>13</v>
      </c>
      <c r="D11" s="853">
        <f>'1.1.sz.mell.'!C13</f>
        <v>0</v>
      </c>
      <c r="E11" s="853"/>
      <c r="F11" s="854"/>
    </row>
    <row r="12" spans="1:6" s="10" customFormat="1" ht="15.75" customHeight="1">
      <c r="A12" s="249"/>
      <c r="B12" s="250" t="s">
        <v>44</v>
      </c>
      <c r="C12" s="1090" t="s">
        <v>76</v>
      </c>
      <c r="D12" s="853">
        <f>'1.1.sz.mell.'!C14</f>
        <v>22000</v>
      </c>
      <c r="E12" s="853">
        <v>19104</v>
      </c>
      <c r="F12" s="854">
        <v>19104</v>
      </c>
    </row>
    <row r="13" spans="1:6" s="10" customFormat="1" ht="15.75" customHeight="1">
      <c r="A13" s="249"/>
      <c r="B13" s="250" t="s">
        <v>45</v>
      </c>
      <c r="C13" s="1090" t="s">
        <v>77</v>
      </c>
      <c r="D13" s="853">
        <f>'1.1.sz.mell.'!C15</f>
        <v>108763</v>
      </c>
      <c r="E13" s="853">
        <v>1556</v>
      </c>
      <c r="F13" s="854">
        <v>1556</v>
      </c>
    </row>
    <row r="14" spans="1:6" s="10" customFormat="1" ht="15.75" customHeight="1" thickBot="1">
      <c r="A14" s="249"/>
      <c r="B14" s="250" t="s">
        <v>46</v>
      </c>
      <c r="C14" s="1090" t="s">
        <v>78</v>
      </c>
      <c r="D14" s="853">
        <f>'1.1.sz.mell.'!C16</f>
        <v>0</v>
      </c>
      <c r="E14" s="853"/>
      <c r="F14" s="854"/>
    </row>
    <row r="15" spans="1:6" s="9" customFormat="1" ht="15.75" customHeight="1" thickBot="1">
      <c r="A15" s="242" t="s">
        <v>245</v>
      </c>
      <c r="B15" s="243"/>
      <c r="C15" s="244" t="s">
        <v>202</v>
      </c>
      <c r="D15" s="851">
        <f>SUM(D16:D25)</f>
        <v>176331</v>
      </c>
      <c r="E15" s="851">
        <f>SUM(E16:E25)</f>
        <v>470768</v>
      </c>
      <c r="F15" s="852">
        <f>SUM(F16:F25)</f>
        <v>470768</v>
      </c>
    </row>
    <row r="16" spans="1:6" s="9" customFormat="1" ht="15.75" customHeight="1">
      <c r="A16" s="336"/>
      <c r="B16" s="250" t="s">
        <v>15</v>
      </c>
      <c r="C16" s="159" t="s">
        <v>83</v>
      </c>
      <c r="D16" s="855"/>
      <c r="E16" s="856">
        <v>2263</v>
      </c>
      <c r="F16" s="857">
        <v>2263</v>
      </c>
    </row>
    <row r="17" spans="1:6" s="9" customFormat="1" ht="15.75" customHeight="1">
      <c r="A17" s="249"/>
      <c r="B17" s="250" t="s">
        <v>16</v>
      </c>
      <c r="C17" s="160" t="s">
        <v>84</v>
      </c>
      <c r="D17" s="853"/>
      <c r="E17" s="856">
        <v>146</v>
      </c>
      <c r="F17" s="857">
        <v>147</v>
      </c>
    </row>
    <row r="18" spans="1:6" s="9" customFormat="1" ht="15.75" customHeight="1">
      <c r="A18" s="249"/>
      <c r="B18" s="250" t="s">
        <v>17</v>
      </c>
      <c r="C18" s="160" t="s">
        <v>85</v>
      </c>
      <c r="D18" s="853">
        <f>30000+3615</f>
        <v>33615</v>
      </c>
      <c r="E18" s="856">
        <v>32455</v>
      </c>
      <c r="F18" s="857">
        <v>32455</v>
      </c>
    </row>
    <row r="19" spans="1:6" s="9" customFormat="1" ht="15.75" customHeight="1">
      <c r="A19" s="249"/>
      <c r="B19" s="250" t="s">
        <v>18</v>
      </c>
      <c r="C19" s="160" t="s">
        <v>86</v>
      </c>
      <c r="D19" s="853"/>
      <c r="E19" s="856"/>
      <c r="F19" s="857"/>
    </row>
    <row r="20" spans="1:6" s="9" customFormat="1" ht="15.75" customHeight="1">
      <c r="A20" s="249"/>
      <c r="B20" s="250" t="s">
        <v>79</v>
      </c>
      <c r="C20" s="162" t="s">
        <v>87</v>
      </c>
      <c r="D20" s="853"/>
      <c r="E20" s="856"/>
      <c r="F20" s="857"/>
    </row>
    <row r="21" spans="1:6" s="9" customFormat="1" ht="15.75" customHeight="1">
      <c r="A21" s="334"/>
      <c r="B21" s="250" t="s">
        <v>80</v>
      </c>
      <c r="C21" s="160" t="s">
        <v>88</v>
      </c>
      <c r="D21" s="858">
        <f>89259+10417+3240</f>
        <v>102916</v>
      </c>
      <c r="E21" s="856">
        <v>275757</v>
      </c>
      <c r="F21" s="857">
        <v>275757</v>
      </c>
    </row>
    <row r="22" spans="1:6" s="10" customFormat="1" ht="15.75" customHeight="1">
      <c r="A22" s="249"/>
      <c r="B22" s="250" t="s">
        <v>81</v>
      </c>
      <c r="C22" s="160" t="s">
        <v>89</v>
      </c>
      <c r="D22" s="853">
        <v>3000</v>
      </c>
      <c r="E22" s="856">
        <v>4185</v>
      </c>
      <c r="F22" s="857">
        <v>4185</v>
      </c>
    </row>
    <row r="23" spans="1:6" s="10" customFormat="1" ht="15.75" customHeight="1">
      <c r="A23" s="251"/>
      <c r="B23" s="252" t="s">
        <v>82</v>
      </c>
      <c r="C23" s="162" t="s">
        <v>90</v>
      </c>
      <c r="D23" s="859">
        <f>1800+5700+1500+15000+800</f>
        <v>24800</v>
      </c>
      <c r="E23" s="856">
        <v>35133</v>
      </c>
      <c r="F23" s="857">
        <v>35132</v>
      </c>
    </row>
    <row r="24" spans="1:6" s="10" customFormat="1" ht="15.75" customHeight="1">
      <c r="A24" s="249"/>
      <c r="B24" s="250" t="s">
        <v>200</v>
      </c>
      <c r="C24" s="160" t="s">
        <v>201</v>
      </c>
      <c r="D24" s="875">
        <f>4000+8000</f>
        <v>12000</v>
      </c>
      <c r="E24" s="856">
        <v>21358</v>
      </c>
      <c r="F24" s="857">
        <v>21358</v>
      </c>
    </row>
    <row r="25" spans="1:6" s="10" customFormat="1" ht="15.75" customHeight="1" thickBot="1">
      <c r="A25" s="334"/>
      <c r="B25" s="1091" t="s">
        <v>571</v>
      </c>
      <c r="C25" s="162" t="s">
        <v>572</v>
      </c>
      <c r="D25" s="858"/>
      <c r="E25" s="998">
        <v>99471</v>
      </c>
      <c r="F25" s="1254">
        <v>99471</v>
      </c>
    </row>
    <row r="26" spans="1:6" s="10" customFormat="1" ht="30.75" customHeight="1" thickBot="1">
      <c r="A26" s="242" t="s">
        <v>246</v>
      </c>
      <c r="B26" s="1092"/>
      <c r="C26" s="142" t="s">
        <v>1362</v>
      </c>
      <c r="D26" s="851">
        <v>52000</v>
      </c>
      <c r="E26" s="851">
        <v>43359</v>
      </c>
      <c r="F26" s="852">
        <v>44169</v>
      </c>
    </row>
    <row r="27" spans="1:6" s="9" customFormat="1" ht="15.75" customHeight="1" thickBot="1">
      <c r="A27" s="242" t="s">
        <v>247</v>
      </c>
      <c r="B27" s="243"/>
      <c r="C27" s="244" t="s">
        <v>185</v>
      </c>
      <c r="D27" s="851">
        <f>SUM(D28:D36)</f>
        <v>755377</v>
      </c>
      <c r="E27" s="851">
        <f>SUM(E28:E36)</f>
        <v>1445598</v>
      </c>
      <c r="F27" s="852">
        <f>SUM(F28:F36)</f>
        <v>1445233</v>
      </c>
    </row>
    <row r="28" spans="1:6" s="10" customFormat="1" ht="15.75" customHeight="1">
      <c r="A28" s="247"/>
      <c r="B28" s="248" t="s">
        <v>21</v>
      </c>
      <c r="C28" s="165" t="s">
        <v>277</v>
      </c>
      <c r="D28" s="862">
        <f>171802+59306</f>
        <v>231108</v>
      </c>
      <c r="E28" s="1068">
        <v>232643</v>
      </c>
      <c r="F28" s="1255">
        <v>232643</v>
      </c>
    </row>
    <row r="29" spans="1:6" s="10" customFormat="1" ht="15.75" customHeight="1">
      <c r="A29" s="249"/>
      <c r="B29" s="250" t="s">
        <v>22</v>
      </c>
      <c r="C29" s="160" t="s">
        <v>552</v>
      </c>
      <c r="D29" s="853">
        <f>223872+99654</f>
        <v>323526</v>
      </c>
      <c r="E29" s="863">
        <v>321629</v>
      </c>
      <c r="F29" s="1256">
        <v>321629</v>
      </c>
    </row>
    <row r="30" spans="1:6" s="10" customFormat="1" ht="15.75" customHeight="1">
      <c r="A30" s="249"/>
      <c r="B30" s="250" t="s">
        <v>23</v>
      </c>
      <c r="C30" s="160" t="s">
        <v>278</v>
      </c>
      <c r="D30" s="853">
        <f>816+154869+19764</f>
        <v>175449</v>
      </c>
      <c r="E30" s="863">
        <v>606261</v>
      </c>
      <c r="F30" s="1257">
        <v>606261</v>
      </c>
    </row>
    <row r="31" spans="1:6" s="10" customFormat="1" ht="15.75" customHeight="1">
      <c r="A31" s="249"/>
      <c r="B31" s="250" t="s">
        <v>93</v>
      </c>
      <c r="C31" s="160" t="s">
        <v>279</v>
      </c>
      <c r="D31" s="853">
        <v>25040</v>
      </c>
      <c r="E31" s="863">
        <f>SUM(C31:D31)</f>
        <v>25040</v>
      </c>
      <c r="F31" s="1256">
        <v>25040</v>
      </c>
    </row>
    <row r="32" spans="1:6" s="10" customFormat="1" ht="15.75" customHeight="1">
      <c r="A32" s="249"/>
      <c r="B32" s="250" t="s">
        <v>94</v>
      </c>
      <c r="C32" s="160" t="s">
        <v>98</v>
      </c>
      <c r="D32" s="853">
        <v>254</v>
      </c>
      <c r="E32" s="863">
        <v>56678</v>
      </c>
      <c r="F32" s="1256">
        <v>56678</v>
      </c>
    </row>
    <row r="33" spans="1:6" s="10" customFormat="1" ht="30" customHeight="1">
      <c r="A33" s="249"/>
      <c r="B33" s="250" t="s">
        <v>95</v>
      </c>
      <c r="C33" s="160" t="s">
        <v>99</v>
      </c>
      <c r="D33" s="853"/>
      <c r="E33" s="856"/>
      <c r="F33" s="857"/>
    </row>
    <row r="34" spans="1:6" s="10" customFormat="1" ht="15.75" customHeight="1">
      <c r="A34" s="249"/>
      <c r="B34" s="250" t="s">
        <v>96</v>
      </c>
      <c r="C34" s="160" t="s">
        <v>100</v>
      </c>
      <c r="D34" s="853"/>
      <c r="E34" s="856"/>
      <c r="F34" s="856"/>
    </row>
    <row r="35" spans="1:6" s="10" customFormat="1" ht="15.75" customHeight="1">
      <c r="A35" s="249"/>
      <c r="B35" s="250" t="s">
        <v>97</v>
      </c>
      <c r="C35" s="160" t="s">
        <v>101</v>
      </c>
      <c r="D35" s="853"/>
      <c r="E35" s="856"/>
      <c r="F35" s="857"/>
    </row>
    <row r="36" spans="1:6" s="10" customFormat="1" ht="15.75" customHeight="1" thickBot="1">
      <c r="A36" s="251"/>
      <c r="B36" s="250" t="s">
        <v>276</v>
      </c>
      <c r="C36" s="167" t="s">
        <v>219</v>
      </c>
      <c r="D36" s="859"/>
      <c r="E36" s="856">
        <v>203347</v>
      </c>
      <c r="F36" s="857">
        <v>202982</v>
      </c>
    </row>
    <row r="37" spans="1:6" s="10" customFormat="1" ht="15.75" customHeight="1" thickBot="1">
      <c r="A37" s="253" t="s">
        <v>248</v>
      </c>
      <c r="B37" s="199"/>
      <c r="C37" s="199" t="s">
        <v>163</v>
      </c>
      <c r="D37" s="851">
        <f>SUM(D38,D44)</f>
        <v>649018</v>
      </c>
      <c r="E37" s="851">
        <f>SUM(E38,E44)</f>
        <v>921981</v>
      </c>
      <c r="F37" s="852">
        <f>SUM(F38,F44)</f>
        <v>921981</v>
      </c>
    </row>
    <row r="38" spans="1:6" s="10" customFormat="1" ht="15.75" customHeight="1">
      <c r="A38" s="336"/>
      <c r="B38" s="337" t="s">
        <v>24</v>
      </c>
      <c r="C38" s="1093" t="s">
        <v>104</v>
      </c>
      <c r="D38" s="865">
        <f>SUM(D39:D43)</f>
        <v>40833</v>
      </c>
      <c r="E38" s="865">
        <f>SUM(E39:E43)</f>
        <v>405603</v>
      </c>
      <c r="F38" s="866">
        <f>SUM(F39:F43)</f>
        <v>405603</v>
      </c>
    </row>
    <row r="39" spans="1:6" s="10" customFormat="1" ht="15.75" customHeight="1">
      <c r="A39" s="249"/>
      <c r="B39" s="1094" t="s">
        <v>26</v>
      </c>
      <c r="C39" s="1095" t="s">
        <v>105</v>
      </c>
      <c r="D39" s="853"/>
      <c r="E39" s="856"/>
      <c r="F39" s="857"/>
    </row>
    <row r="40" spans="1:6" s="10" customFormat="1" ht="15.75" customHeight="1">
      <c r="A40" s="249"/>
      <c r="B40" s="1094" t="s">
        <v>27</v>
      </c>
      <c r="C40" s="1095" t="s">
        <v>106</v>
      </c>
      <c r="D40" s="853"/>
      <c r="E40" s="856">
        <v>1072</v>
      </c>
      <c r="F40" s="857">
        <v>1072</v>
      </c>
    </row>
    <row r="41" spans="1:6" s="10" customFormat="1" ht="15.75" customHeight="1">
      <c r="A41" s="249"/>
      <c r="B41" s="1094" t="s">
        <v>28</v>
      </c>
      <c r="C41" s="1095" t="s">
        <v>164</v>
      </c>
      <c r="D41" s="853"/>
      <c r="E41" s="856">
        <v>25557</v>
      </c>
      <c r="F41" s="857">
        <v>25557</v>
      </c>
    </row>
    <row r="42" spans="1:6" s="10" customFormat="1" ht="15.75" customHeight="1">
      <c r="A42" s="249"/>
      <c r="B42" s="1094" t="s">
        <v>29</v>
      </c>
      <c r="C42" s="1095" t="s">
        <v>5</v>
      </c>
      <c r="D42" s="853">
        <v>33279</v>
      </c>
      <c r="E42" s="856">
        <v>93253</v>
      </c>
      <c r="F42" s="857">
        <v>93253</v>
      </c>
    </row>
    <row r="43" spans="1:6" s="10" customFormat="1" ht="15.75" customHeight="1">
      <c r="A43" s="249"/>
      <c r="B43" s="1094" t="s">
        <v>102</v>
      </c>
      <c r="C43" s="1095" t="s">
        <v>108</v>
      </c>
      <c r="D43" s="853">
        <f>3600+3954</f>
        <v>7554</v>
      </c>
      <c r="E43" s="856">
        <v>285721</v>
      </c>
      <c r="F43" s="857">
        <v>285721</v>
      </c>
    </row>
    <row r="44" spans="1:6" s="10" customFormat="1" ht="15.75" customHeight="1">
      <c r="A44" s="249"/>
      <c r="B44" s="1094" t="s">
        <v>25</v>
      </c>
      <c r="C44" s="1096" t="s">
        <v>109</v>
      </c>
      <c r="D44" s="867">
        <f>SUM(D45:D49)</f>
        <v>608185</v>
      </c>
      <c r="E44" s="867">
        <f>SUM(E45:E49)</f>
        <v>516378</v>
      </c>
      <c r="F44" s="868">
        <f>SUM(F45:F49)</f>
        <v>516378</v>
      </c>
    </row>
    <row r="45" spans="1:6" s="10" customFormat="1" ht="15.75" customHeight="1">
      <c r="A45" s="249"/>
      <c r="B45" s="1094" t="s">
        <v>32</v>
      </c>
      <c r="C45" s="1095" t="s">
        <v>105</v>
      </c>
      <c r="D45" s="853"/>
      <c r="E45" s="856"/>
      <c r="F45" s="857"/>
    </row>
    <row r="46" spans="1:6" s="10" customFormat="1" ht="15.75" customHeight="1">
      <c r="A46" s="249"/>
      <c r="B46" s="1094" t="s">
        <v>33</v>
      </c>
      <c r="C46" s="1095" t="s">
        <v>106</v>
      </c>
      <c r="D46" s="853"/>
      <c r="E46" s="856">
        <v>50</v>
      </c>
      <c r="F46" s="857">
        <v>50</v>
      </c>
    </row>
    <row r="47" spans="1:6" s="10" customFormat="1" ht="27" customHeight="1">
      <c r="A47" s="249"/>
      <c r="B47" s="1094" t="s">
        <v>34</v>
      </c>
      <c r="C47" s="1095" t="s">
        <v>107</v>
      </c>
      <c r="D47" s="853"/>
      <c r="E47" s="856">
        <v>1467</v>
      </c>
      <c r="F47" s="857">
        <v>1467</v>
      </c>
    </row>
    <row r="48" spans="1:6" s="10" customFormat="1" ht="15.75" customHeight="1">
      <c r="A48" s="249"/>
      <c r="B48" s="1094" t="s">
        <v>35</v>
      </c>
      <c r="C48" s="1095" t="s">
        <v>5</v>
      </c>
      <c r="D48" s="853">
        <v>605385</v>
      </c>
      <c r="E48" s="856">
        <v>490347</v>
      </c>
      <c r="F48" s="857">
        <v>490347</v>
      </c>
    </row>
    <row r="49" spans="1:6" s="10" customFormat="1" ht="15.75" customHeight="1" thickBot="1">
      <c r="A49" s="339"/>
      <c r="B49" s="340" t="s">
        <v>103</v>
      </c>
      <c r="C49" s="1097" t="s">
        <v>184</v>
      </c>
      <c r="D49" s="869">
        <v>2800</v>
      </c>
      <c r="E49" s="856">
        <v>24514</v>
      </c>
      <c r="F49" s="857">
        <v>24514</v>
      </c>
    </row>
    <row r="50" spans="1:6" s="9" customFormat="1" ht="15.75" customHeight="1" thickBot="1">
      <c r="A50" s="253" t="s">
        <v>249</v>
      </c>
      <c r="B50" s="243"/>
      <c r="C50" s="199" t="s">
        <v>505</v>
      </c>
      <c r="D50" s="851">
        <f>SUM(D51:D55)</f>
        <v>205671</v>
      </c>
      <c r="E50" s="851">
        <f>SUM(E51:E55)</f>
        <v>303803</v>
      </c>
      <c r="F50" s="852">
        <f>SUM(F51:F55)</f>
        <v>303803</v>
      </c>
    </row>
    <row r="51" spans="1:6" s="10" customFormat="1" ht="27.75" customHeight="1">
      <c r="A51" s="249"/>
      <c r="B51" s="1094" t="s">
        <v>30</v>
      </c>
      <c r="C51" s="165" t="s">
        <v>112</v>
      </c>
      <c r="D51" s="1665">
        <f>'1.1.sz.mell.'!C55</f>
        <v>66200</v>
      </c>
      <c r="E51" s="1666">
        <v>89197</v>
      </c>
      <c r="F51" s="1667">
        <v>89196</v>
      </c>
    </row>
    <row r="52" spans="1:6" s="10" customFormat="1" ht="15.75" customHeight="1">
      <c r="A52" s="249"/>
      <c r="B52" s="1094" t="s">
        <v>31</v>
      </c>
      <c r="C52" s="160" t="s">
        <v>194</v>
      </c>
      <c r="D52" s="1665">
        <f>'1.1.sz.mell.'!C56</f>
        <v>136000</v>
      </c>
      <c r="E52" s="1668">
        <v>90667</v>
      </c>
      <c r="F52" s="1667">
        <v>90667</v>
      </c>
    </row>
    <row r="53" spans="1:6" s="10" customFormat="1" ht="15.75" customHeight="1">
      <c r="A53" s="249"/>
      <c r="B53" s="1094" t="s">
        <v>111</v>
      </c>
      <c r="C53" s="1098" t="s">
        <v>66</v>
      </c>
      <c r="D53" s="1668">
        <f>'1.1.sz.mell.'!C57</f>
        <v>3471</v>
      </c>
      <c r="E53" s="1668">
        <v>23325</v>
      </c>
      <c r="F53" s="1667">
        <v>23326</v>
      </c>
    </row>
    <row r="54" spans="1:6" s="10" customFormat="1" ht="15.75" customHeight="1">
      <c r="A54" s="249"/>
      <c r="B54" s="1094" t="s">
        <v>503</v>
      </c>
      <c r="C54" s="153" t="s">
        <v>496</v>
      </c>
      <c r="D54" s="1668">
        <f>'1.1.sz.mell.'!C58</f>
        <v>0</v>
      </c>
      <c r="E54" s="1668">
        <v>30077</v>
      </c>
      <c r="F54" s="1667">
        <v>30077</v>
      </c>
    </row>
    <row r="55" spans="1:6" s="10" customFormat="1" ht="15.75" customHeight="1" thickBot="1">
      <c r="A55" s="334"/>
      <c r="B55" s="1099" t="s">
        <v>504</v>
      </c>
      <c r="C55" s="178" t="s">
        <v>497</v>
      </c>
      <c r="D55" s="1668">
        <f>'1.1.sz.mell.'!C59</f>
        <v>0</v>
      </c>
      <c r="E55" s="1669">
        <v>70537</v>
      </c>
      <c r="F55" s="1667">
        <v>70537</v>
      </c>
    </row>
    <row r="56" spans="1:6" s="10" customFormat="1" ht="15.75" customHeight="1" thickBot="1">
      <c r="A56" s="242" t="s">
        <v>250</v>
      </c>
      <c r="B56" s="243"/>
      <c r="C56" s="199" t="s">
        <v>165</v>
      </c>
      <c r="D56" s="851">
        <f>SUM(D57:D58)</f>
        <v>0</v>
      </c>
      <c r="E56" s="851">
        <f>SUM(E57:E58)</f>
        <v>7866</v>
      </c>
      <c r="F56" s="852">
        <f>SUM(F57:F58)</f>
        <v>7866</v>
      </c>
    </row>
    <row r="57" spans="1:6" s="10" customFormat="1" ht="15.75" customHeight="1">
      <c r="A57" s="247"/>
      <c r="B57" s="1094" t="s">
        <v>113</v>
      </c>
      <c r="C57" s="160" t="s">
        <v>59</v>
      </c>
      <c r="D57" s="862"/>
      <c r="E57" s="856">
        <v>1050</v>
      </c>
      <c r="F57" s="857">
        <v>1050</v>
      </c>
    </row>
    <row r="58" spans="1:6" s="10" customFormat="1" ht="15.75" customHeight="1" thickBot="1">
      <c r="A58" s="251"/>
      <c r="B58" s="257" t="s">
        <v>114</v>
      </c>
      <c r="C58" s="167" t="s">
        <v>60</v>
      </c>
      <c r="D58" s="859"/>
      <c r="E58" s="861">
        <v>6816</v>
      </c>
      <c r="F58" s="870">
        <v>6816</v>
      </c>
    </row>
    <row r="59" spans="1:6" s="10" customFormat="1" ht="15.75" customHeight="1" thickBot="1">
      <c r="A59" s="253" t="s">
        <v>251</v>
      </c>
      <c r="B59" s="1100"/>
      <c r="C59" s="1101" t="s">
        <v>166</v>
      </c>
      <c r="D59" s="935">
        <f>'1.1.sz.mell.'!C60</f>
        <v>4300</v>
      </c>
      <c r="E59" s="935">
        <v>3902</v>
      </c>
      <c r="F59" s="1258">
        <v>3902</v>
      </c>
    </row>
    <row r="60" spans="1:6" s="9" customFormat="1" ht="21" customHeight="1" thickBot="1">
      <c r="A60" s="334" t="s">
        <v>252</v>
      </c>
      <c r="B60" s="382"/>
      <c r="C60" s="1102" t="s">
        <v>167</v>
      </c>
      <c r="D60" s="871">
        <f>+D9+D15+D26+D27+D37+D50+D56+D59</f>
        <v>2715460</v>
      </c>
      <c r="E60" s="871">
        <f>+E9+E15+E26+E27+E37+E50+E56+E59</f>
        <v>4194768</v>
      </c>
      <c r="F60" s="872">
        <f>+F9+F15+F26+F27+F37+F50+F56+F59</f>
        <v>4195213</v>
      </c>
    </row>
    <row r="61" spans="1:6" s="9" customFormat="1" ht="15.75" customHeight="1" thickBot="1">
      <c r="A61" s="242" t="s">
        <v>253</v>
      </c>
      <c r="B61" s="254"/>
      <c r="C61" s="199" t="s">
        <v>168</v>
      </c>
      <c r="D61" s="873">
        <f>+D62+D63</f>
        <v>655447</v>
      </c>
      <c r="E61" s="873">
        <f>+E62+E63</f>
        <v>862656</v>
      </c>
      <c r="F61" s="852">
        <f>+F62+F63</f>
        <v>496214</v>
      </c>
    </row>
    <row r="62" spans="1:6" s="9" customFormat="1" ht="18" customHeight="1">
      <c r="A62" s="247"/>
      <c r="B62" s="255" t="s">
        <v>62</v>
      </c>
      <c r="C62" s="256" t="s">
        <v>117</v>
      </c>
      <c r="D62" s="874">
        <v>111002</v>
      </c>
      <c r="E62" s="863">
        <v>164088</v>
      </c>
      <c r="F62" s="864">
        <v>53086</v>
      </c>
    </row>
    <row r="63" spans="1:6" s="9" customFormat="1" ht="18" customHeight="1" thickBot="1">
      <c r="A63" s="339"/>
      <c r="B63" s="340" t="s">
        <v>63</v>
      </c>
      <c r="C63" s="341" t="s">
        <v>118</v>
      </c>
      <c r="D63" s="869">
        <v>544445</v>
      </c>
      <c r="E63" s="856">
        <v>698568</v>
      </c>
      <c r="F63" s="857">
        <v>443128</v>
      </c>
    </row>
    <row r="64" spans="1:6" s="10" customFormat="1" ht="15.75" customHeight="1" thickBot="1">
      <c r="A64" s="259" t="s">
        <v>254</v>
      </c>
      <c r="B64" s="1103"/>
      <c r="C64" s="199" t="s">
        <v>169</v>
      </c>
      <c r="D64" s="851">
        <f>+D65+D66</f>
        <v>0</v>
      </c>
      <c r="E64" s="851">
        <f>+E65+E66</f>
        <v>0</v>
      </c>
      <c r="F64" s="852">
        <f>+F65+F66</f>
        <v>0</v>
      </c>
    </row>
    <row r="65" spans="1:6" s="10" customFormat="1" ht="15.75" customHeight="1">
      <c r="A65" s="1104"/>
      <c r="B65" s="1105" t="s">
        <v>119</v>
      </c>
      <c r="C65" s="1090" t="s">
        <v>170</v>
      </c>
      <c r="D65" s="862"/>
      <c r="E65" s="856"/>
      <c r="F65" s="857"/>
    </row>
    <row r="66" spans="1:6" s="10" customFormat="1" ht="15.75" customHeight="1" thickBot="1">
      <c r="A66" s="1106"/>
      <c r="B66" s="257" t="s">
        <v>120</v>
      </c>
      <c r="C66" s="1107" t="s">
        <v>171</v>
      </c>
      <c r="D66" s="860"/>
      <c r="E66" s="861"/>
      <c r="F66" s="870"/>
    </row>
    <row r="67" spans="1:6" s="10" customFormat="1" ht="15.75" customHeight="1" thickBot="1">
      <c r="A67" s="1108" t="s">
        <v>255</v>
      </c>
      <c r="B67" s="1109"/>
      <c r="C67" s="244" t="s">
        <v>478</v>
      </c>
      <c r="D67" s="876"/>
      <c r="E67" s="877"/>
      <c r="F67" s="1670">
        <v>1011</v>
      </c>
    </row>
    <row r="68" spans="1:6" s="10" customFormat="1" ht="15.75" customHeight="1" thickBot="1">
      <c r="A68" s="259" t="s">
        <v>256</v>
      </c>
      <c r="B68" s="1110"/>
      <c r="C68" s="1101" t="s">
        <v>477</v>
      </c>
      <c r="D68" s="873">
        <f>+D60+D61+D64+D67</f>
        <v>3370907</v>
      </c>
      <c r="E68" s="873">
        <f>+E60+E61+E64+E67</f>
        <v>5057424</v>
      </c>
      <c r="F68" s="852">
        <f>+F60+F61+F64+F67</f>
        <v>4692438</v>
      </c>
    </row>
    <row r="69" spans="1:6" ht="15.75" thickBot="1">
      <c r="A69" s="1111"/>
      <c r="B69" s="1112"/>
      <c r="C69" s="1112"/>
      <c r="D69" s="1112"/>
      <c r="E69" s="100"/>
      <c r="F69" s="100"/>
    </row>
    <row r="70" spans="1:6" s="6" customFormat="1" ht="16.5" customHeight="1" thickBot="1">
      <c r="A70" s="2327" t="s">
        <v>6</v>
      </c>
      <c r="B70" s="2328"/>
      <c r="C70" s="2328"/>
      <c r="D70" s="2328"/>
      <c r="E70" s="2328"/>
      <c r="F70" s="2329"/>
    </row>
    <row r="71" spans="1:6" s="11" customFormat="1" ht="15.75" customHeight="1" thickBot="1">
      <c r="A71" s="1113" t="s">
        <v>243</v>
      </c>
      <c r="B71" s="1114"/>
      <c r="C71" s="1115" t="s">
        <v>465</v>
      </c>
      <c r="D71" s="1069">
        <f>SUM(D72:D76)</f>
        <v>1591244</v>
      </c>
      <c r="E71" s="1069">
        <f>SUM(E72:E76)</f>
        <v>1524333</v>
      </c>
      <c r="F71" s="1070">
        <f>SUM(F72:F76)</f>
        <v>1289926</v>
      </c>
    </row>
    <row r="72" spans="1:8" ht="15.75" customHeight="1">
      <c r="A72" s="261"/>
      <c r="B72" s="255" t="s">
        <v>36</v>
      </c>
      <c r="C72" s="165" t="s">
        <v>272</v>
      </c>
      <c r="D72" s="853">
        <v>45431</v>
      </c>
      <c r="E72" s="1071">
        <v>278066</v>
      </c>
      <c r="F72" s="1074">
        <v>239538</v>
      </c>
      <c r="H72" s="2093"/>
    </row>
    <row r="73" spans="1:8" ht="15.75" customHeight="1">
      <c r="A73" s="263"/>
      <c r="B73" s="1094" t="s">
        <v>37</v>
      </c>
      <c r="C73" s="160" t="s">
        <v>121</v>
      </c>
      <c r="D73" s="853">
        <v>10727</v>
      </c>
      <c r="E73" s="1071">
        <v>44743</v>
      </c>
      <c r="F73" s="857">
        <v>39006</v>
      </c>
      <c r="H73" s="2093"/>
    </row>
    <row r="74" spans="1:8" ht="15.75" customHeight="1">
      <c r="A74" s="263"/>
      <c r="B74" s="1094" t="s">
        <v>38</v>
      </c>
      <c r="C74" s="160" t="s">
        <v>58</v>
      </c>
      <c r="D74" s="853">
        <v>562315</v>
      </c>
      <c r="E74" s="1071">
        <v>820331</v>
      </c>
      <c r="F74" s="857">
        <v>783874</v>
      </c>
      <c r="H74" s="2093"/>
    </row>
    <row r="75" spans="1:6" ht="15.75" customHeight="1">
      <c r="A75" s="263"/>
      <c r="B75" s="1094" t="s">
        <v>39</v>
      </c>
      <c r="C75" s="160" t="s">
        <v>122</v>
      </c>
      <c r="D75" s="853"/>
      <c r="E75" s="1071"/>
      <c r="F75" s="857"/>
    </row>
    <row r="76" spans="1:6" ht="15.75" customHeight="1">
      <c r="A76" s="263"/>
      <c r="B76" s="1094" t="s">
        <v>47</v>
      </c>
      <c r="C76" s="160" t="s">
        <v>123</v>
      </c>
      <c r="D76" s="1072">
        <f>SUM(D77:D84)</f>
        <v>972771</v>
      </c>
      <c r="E76" s="1072">
        <f>SUM(E77:E84)</f>
        <v>381193</v>
      </c>
      <c r="F76" s="1073">
        <f>SUM(F77:F84)</f>
        <v>227508</v>
      </c>
    </row>
    <row r="77" spans="1:6" ht="15.75" customHeight="1">
      <c r="A77" s="263"/>
      <c r="B77" s="1094" t="s">
        <v>40</v>
      </c>
      <c r="C77" s="160" t="s">
        <v>151</v>
      </c>
      <c r="D77" s="853"/>
      <c r="E77" s="1071"/>
      <c r="F77" s="857"/>
    </row>
    <row r="78" spans="1:6" ht="15.75" customHeight="1">
      <c r="A78" s="263"/>
      <c r="B78" s="1094" t="s">
        <v>41</v>
      </c>
      <c r="C78" s="192" t="s">
        <v>152</v>
      </c>
      <c r="D78" s="853">
        <v>29000</v>
      </c>
      <c r="E78" s="1071">
        <v>28380</v>
      </c>
      <c r="F78" s="857">
        <v>23984</v>
      </c>
    </row>
    <row r="79" spans="1:6" ht="15.75" customHeight="1">
      <c r="A79" s="263"/>
      <c r="B79" s="1094" t="s">
        <v>48</v>
      </c>
      <c r="C79" s="192" t="s">
        <v>153</v>
      </c>
      <c r="D79" s="853"/>
      <c r="E79" s="1071"/>
      <c r="F79" s="857"/>
    </row>
    <row r="80" spans="1:6" ht="19.5" customHeight="1">
      <c r="A80" s="263"/>
      <c r="B80" s="1094" t="s">
        <v>49</v>
      </c>
      <c r="C80" s="193" t="s">
        <v>154</v>
      </c>
      <c r="D80" s="853">
        <f>3500+2175+600+500+19028+2600+1775+500+300+2500</f>
        <v>33478</v>
      </c>
      <c r="E80" s="1071">
        <v>39466</v>
      </c>
      <c r="F80" s="857">
        <v>39466</v>
      </c>
    </row>
    <row r="81" spans="1:6" ht="15.75" customHeight="1">
      <c r="A81" s="263"/>
      <c r="B81" s="1094" t="s">
        <v>50</v>
      </c>
      <c r="C81" s="193" t="s">
        <v>155</v>
      </c>
      <c r="D81" s="853">
        <f>300+500+17633+879</f>
        <v>19312</v>
      </c>
      <c r="E81" s="1071">
        <v>313130</v>
      </c>
      <c r="F81" s="857">
        <v>163841</v>
      </c>
    </row>
    <row r="82" spans="1:6" ht="15.75" customHeight="1">
      <c r="A82" s="263"/>
      <c r="B82" s="1094" t="s">
        <v>51</v>
      </c>
      <c r="C82" s="193" t="s">
        <v>274</v>
      </c>
      <c r="D82" s="853">
        <f>309983+195966+255060+36359+87277+4336</f>
        <v>888981</v>
      </c>
      <c r="E82" s="1071"/>
      <c r="F82" s="857"/>
    </row>
    <row r="83" spans="1:6" ht="15.75" customHeight="1">
      <c r="A83" s="263"/>
      <c r="B83" s="1094" t="s">
        <v>53</v>
      </c>
      <c r="C83" s="193" t="s">
        <v>157</v>
      </c>
      <c r="D83" s="853">
        <v>2000</v>
      </c>
      <c r="E83" s="1071">
        <v>217</v>
      </c>
      <c r="F83" s="857">
        <v>217</v>
      </c>
    </row>
    <row r="84" spans="1:6" ht="15.75" customHeight="1" thickBot="1">
      <c r="A84" s="266"/>
      <c r="B84" s="257" t="s">
        <v>124</v>
      </c>
      <c r="C84" s="194" t="s">
        <v>158</v>
      </c>
      <c r="D84" s="859"/>
      <c r="E84" s="861"/>
      <c r="F84" s="870"/>
    </row>
    <row r="85" spans="1:6" s="84" customFormat="1" ht="21" customHeight="1" thickBot="1">
      <c r="A85" s="253" t="s">
        <v>244</v>
      </c>
      <c r="B85" s="142"/>
      <c r="C85" s="186" t="s">
        <v>528</v>
      </c>
      <c r="D85" s="851">
        <f>SUM(D86:D88)</f>
        <v>1315390</v>
      </c>
      <c r="E85" s="851">
        <f>SUM(E86:E88)</f>
        <v>1584496</v>
      </c>
      <c r="F85" s="852">
        <f>SUM(F86:F88)</f>
        <v>1234624</v>
      </c>
    </row>
    <row r="86" spans="1:6" s="11" customFormat="1" ht="15.75" customHeight="1">
      <c r="A86" s="1116"/>
      <c r="B86" s="337" t="s">
        <v>42</v>
      </c>
      <c r="C86" s="159" t="s">
        <v>210</v>
      </c>
      <c r="D86" s="855">
        <v>237891</v>
      </c>
      <c r="E86" s="1068">
        <v>398530</v>
      </c>
      <c r="F86" s="1074">
        <v>267357</v>
      </c>
    </row>
    <row r="87" spans="1:6" ht="15.75" customHeight="1">
      <c r="A87" s="263"/>
      <c r="B87" s="1094" t="s">
        <v>43</v>
      </c>
      <c r="C87" s="160" t="s">
        <v>126</v>
      </c>
      <c r="D87" s="853">
        <v>53365</v>
      </c>
      <c r="E87" s="856">
        <v>68323</v>
      </c>
      <c r="F87" s="857">
        <v>38272</v>
      </c>
    </row>
    <row r="88" spans="1:6" ht="15.75" customHeight="1">
      <c r="A88" s="263"/>
      <c r="B88" s="1094" t="s">
        <v>44</v>
      </c>
      <c r="C88" s="160" t="s">
        <v>132</v>
      </c>
      <c r="D88" s="853">
        <f>SUM(D89:D98)</f>
        <v>1024134</v>
      </c>
      <c r="E88" s="853">
        <f>SUM(E89:E98)</f>
        <v>1117643</v>
      </c>
      <c r="F88" s="854">
        <f>SUM(F89:F98)</f>
        <v>928995</v>
      </c>
    </row>
    <row r="89" spans="1:6" ht="25.5" customHeight="1">
      <c r="A89" s="263"/>
      <c r="B89" s="1094" t="s">
        <v>45</v>
      </c>
      <c r="C89" s="153" t="s">
        <v>356</v>
      </c>
      <c r="D89" s="853"/>
      <c r="E89" s="853">
        <v>471</v>
      </c>
      <c r="F89" s="854">
        <v>471</v>
      </c>
    </row>
    <row r="90" spans="1:6" ht="28.5" customHeight="1">
      <c r="A90" s="263"/>
      <c r="B90" s="1094" t="s">
        <v>46</v>
      </c>
      <c r="C90" s="936" t="s">
        <v>527</v>
      </c>
      <c r="D90" s="853"/>
      <c r="E90" s="856">
        <v>1630</v>
      </c>
      <c r="F90" s="857">
        <v>163</v>
      </c>
    </row>
    <row r="91" spans="1:6" ht="15.75" customHeight="1">
      <c r="A91" s="263"/>
      <c r="B91" s="1094" t="s">
        <v>52</v>
      </c>
      <c r="C91" s="936" t="s">
        <v>420</v>
      </c>
      <c r="D91" s="853"/>
      <c r="E91" s="856">
        <v>38</v>
      </c>
      <c r="F91" s="857">
        <v>38</v>
      </c>
    </row>
    <row r="92" spans="1:6" ht="18" customHeight="1">
      <c r="A92" s="263"/>
      <c r="B92" s="1094" t="s">
        <v>57</v>
      </c>
      <c r="C92" s="936" t="s">
        <v>359</v>
      </c>
      <c r="D92" s="853"/>
      <c r="E92" s="856"/>
      <c r="F92" s="857"/>
    </row>
    <row r="93" spans="1:6" ht="18" customHeight="1">
      <c r="A93" s="263"/>
      <c r="B93" s="1094" t="s">
        <v>127</v>
      </c>
      <c r="C93" s="936" t="s">
        <v>360</v>
      </c>
      <c r="D93" s="853"/>
      <c r="E93" s="856"/>
      <c r="F93" s="857"/>
    </row>
    <row r="94" spans="1:6" ht="29.25" customHeight="1">
      <c r="A94" s="263"/>
      <c r="B94" s="1094" t="s">
        <v>128</v>
      </c>
      <c r="C94" s="936" t="s">
        <v>361</v>
      </c>
      <c r="D94" s="853">
        <v>605385</v>
      </c>
      <c r="E94" s="856">
        <v>472328</v>
      </c>
      <c r="F94" s="857">
        <v>436672</v>
      </c>
    </row>
    <row r="95" spans="1:6" ht="32.25" customHeight="1">
      <c r="A95" s="263"/>
      <c r="B95" s="1094" t="s">
        <v>129</v>
      </c>
      <c r="C95" s="936" t="s">
        <v>485</v>
      </c>
      <c r="D95" s="853">
        <v>397719</v>
      </c>
      <c r="E95" s="1071">
        <v>555944</v>
      </c>
      <c r="F95" s="857">
        <v>405487</v>
      </c>
    </row>
    <row r="96" spans="1:6" ht="29.25" customHeight="1">
      <c r="A96" s="263"/>
      <c r="B96" s="1094" t="s">
        <v>130</v>
      </c>
      <c r="C96" s="936" t="s">
        <v>450</v>
      </c>
      <c r="D96" s="853">
        <v>2800</v>
      </c>
      <c r="E96" s="853">
        <v>69393</v>
      </c>
      <c r="F96" s="854">
        <v>68719</v>
      </c>
    </row>
    <row r="97" spans="1:6" s="11" customFormat="1" ht="29.25" customHeight="1">
      <c r="A97" s="263"/>
      <c r="B97" s="1094" t="s">
        <v>198</v>
      </c>
      <c r="C97" s="936" t="s">
        <v>521</v>
      </c>
      <c r="D97" s="853">
        <v>1230</v>
      </c>
      <c r="E97" s="856">
        <v>2820</v>
      </c>
      <c r="F97" s="857">
        <v>2426</v>
      </c>
    </row>
    <row r="98" spans="1:11" ht="18.75" customHeight="1" thickBot="1">
      <c r="A98" s="1117"/>
      <c r="B98" s="340" t="s">
        <v>449</v>
      </c>
      <c r="C98" s="937" t="s">
        <v>445</v>
      </c>
      <c r="D98" s="869">
        <v>17000</v>
      </c>
      <c r="E98" s="1075">
        <v>15019</v>
      </c>
      <c r="F98" s="1259">
        <v>15019</v>
      </c>
      <c r="K98" s="85"/>
    </row>
    <row r="99" spans="1:6" s="84" customFormat="1" ht="15.75" customHeight="1" thickBot="1">
      <c r="A99" s="253" t="s">
        <v>245</v>
      </c>
      <c r="B99" s="142"/>
      <c r="C99" s="186" t="s">
        <v>133</v>
      </c>
      <c r="D99" s="851">
        <v>2000</v>
      </c>
      <c r="E99" s="851">
        <v>2602</v>
      </c>
      <c r="F99" s="852">
        <v>2541</v>
      </c>
    </row>
    <row r="100" spans="1:6" s="11" customFormat="1" ht="15.75" customHeight="1" thickBot="1">
      <c r="A100" s="253" t="s">
        <v>246</v>
      </c>
      <c r="B100" s="142"/>
      <c r="C100" s="186" t="s">
        <v>574</v>
      </c>
      <c r="D100" s="851">
        <f>+D101+D102</f>
        <v>323273</v>
      </c>
      <c r="E100" s="851">
        <f>+E101+E102</f>
        <v>690804</v>
      </c>
      <c r="F100" s="852">
        <f>+F101+F102</f>
        <v>0</v>
      </c>
    </row>
    <row r="101" spans="1:6" s="11" customFormat="1" ht="15.75" customHeight="1">
      <c r="A101" s="261"/>
      <c r="B101" s="255" t="s">
        <v>19</v>
      </c>
      <c r="C101" s="165" t="s">
        <v>8</v>
      </c>
      <c r="D101" s="862">
        <v>160060</v>
      </c>
      <c r="E101" s="863">
        <v>304515</v>
      </c>
      <c r="F101" s="864"/>
    </row>
    <row r="102" spans="1:6" s="11" customFormat="1" ht="15.75" customHeight="1" thickBot="1">
      <c r="A102" s="266"/>
      <c r="B102" s="257" t="s">
        <v>20</v>
      </c>
      <c r="C102" s="167" t="s">
        <v>9</v>
      </c>
      <c r="D102" s="859">
        <f>7000+156213</f>
        <v>163213</v>
      </c>
      <c r="E102" s="861">
        <v>386289</v>
      </c>
      <c r="F102" s="870"/>
    </row>
    <row r="103" spans="1:6" s="11" customFormat="1" ht="15.75" customHeight="1" thickBot="1">
      <c r="A103" s="253" t="s">
        <v>247</v>
      </c>
      <c r="B103" s="1109"/>
      <c r="C103" s="186" t="s">
        <v>187</v>
      </c>
      <c r="D103" s="851"/>
      <c r="E103" s="851">
        <v>1279924</v>
      </c>
      <c r="F103" s="852">
        <v>1279924</v>
      </c>
    </row>
    <row r="104" spans="1:6" s="11" customFormat="1" ht="15.75" customHeight="1" thickBot="1">
      <c r="A104" s="253" t="s">
        <v>248</v>
      </c>
      <c r="B104" s="142"/>
      <c r="C104" s="201" t="s">
        <v>188</v>
      </c>
      <c r="D104" s="1076">
        <f>+D71+D85+D99+D100+D103</f>
        <v>3231907</v>
      </c>
      <c r="E104" s="1076">
        <f>+E71+E85+E99+E100+E103</f>
        <v>5082159</v>
      </c>
      <c r="F104" s="1077">
        <f>+F71+F85+F99+F100+F103</f>
        <v>3807015</v>
      </c>
    </row>
    <row r="105" spans="1:9" s="11" customFormat="1" ht="15.75" customHeight="1" thickBot="1">
      <c r="A105" s="253" t="s">
        <v>249</v>
      </c>
      <c r="B105" s="142"/>
      <c r="C105" s="186" t="s">
        <v>192</v>
      </c>
      <c r="D105" s="851">
        <f>+D106+D107</f>
        <v>139000</v>
      </c>
      <c r="E105" s="851">
        <f>+E106+E107</f>
        <v>125920</v>
      </c>
      <c r="F105" s="852">
        <f>+F106+F107</f>
        <v>448371</v>
      </c>
      <c r="I105" s="94"/>
    </row>
    <row r="106" spans="1:6" ht="15.75" customHeight="1">
      <c r="A106" s="261"/>
      <c r="B106" s="1094" t="s">
        <v>186</v>
      </c>
      <c r="C106" s="165" t="s">
        <v>172</v>
      </c>
      <c r="D106" s="862"/>
      <c r="E106" s="856"/>
      <c r="F106" s="857">
        <v>189110</v>
      </c>
    </row>
    <row r="107" spans="1:6" ht="15.75" customHeight="1" thickBot="1">
      <c r="A107" s="266"/>
      <c r="B107" s="257" t="s">
        <v>31</v>
      </c>
      <c r="C107" s="167" t="s">
        <v>173</v>
      </c>
      <c r="D107" s="859">
        <f>556*250</f>
        <v>139000</v>
      </c>
      <c r="E107" s="861">
        <v>125920</v>
      </c>
      <c r="F107" s="861">
        <v>259261</v>
      </c>
    </row>
    <row r="108" spans="1:6" ht="15.75" customHeight="1" thickBot="1">
      <c r="A108" s="253" t="s">
        <v>250</v>
      </c>
      <c r="B108" s="1109"/>
      <c r="C108" s="357" t="s">
        <v>480</v>
      </c>
      <c r="D108" s="1078"/>
      <c r="E108" s="1079"/>
      <c r="F108" s="1670">
        <v>-32487</v>
      </c>
    </row>
    <row r="109" spans="1:6" ht="15" customHeight="1" thickBot="1">
      <c r="A109" s="253" t="s">
        <v>251</v>
      </c>
      <c r="B109" s="1100"/>
      <c r="C109" s="1118" t="s">
        <v>479</v>
      </c>
      <c r="D109" s="265">
        <f>+D104+D105+D108</f>
        <v>3370907</v>
      </c>
      <c r="E109" s="265">
        <f>+E104+E105+D108</f>
        <v>5208079</v>
      </c>
      <c r="F109" s="246">
        <f>+F104+F105+F108</f>
        <v>4222899</v>
      </c>
    </row>
    <row r="110" spans="1:6" ht="15.75" thickBot="1">
      <c r="A110" s="1119"/>
      <c r="B110" s="1080"/>
      <c r="C110" s="1080"/>
      <c r="D110" s="1080"/>
      <c r="E110" s="100"/>
      <c r="F110" s="100"/>
    </row>
    <row r="111" spans="1:6" ht="15" customHeight="1" thickBot="1">
      <c r="A111" s="1120" t="s">
        <v>174</v>
      </c>
      <c r="B111" s="1121"/>
      <c r="C111" s="400"/>
      <c r="D111" s="1081">
        <v>8</v>
      </c>
      <c r="E111" s="960">
        <v>8</v>
      </c>
      <c r="F111" s="1253">
        <v>8</v>
      </c>
    </row>
    <row r="112" spans="1:6" ht="14.25" customHeight="1" thickBot="1">
      <c r="A112" s="1122" t="s">
        <v>175</v>
      </c>
      <c r="B112" s="1123"/>
      <c r="C112" s="1124"/>
      <c r="D112" s="1082">
        <v>260</v>
      </c>
      <c r="E112" s="1083">
        <v>430</v>
      </c>
      <c r="F112" s="1260">
        <v>211</v>
      </c>
    </row>
  </sheetData>
  <sheetProtection formatCells="0"/>
  <mergeCells count="5">
    <mergeCell ref="A2:B2"/>
    <mergeCell ref="A5:B5"/>
    <mergeCell ref="C2:C3"/>
    <mergeCell ref="D2:F3"/>
    <mergeCell ref="A70:F70"/>
  </mergeCells>
  <printOptions horizontalCentered="1"/>
  <pageMargins left="0.7874015748031497" right="0.7874015748031497" top="0.984251968503937" bottom="0.984251968503937" header="0.7874015748031497" footer="0.7874015748031497"/>
  <pageSetup cellComments="asDisplayed" horizontalDpi="600" verticalDpi="600" orientation="portrait" paperSize="9" scale="57" r:id="rId1"/>
  <headerFooter alignWithMargins="0">
    <oddHeader>&amp;R&amp;"Times New Roman CE,Dőlt"&amp;12 &amp;14 9. sz. melléklet a .../2014. zárszámadási rendelethez</oddHeader>
  </headerFooter>
  <rowBreaks count="1" manualBreakCount="1">
    <brk id="6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H53"/>
  <sheetViews>
    <sheetView workbookViewId="0" topLeftCell="A1">
      <selection activeCell="C59" sqref="C59"/>
    </sheetView>
  </sheetViews>
  <sheetFormatPr defaultColWidth="9.00390625" defaultRowHeight="12.75"/>
  <cols>
    <col min="1" max="1" width="9.625" style="86" customWidth="1"/>
    <col min="2" max="2" width="9.625" style="37" customWidth="1"/>
    <col min="3" max="3" width="55.50390625" style="37" customWidth="1"/>
    <col min="4" max="4" width="12.875" style="37" customWidth="1"/>
    <col min="5" max="5" width="13.625" style="37" customWidth="1"/>
    <col min="6" max="6" width="13.375" style="37" customWidth="1"/>
    <col min="7" max="7" width="9.375" style="37" customWidth="1"/>
    <col min="8" max="8" width="10.625" style="37" bestFit="1" customWidth="1"/>
    <col min="9" max="16384" width="9.375" style="37" customWidth="1"/>
  </cols>
  <sheetData>
    <row r="1" spans="1:5" s="2" customFormat="1" ht="21" customHeight="1" thickBot="1">
      <c r="A1" s="15"/>
      <c r="B1" s="16"/>
      <c r="C1" s="19"/>
      <c r="D1" s="18"/>
      <c r="E1" s="18"/>
    </row>
    <row r="2" spans="1:6" s="7" customFormat="1" ht="25.5" customHeight="1" thickBot="1">
      <c r="A2" s="2316" t="s">
        <v>160</v>
      </c>
      <c r="B2" s="2317"/>
      <c r="C2" s="2332" t="s">
        <v>189</v>
      </c>
      <c r="D2" s="2321" t="s">
        <v>608</v>
      </c>
      <c r="E2" s="2322"/>
      <c r="F2" s="2323"/>
    </row>
    <row r="3" spans="1:6" s="7" customFormat="1" ht="16.5" customHeight="1" thickBot="1">
      <c r="A3" s="479" t="s">
        <v>159</v>
      </c>
      <c r="B3" s="480"/>
      <c r="C3" s="2333"/>
      <c r="D3" s="2324"/>
      <c r="E3" s="2325"/>
      <c r="F3" s="2326"/>
    </row>
    <row r="4" spans="1:6" s="8" customFormat="1" ht="15.75" customHeight="1" thickBot="1">
      <c r="A4" s="17"/>
      <c r="B4" s="17"/>
      <c r="C4" s="17"/>
      <c r="D4" s="239"/>
      <c r="E4" s="239"/>
      <c r="F4" s="239"/>
    </row>
    <row r="5" spans="1:6" ht="28.5" customHeight="1" thickBot="1">
      <c r="A5" s="2330" t="s">
        <v>161</v>
      </c>
      <c r="B5" s="2331"/>
      <c r="C5" s="24" t="s">
        <v>0</v>
      </c>
      <c r="D5" s="401" t="s">
        <v>296</v>
      </c>
      <c r="E5" s="384" t="s">
        <v>461</v>
      </c>
      <c r="F5" s="384" t="s">
        <v>604</v>
      </c>
    </row>
    <row r="6" spans="1:6" s="6" customFormat="1" ht="12.75" customHeight="1" thickBot="1">
      <c r="A6" s="212">
        <v>1</v>
      </c>
      <c r="B6" s="213">
        <v>2</v>
      </c>
      <c r="C6" s="213">
        <v>3</v>
      </c>
      <c r="D6" s="213">
        <v>4</v>
      </c>
      <c r="E6" s="213">
        <v>5</v>
      </c>
      <c r="F6" s="1654">
        <v>6</v>
      </c>
    </row>
    <row r="7" spans="1:6" s="6" customFormat="1" ht="19.5" customHeight="1" thickBot="1">
      <c r="A7" s="2334" t="s">
        <v>1</v>
      </c>
      <c r="B7" s="2335"/>
      <c r="C7" s="2335"/>
      <c r="D7" s="2335"/>
      <c r="E7" s="2335"/>
      <c r="F7" s="2335"/>
    </row>
    <row r="8" spans="1:6" s="9" customFormat="1" ht="18.75" customHeight="1" thickBot="1">
      <c r="A8" s="38" t="s">
        <v>243</v>
      </c>
      <c r="B8" s="39"/>
      <c r="C8" s="25" t="s">
        <v>203</v>
      </c>
      <c r="D8" s="218">
        <f>SUM(D9:D17)</f>
        <v>6500</v>
      </c>
      <c r="E8" s="218">
        <f>SUM(E9:E17)</f>
        <v>10078</v>
      </c>
      <c r="F8" s="62">
        <f>SUM(F9:F17)</f>
        <v>10078</v>
      </c>
    </row>
    <row r="9" spans="1:6" s="9" customFormat="1" ht="18.75" customHeight="1">
      <c r="A9" s="48"/>
      <c r="B9" s="88" t="s">
        <v>36</v>
      </c>
      <c r="C9" s="28" t="s">
        <v>83</v>
      </c>
      <c r="D9" s="262"/>
      <c r="E9" s="262">
        <v>35</v>
      </c>
      <c r="F9" s="1249">
        <v>35</v>
      </c>
    </row>
    <row r="10" spans="1:6" s="9" customFormat="1" ht="18.75" customHeight="1">
      <c r="A10" s="40"/>
      <c r="B10" s="41" t="s">
        <v>37</v>
      </c>
      <c r="C10" s="26" t="s">
        <v>84</v>
      </c>
      <c r="D10" s="264"/>
      <c r="E10" s="264"/>
      <c r="F10" s="1250"/>
    </row>
    <row r="11" spans="1:6" s="9" customFormat="1" ht="18.75" customHeight="1">
      <c r="A11" s="40"/>
      <c r="B11" s="41" t="s">
        <v>38</v>
      </c>
      <c r="C11" s="26" t="s">
        <v>85</v>
      </c>
      <c r="D11" s="264"/>
      <c r="E11" s="264"/>
      <c r="F11" s="1250"/>
    </row>
    <row r="12" spans="1:6" s="9" customFormat="1" ht="18.75" customHeight="1">
      <c r="A12" s="40"/>
      <c r="B12" s="41" t="s">
        <v>39</v>
      </c>
      <c r="C12" s="26" t="s">
        <v>86</v>
      </c>
      <c r="D12" s="264"/>
      <c r="E12" s="264"/>
      <c r="F12" s="1250"/>
    </row>
    <row r="13" spans="1:6" s="9" customFormat="1" ht="18.75" customHeight="1">
      <c r="A13" s="40"/>
      <c r="B13" s="41" t="s">
        <v>61</v>
      </c>
      <c r="C13" s="27" t="s">
        <v>87</v>
      </c>
      <c r="D13" s="264"/>
      <c r="E13" s="264">
        <v>482</v>
      </c>
      <c r="F13" s="1250">
        <v>482</v>
      </c>
    </row>
    <row r="14" spans="1:6" s="9" customFormat="1" ht="18.75" customHeight="1">
      <c r="A14" s="42"/>
      <c r="B14" s="41" t="s">
        <v>40</v>
      </c>
      <c r="C14" s="26" t="s">
        <v>88</v>
      </c>
      <c r="D14" s="399">
        <v>1400</v>
      </c>
      <c r="E14" s="399">
        <v>2252</v>
      </c>
      <c r="F14" s="1250">
        <v>2252</v>
      </c>
    </row>
    <row r="15" spans="1:6" s="10" customFormat="1" ht="18.75" customHeight="1">
      <c r="A15" s="40"/>
      <c r="B15" s="41" t="s">
        <v>41</v>
      </c>
      <c r="C15" s="26" t="s">
        <v>204</v>
      </c>
      <c r="D15" s="264"/>
      <c r="E15" s="264">
        <v>30</v>
      </c>
      <c r="F15" s="1250">
        <v>30</v>
      </c>
    </row>
    <row r="16" spans="1:6" s="10" customFormat="1" ht="18.75" customHeight="1">
      <c r="A16" s="43"/>
      <c r="B16" s="44" t="s">
        <v>48</v>
      </c>
      <c r="C16" s="27" t="s">
        <v>205</v>
      </c>
      <c r="D16" s="267">
        <v>1100</v>
      </c>
      <c r="E16" s="267">
        <v>895</v>
      </c>
      <c r="F16" s="1250">
        <v>895</v>
      </c>
    </row>
    <row r="17" spans="1:6" s="10" customFormat="1" ht="18.75" customHeight="1" thickBot="1">
      <c r="A17" s="40"/>
      <c r="B17" s="41" t="s">
        <v>49</v>
      </c>
      <c r="C17" s="26" t="s">
        <v>199</v>
      </c>
      <c r="D17" s="264">
        <v>4000</v>
      </c>
      <c r="E17" s="264">
        <v>6384</v>
      </c>
      <c r="F17" s="1250">
        <v>6384</v>
      </c>
    </row>
    <row r="18" spans="1:6" s="9" customFormat="1" ht="18.75" customHeight="1" thickBot="1">
      <c r="A18" s="38" t="s">
        <v>244</v>
      </c>
      <c r="B18" s="39"/>
      <c r="C18" s="25" t="s">
        <v>176</v>
      </c>
      <c r="D18" s="218">
        <f>SUM(D19:D22)</f>
        <v>3900</v>
      </c>
      <c r="E18" s="218">
        <f>SUM(E19:E22)</f>
        <v>7800</v>
      </c>
      <c r="F18" s="62">
        <f>SUM(F19:F22)</f>
        <v>7800</v>
      </c>
    </row>
    <row r="19" spans="1:6" s="10" customFormat="1" ht="18.75" customHeight="1">
      <c r="A19" s="40"/>
      <c r="B19" s="41" t="s">
        <v>42</v>
      </c>
      <c r="C19" s="28" t="s">
        <v>54</v>
      </c>
      <c r="D19" s="264">
        <v>3900</v>
      </c>
      <c r="E19" s="264">
        <v>7800</v>
      </c>
      <c r="F19" s="1250">
        <v>7800</v>
      </c>
    </row>
    <row r="20" spans="1:6" s="10" customFormat="1" ht="18.75" customHeight="1">
      <c r="A20" s="40"/>
      <c r="B20" s="41" t="s">
        <v>43</v>
      </c>
      <c r="C20" s="26" t="s">
        <v>55</v>
      </c>
      <c r="D20" s="264"/>
      <c r="E20" s="264"/>
      <c r="F20" s="1250"/>
    </row>
    <row r="21" spans="1:6" s="10" customFormat="1" ht="18.75" customHeight="1">
      <c r="A21" s="40"/>
      <c r="B21" s="41" t="s">
        <v>44</v>
      </c>
      <c r="C21" s="26" t="s">
        <v>177</v>
      </c>
      <c r="D21" s="264"/>
      <c r="E21" s="264"/>
      <c r="F21" s="1250"/>
    </row>
    <row r="22" spans="1:6" s="10" customFormat="1" ht="18.75" customHeight="1" thickBot="1">
      <c r="A22" s="43"/>
      <c r="B22" s="44" t="s">
        <v>45</v>
      </c>
      <c r="C22" s="29" t="s">
        <v>56</v>
      </c>
      <c r="D22" s="267"/>
      <c r="E22" s="267"/>
      <c r="F22" s="1251"/>
    </row>
    <row r="23" spans="1:6" s="10" customFormat="1" ht="18.75" customHeight="1" thickBot="1">
      <c r="A23" s="45" t="s">
        <v>245</v>
      </c>
      <c r="B23" s="30"/>
      <c r="C23" s="30" t="s">
        <v>178</v>
      </c>
      <c r="D23" s="222"/>
      <c r="E23" s="222"/>
      <c r="F23" s="62"/>
    </row>
    <row r="24" spans="1:6" s="9" customFormat="1" ht="18.75" customHeight="1" thickBot="1">
      <c r="A24" s="45" t="s">
        <v>246</v>
      </c>
      <c r="B24" s="39"/>
      <c r="C24" s="30" t="s">
        <v>179</v>
      </c>
      <c r="D24" s="222"/>
      <c r="E24" s="222"/>
      <c r="F24" s="62"/>
    </row>
    <row r="25" spans="1:6" s="9" customFormat="1" ht="18.75" customHeight="1" thickBot="1">
      <c r="A25" s="38" t="s">
        <v>247</v>
      </c>
      <c r="B25" s="50"/>
      <c r="C25" s="30" t="s">
        <v>180</v>
      </c>
      <c r="D25" s="222">
        <f>+D26+D27</f>
        <v>0</v>
      </c>
      <c r="E25" s="222">
        <f>+E26+E27</f>
        <v>2240</v>
      </c>
      <c r="F25" s="62">
        <f>+F26+F27</f>
        <v>137</v>
      </c>
    </row>
    <row r="26" spans="1:6" s="9" customFormat="1" ht="18.75" customHeight="1">
      <c r="A26" s="48"/>
      <c r="B26" s="58" t="s">
        <v>21</v>
      </c>
      <c r="C26" s="221" t="s">
        <v>14</v>
      </c>
      <c r="D26" s="380"/>
      <c r="E26" s="629">
        <v>2240</v>
      </c>
      <c r="F26" s="1249">
        <v>137</v>
      </c>
    </row>
    <row r="27" spans="1:6" s="9" customFormat="1" ht="18.75" customHeight="1" thickBot="1">
      <c r="A27" s="43"/>
      <c r="B27" s="52" t="s">
        <v>22</v>
      </c>
      <c r="C27" s="241" t="s">
        <v>181</v>
      </c>
      <c r="D27" s="957"/>
      <c r="E27" s="957"/>
      <c r="F27" s="1251"/>
    </row>
    <row r="28" spans="1:6" s="10" customFormat="1" ht="18.75" customHeight="1" thickBot="1">
      <c r="A28" s="477" t="s">
        <v>248</v>
      </c>
      <c r="B28" s="881"/>
      <c r="C28" s="882" t="s">
        <v>182</v>
      </c>
      <c r="D28" s="879">
        <f>SUM(D29:D30)</f>
        <v>309983</v>
      </c>
      <c r="E28" s="879">
        <f>SUM(E29:E30)</f>
        <v>664372</v>
      </c>
      <c r="F28" s="880">
        <f>SUM(F29:F30)</f>
        <v>664372</v>
      </c>
    </row>
    <row r="29" spans="1:6" s="10" customFormat="1" ht="18.75" customHeight="1">
      <c r="A29" s="883"/>
      <c r="B29" s="46" t="s">
        <v>24</v>
      </c>
      <c r="C29" s="884" t="s">
        <v>206</v>
      </c>
      <c r="D29" s="629">
        <f>74526+113285</f>
        <v>187811</v>
      </c>
      <c r="E29" s="629">
        <v>536890</v>
      </c>
      <c r="F29" s="958">
        <v>536890</v>
      </c>
    </row>
    <row r="30" spans="1:6" s="10" customFormat="1" ht="18.75" customHeight="1" thickBot="1">
      <c r="A30" s="949"/>
      <c r="B30" s="52" t="s">
        <v>25</v>
      </c>
      <c r="C30" s="950" t="s">
        <v>207</v>
      </c>
      <c r="D30" s="601">
        <v>122172</v>
      </c>
      <c r="E30" s="610">
        <v>127482</v>
      </c>
      <c r="F30" s="1252">
        <v>127482</v>
      </c>
    </row>
    <row r="31" spans="1:6" s="10" customFormat="1" ht="18.75" customHeight="1" thickBot="1">
      <c r="A31" s="51" t="s">
        <v>236</v>
      </c>
      <c r="B31" s="87"/>
      <c r="C31" s="65" t="s">
        <v>237</v>
      </c>
      <c r="D31" s="627"/>
      <c r="E31" s="959"/>
      <c r="F31" s="1253"/>
    </row>
    <row r="32" spans="1:6" s="10" customFormat="1" ht="18.75" customHeight="1" thickBot="1">
      <c r="A32" s="51" t="s">
        <v>250</v>
      </c>
      <c r="B32" s="87"/>
      <c r="C32" s="65" t="s">
        <v>475</v>
      </c>
      <c r="D32" s="886"/>
      <c r="E32" s="886"/>
      <c r="F32" s="1638">
        <v>3291</v>
      </c>
    </row>
    <row r="33" spans="1:6" s="10" customFormat="1" ht="18.75" customHeight="1" thickBot="1">
      <c r="A33" s="51" t="s">
        <v>251</v>
      </c>
      <c r="B33" s="83"/>
      <c r="C33" s="31" t="s">
        <v>476</v>
      </c>
      <c r="D33" s="478">
        <f>SUM(D8,D18,D23,D24,D25,D28,D31,D32)</f>
        <v>320383</v>
      </c>
      <c r="E33" s="478">
        <f>SUM(E8,E18,E23,E24,E25,E28,E31,E32)</f>
        <v>684490</v>
      </c>
      <c r="F33" s="64">
        <f>SUM(F8,F18,F23,F24,F25,F28,F31,F32)</f>
        <v>685678</v>
      </c>
    </row>
    <row r="34" spans="1:5" s="10" customFormat="1" ht="15" customHeight="1">
      <c r="A34" s="53"/>
      <c r="B34" s="53"/>
      <c r="C34" s="32"/>
      <c r="D34" s="63"/>
      <c r="E34" s="63"/>
    </row>
    <row r="35" spans="1:5" ht="13.5" thickBot="1">
      <c r="A35" s="54"/>
      <c r="B35" s="33"/>
      <c r="C35" s="33"/>
      <c r="D35" s="33"/>
      <c r="E35" s="33"/>
    </row>
    <row r="36" spans="1:6" s="6" customFormat="1" ht="22.5" customHeight="1" thickBot="1">
      <c r="A36" s="2334" t="s">
        <v>6</v>
      </c>
      <c r="B36" s="2335"/>
      <c r="C36" s="2335"/>
      <c r="D36" s="2335"/>
      <c r="E36" s="2335"/>
      <c r="F36" s="2336"/>
    </row>
    <row r="37" spans="1:6" s="11" customFormat="1" ht="18.75" customHeight="1" thickBot="1">
      <c r="A37" s="45" t="s">
        <v>243</v>
      </c>
      <c r="B37" s="56"/>
      <c r="C37" s="35" t="s">
        <v>238</v>
      </c>
      <c r="D37" s="222">
        <f>SUM(D38:D42)</f>
        <v>320383</v>
      </c>
      <c r="E37" s="222">
        <f>SUM(E38:E42)</f>
        <v>683387</v>
      </c>
      <c r="F37" s="62">
        <f>SUM(F38:F42)</f>
        <v>671621</v>
      </c>
    </row>
    <row r="38" spans="1:8" ht="18.75" customHeight="1">
      <c r="A38" s="57"/>
      <c r="B38" s="58" t="s">
        <v>36</v>
      </c>
      <c r="C38" s="28" t="s">
        <v>272</v>
      </c>
      <c r="D38" s="589">
        <v>147290</v>
      </c>
      <c r="E38" s="589">
        <v>165762</v>
      </c>
      <c r="F38" s="864">
        <v>162364</v>
      </c>
      <c r="H38" s="2094"/>
    </row>
    <row r="39" spans="1:8" ht="25.5" customHeight="1">
      <c r="A39" s="59"/>
      <c r="B39" s="47" t="s">
        <v>37</v>
      </c>
      <c r="C39" s="26" t="s">
        <v>121</v>
      </c>
      <c r="D39" s="593">
        <v>41253</v>
      </c>
      <c r="E39" s="593">
        <v>42474</v>
      </c>
      <c r="F39" s="857">
        <v>41103</v>
      </c>
      <c r="H39" s="2094"/>
    </row>
    <row r="40" spans="1:8" ht="18.75" customHeight="1">
      <c r="A40" s="59"/>
      <c r="B40" s="47" t="s">
        <v>38</v>
      </c>
      <c r="C40" s="26" t="s">
        <v>58</v>
      </c>
      <c r="D40" s="593">
        <v>57314</v>
      </c>
      <c r="E40" s="593">
        <v>59897</v>
      </c>
      <c r="F40" s="857">
        <v>52918</v>
      </c>
      <c r="H40" s="2094"/>
    </row>
    <row r="41" spans="1:8" ht="18.75" customHeight="1">
      <c r="A41" s="59"/>
      <c r="B41" s="47" t="s">
        <v>39</v>
      </c>
      <c r="C41" s="26" t="s">
        <v>122</v>
      </c>
      <c r="D41" s="593"/>
      <c r="E41" s="593"/>
      <c r="F41" s="857"/>
      <c r="H41" s="2094"/>
    </row>
    <row r="42" spans="1:8" ht="18.75" customHeight="1" thickBot="1">
      <c r="A42" s="60"/>
      <c r="B42" s="52" t="s">
        <v>47</v>
      </c>
      <c r="C42" s="29" t="s">
        <v>123</v>
      </c>
      <c r="D42" s="601">
        <v>74526</v>
      </c>
      <c r="E42" s="601">
        <v>415254</v>
      </c>
      <c r="F42" s="870">
        <v>415236</v>
      </c>
      <c r="H42" s="2094"/>
    </row>
    <row r="43" spans="1:6" s="84" customFormat="1" ht="18.75" customHeight="1" thickBot="1">
      <c r="A43" s="45" t="s">
        <v>244</v>
      </c>
      <c r="B43" s="56"/>
      <c r="C43" s="35" t="s">
        <v>235</v>
      </c>
      <c r="D43" s="222">
        <f>SUM(D44:D47)</f>
        <v>0</v>
      </c>
      <c r="E43" s="222">
        <f>SUM(E44:E47)</f>
        <v>1103</v>
      </c>
      <c r="F43" s="1639">
        <f>SUM(F44:F47)</f>
        <v>1103</v>
      </c>
    </row>
    <row r="44" spans="1:6" s="11" customFormat="1" ht="18.75" customHeight="1">
      <c r="A44" s="57"/>
      <c r="B44" s="58" t="s">
        <v>42</v>
      </c>
      <c r="C44" s="28" t="s">
        <v>125</v>
      </c>
      <c r="D44" s="236"/>
      <c r="E44" s="236">
        <v>1103</v>
      </c>
      <c r="F44" s="1640">
        <v>1103</v>
      </c>
    </row>
    <row r="45" spans="1:6" ht="18.75" customHeight="1">
      <c r="A45" s="59"/>
      <c r="B45" s="47" t="s">
        <v>43</v>
      </c>
      <c r="C45" s="26" t="s">
        <v>126</v>
      </c>
      <c r="D45" s="232"/>
      <c r="E45" s="232"/>
      <c r="F45" s="1641"/>
    </row>
    <row r="46" spans="1:6" ht="24" customHeight="1">
      <c r="A46" s="59"/>
      <c r="B46" s="47" t="s">
        <v>44</v>
      </c>
      <c r="C46" s="26" t="s">
        <v>131</v>
      </c>
      <c r="D46" s="232"/>
      <c r="E46" s="232"/>
      <c r="F46" s="1641"/>
    </row>
    <row r="47" spans="1:6" ht="18.75" customHeight="1" thickBot="1">
      <c r="A47" s="60"/>
      <c r="B47" s="52" t="s">
        <v>45</v>
      </c>
      <c r="C47" s="29" t="s">
        <v>7</v>
      </c>
      <c r="D47" s="235"/>
      <c r="E47" s="235"/>
      <c r="F47" s="1642"/>
    </row>
    <row r="48" spans="1:6" s="84" customFormat="1" ht="18.75" customHeight="1" thickBot="1">
      <c r="A48" s="45" t="s">
        <v>245</v>
      </c>
      <c r="B48" s="56"/>
      <c r="C48" s="35" t="s">
        <v>183</v>
      </c>
      <c r="D48" s="222"/>
      <c r="E48" s="222"/>
      <c r="F48" s="62"/>
    </row>
    <row r="49" spans="1:6" s="84" customFormat="1" ht="18.75" customHeight="1" thickBot="1">
      <c r="A49" s="223" t="s">
        <v>246</v>
      </c>
      <c r="B49" s="226"/>
      <c r="C49" s="227" t="s">
        <v>472</v>
      </c>
      <c r="D49" s="885"/>
      <c r="E49" s="885"/>
      <c r="F49" s="1643">
        <v>-441</v>
      </c>
    </row>
    <row r="50" spans="1:6" s="84" customFormat="1" ht="18.75" customHeight="1" thickBot="1">
      <c r="A50" s="45" t="s">
        <v>247</v>
      </c>
      <c r="B50" s="49"/>
      <c r="C50" s="36" t="s">
        <v>473</v>
      </c>
      <c r="D50" s="222">
        <f>+D37+D43+D48+D49</f>
        <v>320383</v>
      </c>
      <c r="E50" s="222">
        <f>+E37+E43+E48+E49</f>
        <v>684490</v>
      </c>
      <c r="F50" s="62">
        <f>+F37+F43+F48+F49</f>
        <v>672283</v>
      </c>
    </row>
    <row r="51" spans="1:5" s="84" customFormat="1" ht="22.5" customHeight="1" thickBot="1">
      <c r="A51" s="66"/>
      <c r="B51" s="67"/>
      <c r="C51" s="67"/>
      <c r="D51" s="67"/>
      <c r="E51" s="67"/>
    </row>
    <row r="52" spans="1:6" ht="22.5" customHeight="1" thickBot="1">
      <c r="A52" s="1644" t="s">
        <v>174</v>
      </c>
      <c r="B52" s="1645"/>
      <c r="C52" s="1646"/>
      <c r="D52" s="1647">
        <v>62</v>
      </c>
      <c r="E52" s="1647">
        <v>62</v>
      </c>
      <c r="F52" s="1648">
        <v>62</v>
      </c>
    </row>
    <row r="53" spans="1:6" ht="22.5" customHeight="1" thickBot="1">
      <c r="A53" s="1649" t="s">
        <v>175</v>
      </c>
      <c r="B53" s="1650"/>
      <c r="C53" s="1651"/>
      <c r="D53" s="1652"/>
      <c r="E53" s="1652"/>
      <c r="F53" s="1653"/>
    </row>
  </sheetData>
  <sheetProtection formatCells="0"/>
  <mergeCells count="6">
    <mergeCell ref="A2:B2"/>
    <mergeCell ref="A5:B5"/>
    <mergeCell ref="C2:C3"/>
    <mergeCell ref="D2:F3"/>
    <mergeCell ref="A36:F36"/>
    <mergeCell ref="A7:F7"/>
  </mergeCells>
  <printOptions horizontalCentered="1"/>
  <pageMargins left="0.7874015748031497" right="0.7874015748031497" top="0.984251968503937" bottom="0.984251968503937" header="0.7874015748031497" footer="0.7874015748031497"/>
  <pageSetup cellComments="asDisplayed" horizontalDpi="600" verticalDpi="600" orientation="portrait" paperSize="9" scale="65" r:id="rId1"/>
  <headerFooter alignWithMargins="0">
    <oddHeader>&amp;R&amp;"Times New Roman CE,Dőlt"&amp;12 &amp;14 10. sz. melléklet a .../2014. (...) zárszámadási rendelethez&amp;"Times New Roman CE,Normál"&amp;10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H56"/>
  <sheetViews>
    <sheetView workbookViewId="0" topLeftCell="A1">
      <selection activeCell="C65" sqref="C65"/>
    </sheetView>
  </sheetViews>
  <sheetFormatPr defaultColWidth="9.00390625" defaultRowHeight="12.75"/>
  <cols>
    <col min="1" max="1" width="6.375" style="3" customWidth="1"/>
    <col min="2" max="2" width="6.875" style="4" customWidth="1"/>
    <col min="3" max="3" width="63.625" style="4" customWidth="1"/>
    <col min="4" max="4" width="15.125" style="4" customWidth="1"/>
    <col min="5" max="5" width="15.125" style="99" customWidth="1"/>
    <col min="6" max="6" width="15.625" style="4" customWidth="1"/>
    <col min="7" max="7" width="9.375" style="4" customWidth="1"/>
    <col min="8" max="8" width="16.00390625" style="4" bestFit="1" customWidth="1"/>
    <col min="9" max="16384" width="9.375" style="4" customWidth="1"/>
  </cols>
  <sheetData>
    <row r="1" spans="1:5" s="2" customFormat="1" ht="21" customHeight="1" thickBot="1">
      <c r="A1" s="15"/>
      <c r="B1" s="16"/>
      <c r="C1" s="19"/>
      <c r="D1" s="18"/>
      <c r="E1" s="97"/>
    </row>
    <row r="2" spans="1:6" s="7" customFormat="1" ht="24" customHeight="1">
      <c r="A2" s="2343" t="s">
        <v>160</v>
      </c>
      <c r="B2" s="2344"/>
      <c r="C2" s="21" t="s">
        <v>452</v>
      </c>
      <c r="D2" s="2321" t="s">
        <v>608</v>
      </c>
      <c r="E2" s="2322"/>
      <c r="F2" s="2323"/>
    </row>
    <row r="3" spans="1:6" s="7" customFormat="1" ht="27" customHeight="1" thickBot="1">
      <c r="A3" s="2340" t="s">
        <v>159</v>
      </c>
      <c r="B3" s="2341"/>
      <c r="C3" s="127" t="s">
        <v>467</v>
      </c>
      <c r="D3" s="2324"/>
      <c r="E3" s="2325"/>
      <c r="F3" s="2326"/>
    </row>
    <row r="4" spans="1:5" s="8" customFormat="1" ht="15.75" customHeight="1" thickBot="1">
      <c r="A4" s="17"/>
      <c r="B4" s="17"/>
      <c r="C4" s="17"/>
      <c r="E4" s="98"/>
    </row>
    <row r="5" spans="1:6" ht="33" customHeight="1" thickBot="1">
      <c r="A5" s="2316" t="s">
        <v>161</v>
      </c>
      <c r="B5" s="2318"/>
      <c r="C5" s="401" t="s">
        <v>0</v>
      </c>
      <c r="D5" s="384" t="s">
        <v>296</v>
      </c>
      <c r="E5" s="384" t="s">
        <v>461</v>
      </c>
      <c r="F5" s="384" t="s">
        <v>604</v>
      </c>
    </row>
    <row r="6" spans="1:6" s="6" customFormat="1" ht="11.25" customHeight="1" thickBot="1">
      <c r="A6" s="212">
        <v>1</v>
      </c>
      <c r="B6" s="213">
        <v>2</v>
      </c>
      <c r="C6" s="216">
        <v>3</v>
      </c>
      <c r="D6" s="217">
        <v>4</v>
      </c>
      <c r="E6" s="12">
        <v>5</v>
      </c>
      <c r="F6" s="13">
        <v>6</v>
      </c>
    </row>
    <row r="7" spans="1:6" s="6" customFormat="1" ht="21.75" customHeight="1" thickBot="1">
      <c r="A7" s="2338" t="s">
        <v>1</v>
      </c>
      <c r="B7" s="2339"/>
      <c r="C7" s="2339"/>
      <c r="D7" s="2339"/>
      <c r="E7" s="2339"/>
      <c r="F7" s="2339"/>
    </row>
    <row r="8" spans="1:6" s="9" customFormat="1" ht="21.75" customHeight="1" thickBot="1">
      <c r="A8" s="269" t="s">
        <v>243</v>
      </c>
      <c r="B8" s="270"/>
      <c r="C8" s="271" t="s">
        <v>203</v>
      </c>
      <c r="D8" s="453">
        <f>SUM(D9:D17)</f>
        <v>231784</v>
      </c>
      <c r="E8" s="453">
        <f>SUM(E9:E17)</f>
        <v>163341</v>
      </c>
      <c r="F8" s="406">
        <f>SUM(F9:F17)</f>
        <v>157618</v>
      </c>
    </row>
    <row r="9" spans="1:6" s="9" customFormat="1" ht="21.75" customHeight="1">
      <c r="A9" s="274"/>
      <c r="B9" s="275" t="s">
        <v>36</v>
      </c>
      <c r="C9" s="276" t="s">
        <v>83</v>
      </c>
      <c r="D9" s="445"/>
      <c r="E9" s="668"/>
      <c r="F9" s="1235"/>
    </row>
    <row r="10" spans="1:8" s="9" customFormat="1" ht="21.75" customHeight="1">
      <c r="A10" s="278"/>
      <c r="B10" s="279" t="s">
        <v>37</v>
      </c>
      <c r="C10" s="280" t="s">
        <v>84</v>
      </c>
      <c r="D10" s="450">
        <v>55120</v>
      </c>
      <c r="E10" s="952">
        <v>63248</v>
      </c>
      <c r="F10" s="1176">
        <v>61212</v>
      </c>
      <c r="H10" s="2185"/>
    </row>
    <row r="11" spans="1:8" s="9" customFormat="1" ht="21.75" customHeight="1">
      <c r="A11" s="278"/>
      <c r="B11" s="279" t="s">
        <v>38</v>
      </c>
      <c r="C11" s="280" t="s">
        <v>85</v>
      </c>
      <c r="D11" s="450">
        <v>3840</v>
      </c>
      <c r="E11" s="952">
        <v>2729</v>
      </c>
      <c r="F11" s="1176">
        <v>3353</v>
      </c>
      <c r="H11" s="2185"/>
    </row>
    <row r="12" spans="1:8" s="9" customFormat="1" ht="21.75" customHeight="1">
      <c r="A12" s="278"/>
      <c r="B12" s="279" t="s">
        <v>39</v>
      </c>
      <c r="C12" s="280" t="s">
        <v>86</v>
      </c>
      <c r="D12" s="450">
        <v>106000</v>
      </c>
      <c r="E12" s="952">
        <v>51000</v>
      </c>
      <c r="F12" s="1176">
        <v>51146</v>
      </c>
      <c r="H12" s="2185"/>
    </row>
    <row r="13" spans="1:8" s="9" customFormat="1" ht="21.75" customHeight="1">
      <c r="A13" s="278"/>
      <c r="B13" s="279" t="s">
        <v>61</v>
      </c>
      <c r="C13" s="280" t="s">
        <v>87</v>
      </c>
      <c r="D13" s="450">
        <v>2720</v>
      </c>
      <c r="E13" s="952">
        <v>5500</v>
      </c>
      <c r="F13" s="1176">
        <v>6011</v>
      </c>
      <c r="H13" s="2185"/>
    </row>
    <row r="14" spans="1:8" s="9" customFormat="1" ht="21.75" customHeight="1">
      <c r="A14" s="278"/>
      <c r="B14" s="279" t="s">
        <v>40</v>
      </c>
      <c r="C14" s="280" t="s">
        <v>88</v>
      </c>
      <c r="D14" s="450">
        <v>49751</v>
      </c>
      <c r="E14" s="952">
        <v>38159</v>
      </c>
      <c r="F14" s="1176">
        <v>33669</v>
      </c>
      <c r="H14" s="2185"/>
    </row>
    <row r="15" spans="1:8" s="10" customFormat="1" ht="21.75" customHeight="1">
      <c r="A15" s="278"/>
      <c r="B15" s="279" t="s">
        <v>41</v>
      </c>
      <c r="C15" s="280" t="s">
        <v>211</v>
      </c>
      <c r="D15" s="450">
        <v>10</v>
      </c>
      <c r="E15" s="952">
        <v>10</v>
      </c>
      <c r="F15" s="1176">
        <v>25</v>
      </c>
      <c r="H15" s="2185"/>
    </row>
    <row r="16" spans="1:8" s="10" customFormat="1" ht="21.75" customHeight="1">
      <c r="A16" s="278"/>
      <c r="B16" s="279" t="s">
        <v>48</v>
      </c>
      <c r="C16" s="280" t="s">
        <v>205</v>
      </c>
      <c r="D16" s="450">
        <v>70</v>
      </c>
      <c r="E16" s="952">
        <v>320</v>
      </c>
      <c r="F16" s="1176">
        <v>399</v>
      </c>
      <c r="H16" s="2185"/>
    </row>
    <row r="17" spans="1:8" s="10" customFormat="1" ht="21.75" customHeight="1" thickBot="1">
      <c r="A17" s="282"/>
      <c r="B17" s="283" t="s">
        <v>49</v>
      </c>
      <c r="C17" s="284" t="s">
        <v>199</v>
      </c>
      <c r="D17" s="455">
        <v>14273</v>
      </c>
      <c r="E17" s="985">
        <v>2375</v>
      </c>
      <c r="F17" s="1236">
        <v>1803</v>
      </c>
      <c r="H17" s="2185"/>
    </row>
    <row r="18" spans="1:6" s="9" customFormat="1" ht="21.75" customHeight="1" thickBot="1">
      <c r="A18" s="269" t="s">
        <v>244</v>
      </c>
      <c r="B18" s="270"/>
      <c r="C18" s="271" t="s">
        <v>176</v>
      </c>
      <c r="D18" s="453">
        <f>SUM(D19:D22)</f>
        <v>549</v>
      </c>
      <c r="E18" s="453">
        <f>SUM(E19:E22)</f>
        <v>20272</v>
      </c>
      <c r="F18" s="406">
        <f>SUM(F19:F22)</f>
        <v>20231</v>
      </c>
    </row>
    <row r="19" spans="1:6" s="10" customFormat="1" ht="21.75" customHeight="1">
      <c r="A19" s="274"/>
      <c r="B19" s="275" t="s">
        <v>42</v>
      </c>
      <c r="C19" s="276" t="s">
        <v>54</v>
      </c>
      <c r="D19" s="445">
        <v>549</v>
      </c>
      <c r="E19" s="995">
        <v>20272</v>
      </c>
      <c r="F19" s="1237">
        <v>20231</v>
      </c>
    </row>
    <row r="20" spans="1:6" s="10" customFormat="1" ht="21.75" customHeight="1">
      <c r="A20" s="278"/>
      <c r="B20" s="279" t="s">
        <v>43</v>
      </c>
      <c r="C20" s="280" t="s">
        <v>55</v>
      </c>
      <c r="D20" s="450"/>
      <c r="E20" s="446"/>
      <c r="F20" s="1171"/>
    </row>
    <row r="21" spans="1:6" s="10" customFormat="1" ht="21.75" customHeight="1">
      <c r="A21" s="278"/>
      <c r="B21" s="279" t="s">
        <v>44</v>
      </c>
      <c r="C21" s="280" t="s">
        <v>177</v>
      </c>
      <c r="D21" s="450"/>
      <c r="E21" s="446"/>
      <c r="F21" s="1171"/>
    </row>
    <row r="22" spans="1:6" s="10" customFormat="1" ht="21.75" customHeight="1" thickBot="1">
      <c r="A22" s="282"/>
      <c r="B22" s="283" t="s">
        <v>45</v>
      </c>
      <c r="C22" s="284" t="s">
        <v>56</v>
      </c>
      <c r="D22" s="455"/>
      <c r="E22" s="456"/>
      <c r="F22" s="1172"/>
    </row>
    <row r="23" spans="1:6" s="10" customFormat="1" ht="21.75" customHeight="1" thickBot="1">
      <c r="A23" s="288" t="s">
        <v>245</v>
      </c>
      <c r="B23" s="289"/>
      <c r="C23" s="289" t="s">
        <v>178</v>
      </c>
      <c r="D23" s="675"/>
      <c r="E23" s="674"/>
      <c r="F23" s="1238"/>
    </row>
    <row r="24" spans="1:6" s="9" customFormat="1" ht="21.75" customHeight="1" thickBot="1">
      <c r="A24" s="310" t="s">
        <v>246</v>
      </c>
      <c r="B24" s="311"/>
      <c r="C24" s="312" t="s">
        <v>179</v>
      </c>
      <c r="D24" s="676"/>
      <c r="E24" s="677"/>
      <c r="F24" s="1239"/>
    </row>
    <row r="25" spans="1:6" s="9" customFormat="1" ht="21.75" customHeight="1" thickBot="1">
      <c r="A25" s="269" t="s">
        <v>247</v>
      </c>
      <c r="B25" s="290"/>
      <c r="C25" s="289" t="s">
        <v>180</v>
      </c>
      <c r="D25" s="405">
        <f>+D26+D27</f>
        <v>0</v>
      </c>
      <c r="E25" s="405">
        <f>+E26+E27</f>
        <v>357</v>
      </c>
      <c r="F25" s="406">
        <f>+F26+F27</f>
        <v>357</v>
      </c>
    </row>
    <row r="26" spans="1:6" s="9" customFormat="1" ht="21.75" customHeight="1">
      <c r="A26" s="274"/>
      <c r="B26" s="291" t="s">
        <v>21</v>
      </c>
      <c r="C26" s="292" t="s">
        <v>14</v>
      </c>
      <c r="D26" s="670"/>
      <c r="E26" s="668">
        <v>357</v>
      </c>
      <c r="F26" s="1168">
        <v>357</v>
      </c>
    </row>
    <row r="27" spans="1:6" s="9" customFormat="1" ht="21.75" customHeight="1" thickBot="1">
      <c r="A27" s="282"/>
      <c r="B27" s="293" t="s">
        <v>22</v>
      </c>
      <c r="C27" s="294" t="s">
        <v>181</v>
      </c>
      <c r="D27" s="672"/>
      <c r="E27" s="456"/>
      <c r="F27" s="1240"/>
    </row>
    <row r="28" spans="1:6" s="10" customFormat="1" ht="21.75" customHeight="1" thickBot="1">
      <c r="A28" s="295" t="s">
        <v>248</v>
      </c>
      <c r="B28" s="296"/>
      <c r="C28" s="289" t="s">
        <v>299</v>
      </c>
      <c r="D28" s="678">
        <f>SUM(D29:D30)</f>
        <v>195966</v>
      </c>
      <c r="E28" s="678">
        <f>SUM(E29:E30)</f>
        <v>181364</v>
      </c>
      <c r="F28" s="433">
        <f>SUM(F29:F30)</f>
        <v>181364</v>
      </c>
    </row>
    <row r="29" spans="1:6" s="9" customFormat="1" ht="21.75" customHeight="1">
      <c r="A29" s="274"/>
      <c r="B29" s="291" t="s">
        <v>24</v>
      </c>
      <c r="C29" s="292" t="s">
        <v>206</v>
      </c>
      <c r="D29" s="445">
        <v>74970</v>
      </c>
      <c r="E29" s="445">
        <v>56715</v>
      </c>
      <c r="F29" s="1241">
        <v>56715</v>
      </c>
    </row>
    <row r="30" spans="1:6" s="9" customFormat="1" ht="21.75" customHeight="1" thickBot="1">
      <c r="A30" s="282"/>
      <c r="B30" s="293" t="s">
        <v>25</v>
      </c>
      <c r="C30" s="294" t="s">
        <v>207</v>
      </c>
      <c r="D30" s="455">
        <v>120996</v>
      </c>
      <c r="E30" s="445">
        <v>124649</v>
      </c>
      <c r="F30" s="1241">
        <v>124649</v>
      </c>
    </row>
    <row r="31" spans="1:6" s="9" customFormat="1" ht="21.75" customHeight="1" thickBot="1">
      <c r="A31" s="269" t="s">
        <v>249</v>
      </c>
      <c r="B31" s="330"/>
      <c r="C31" s="289" t="s">
        <v>471</v>
      </c>
      <c r="D31" s="887"/>
      <c r="E31" s="888"/>
      <c r="F31" s="1242"/>
    </row>
    <row r="32" spans="1:6" s="10" customFormat="1" ht="21.75" customHeight="1" thickBot="1">
      <c r="A32" s="51" t="s">
        <v>250</v>
      </c>
      <c r="B32" s="666"/>
      <c r="C32" s="667" t="s">
        <v>193</v>
      </c>
      <c r="D32" s="405">
        <f>SUM(D8,D18,D23,D24,D25,D28,D31)</f>
        <v>428299</v>
      </c>
      <c r="E32" s="405">
        <f>SUM(E8,E18,E23,E24,E25,E28,E31)</f>
        <v>365334</v>
      </c>
      <c r="F32" s="406">
        <f>SUM(F8,F18,F23,F24,F25,F28,F31)</f>
        <v>359570</v>
      </c>
    </row>
    <row r="33" spans="1:5" s="10" customFormat="1" ht="21.75" customHeight="1" thickBot="1">
      <c r="A33" s="53"/>
      <c r="B33" s="53"/>
      <c r="C33" s="32"/>
      <c r="D33" s="63"/>
      <c r="E33" s="100"/>
    </row>
    <row r="34" spans="1:6" s="6" customFormat="1" ht="21.75" customHeight="1" thickBot="1">
      <c r="A34" s="2334" t="s">
        <v>6</v>
      </c>
      <c r="B34" s="2335"/>
      <c r="C34" s="2335"/>
      <c r="D34" s="2335"/>
      <c r="E34" s="2335"/>
      <c r="F34" s="2336"/>
    </row>
    <row r="35" spans="1:6" s="11" customFormat="1" ht="21.75" customHeight="1" thickBot="1">
      <c r="A35" s="288" t="s">
        <v>243</v>
      </c>
      <c r="B35" s="289"/>
      <c r="C35" s="319" t="s">
        <v>469</v>
      </c>
      <c r="D35" s="453">
        <f>SUM(D36:D40)</f>
        <v>428299</v>
      </c>
      <c r="E35" s="453">
        <f>SUM(E36:E40)</f>
        <v>365334</v>
      </c>
      <c r="F35" s="406">
        <f>SUM(F36:F40)</f>
        <v>356920</v>
      </c>
    </row>
    <row r="36" spans="1:6" ht="21.75" customHeight="1">
      <c r="A36" s="300"/>
      <c r="B36" s="329" t="s">
        <v>36</v>
      </c>
      <c r="C36" s="292" t="s">
        <v>272</v>
      </c>
      <c r="D36" s="445">
        <v>104516</v>
      </c>
      <c r="E36" s="450">
        <v>107533</v>
      </c>
      <c r="F36" s="1243">
        <v>106722</v>
      </c>
    </row>
    <row r="37" spans="1:6" ht="21.75" customHeight="1">
      <c r="A37" s="301"/>
      <c r="B37" s="313" t="s">
        <v>37</v>
      </c>
      <c r="C37" s="314" t="s">
        <v>121</v>
      </c>
      <c r="D37" s="450">
        <v>26994</v>
      </c>
      <c r="E37" s="450">
        <v>24075</v>
      </c>
      <c r="F37" s="1243">
        <v>22786</v>
      </c>
    </row>
    <row r="38" spans="1:6" ht="21.75" customHeight="1">
      <c r="A38" s="301"/>
      <c r="B38" s="313" t="s">
        <v>38</v>
      </c>
      <c r="C38" s="314" t="s">
        <v>58</v>
      </c>
      <c r="D38" s="450">
        <v>296789</v>
      </c>
      <c r="E38" s="450">
        <v>233726</v>
      </c>
      <c r="F38" s="1243">
        <v>227412</v>
      </c>
    </row>
    <row r="39" spans="1:6" ht="21.75" customHeight="1">
      <c r="A39" s="301"/>
      <c r="B39" s="313" t="s">
        <v>39</v>
      </c>
      <c r="C39" s="314" t="s">
        <v>122</v>
      </c>
      <c r="D39" s="450"/>
      <c r="E39" s="446"/>
      <c r="F39" s="447"/>
    </row>
    <row r="40" spans="1:6" ht="21.75" customHeight="1" thickBot="1">
      <c r="A40" s="315"/>
      <c r="B40" s="316" t="s">
        <v>47</v>
      </c>
      <c r="C40" s="317" t="s">
        <v>123</v>
      </c>
      <c r="D40" s="669"/>
      <c r="E40" s="475"/>
      <c r="F40" s="476"/>
    </row>
    <row r="41" spans="1:6" ht="21.75" customHeight="1" thickBot="1">
      <c r="A41" s="288" t="s">
        <v>244</v>
      </c>
      <c r="B41" s="289"/>
      <c r="C41" s="319" t="s">
        <v>470</v>
      </c>
      <c r="D41" s="453">
        <f>SUM(D42:D45)</f>
        <v>0</v>
      </c>
      <c r="E41" s="453">
        <f>SUM(E42:E45)</f>
        <v>0</v>
      </c>
      <c r="F41" s="406">
        <f>SUM(F42:F45)</f>
        <v>0</v>
      </c>
    </row>
    <row r="42" spans="1:6" s="11" customFormat="1" ht="21.75" customHeight="1">
      <c r="A42" s="300"/>
      <c r="B42" s="329" t="s">
        <v>42</v>
      </c>
      <c r="C42" s="292" t="s">
        <v>125</v>
      </c>
      <c r="D42" s="670"/>
      <c r="E42" s="668"/>
      <c r="F42" s="1244"/>
    </row>
    <row r="43" spans="1:6" ht="21.75" customHeight="1">
      <c r="A43" s="301"/>
      <c r="B43" s="313" t="s">
        <v>43</v>
      </c>
      <c r="C43" s="314" t="s">
        <v>126</v>
      </c>
      <c r="D43" s="671"/>
      <c r="E43" s="446"/>
      <c r="F43" s="447"/>
    </row>
    <row r="44" spans="1:6" ht="33" customHeight="1">
      <c r="A44" s="301"/>
      <c r="B44" s="313" t="s">
        <v>44</v>
      </c>
      <c r="C44" s="314" t="s">
        <v>131</v>
      </c>
      <c r="D44" s="671"/>
      <c r="E44" s="446"/>
      <c r="F44" s="447"/>
    </row>
    <row r="45" spans="1:6" ht="21.75" customHeight="1" thickBot="1">
      <c r="A45" s="302"/>
      <c r="B45" s="318" t="s">
        <v>45</v>
      </c>
      <c r="C45" s="294" t="s">
        <v>7</v>
      </c>
      <c r="D45" s="672"/>
      <c r="E45" s="456"/>
      <c r="F45" s="1169"/>
    </row>
    <row r="46" spans="1:6" ht="21.75" customHeight="1" thickBot="1">
      <c r="A46" s="288" t="s">
        <v>245</v>
      </c>
      <c r="B46" s="289"/>
      <c r="C46" s="319" t="s">
        <v>183</v>
      </c>
      <c r="D46" s="673"/>
      <c r="E46" s="674"/>
      <c r="F46" s="1245"/>
    </row>
    <row r="47" spans="1:6" ht="21.75" customHeight="1" thickBot="1">
      <c r="A47" s="288" t="s">
        <v>246</v>
      </c>
      <c r="B47" s="331"/>
      <c r="C47" s="319" t="s">
        <v>472</v>
      </c>
      <c r="D47" s="889"/>
      <c r="E47" s="890"/>
      <c r="F47" s="1245">
        <v>13</v>
      </c>
    </row>
    <row r="48" spans="1:8" ht="21.75" customHeight="1" thickBot="1">
      <c r="A48" s="45" t="s">
        <v>247</v>
      </c>
      <c r="B48" s="332"/>
      <c r="C48" s="304" t="s">
        <v>473</v>
      </c>
      <c r="D48" s="453">
        <f>+D35+D41+D46+D47</f>
        <v>428299</v>
      </c>
      <c r="E48" s="453">
        <f>+E35+E41+E46+E47</f>
        <v>365334</v>
      </c>
      <c r="F48" s="406">
        <f>+F35+F41+F46+F47</f>
        <v>356933</v>
      </c>
      <c r="H48" s="230"/>
    </row>
    <row r="49" spans="1:6" ht="21.75" customHeight="1" thickBot="1">
      <c r="A49" s="66"/>
      <c r="B49" s="67"/>
      <c r="C49" s="90"/>
      <c r="D49" s="90"/>
      <c r="E49" s="229"/>
      <c r="F49" s="230"/>
    </row>
    <row r="50" spans="1:6" ht="21.75" customHeight="1" thickBot="1">
      <c r="A50" s="320" t="s">
        <v>174</v>
      </c>
      <c r="B50" s="321"/>
      <c r="C50" s="322"/>
      <c r="D50" s="1659">
        <f>SUM(D51:D55)</f>
        <v>74</v>
      </c>
      <c r="E50" s="1659">
        <f>SUM(E51:E55)</f>
        <v>49</v>
      </c>
      <c r="F50" s="1660">
        <f>SUM(F51:F55)</f>
        <v>49</v>
      </c>
    </row>
    <row r="51" spans="1:6" ht="21.75" customHeight="1">
      <c r="A51" s="323"/>
      <c r="B51" s="2345" t="s">
        <v>213</v>
      </c>
      <c r="C51" s="2345"/>
      <c r="D51" s="1655">
        <v>3</v>
      </c>
      <c r="E51" s="996">
        <v>3</v>
      </c>
      <c r="F51" s="1237">
        <v>3</v>
      </c>
    </row>
    <row r="52" spans="1:6" ht="21.75" customHeight="1">
      <c r="A52" s="307"/>
      <c r="B52" s="2337" t="s">
        <v>212</v>
      </c>
      <c r="C52" s="2337"/>
      <c r="D52" s="1656">
        <v>10</v>
      </c>
      <c r="E52" s="1193">
        <v>10</v>
      </c>
      <c r="F52" s="1661">
        <v>10</v>
      </c>
    </row>
    <row r="53" spans="1:6" ht="21.75" customHeight="1">
      <c r="A53" s="307"/>
      <c r="B53" s="2337" t="s">
        <v>214</v>
      </c>
      <c r="C53" s="2337"/>
      <c r="D53" s="1656">
        <v>61</v>
      </c>
      <c r="E53" s="1193">
        <v>36</v>
      </c>
      <c r="F53" s="1661">
        <v>36</v>
      </c>
    </row>
    <row r="54" spans="1:6" ht="21.75" customHeight="1">
      <c r="A54" s="307"/>
      <c r="B54" s="2337" t="s">
        <v>215</v>
      </c>
      <c r="C54" s="2337"/>
      <c r="D54" s="1656"/>
      <c r="E54" s="1193"/>
      <c r="F54" s="1661"/>
    </row>
    <row r="55" spans="1:6" ht="21.75" customHeight="1" thickBot="1">
      <c r="A55" s="951"/>
      <c r="B55" s="2342" t="s">
        <v>216</v>
      </c>
      <c r="C55" s="2342"/>
      <c r="D55" s="1657"/>
      <c r="E55" s="1194"/>
      <c r="F55" s="1662"/>
    </row>
    <row r="56" spans="1:6" ht="21.75" customHeight="1" thickBot="1">
      <c r="A56" s="320" t="s">
        <v>175</v>
      </c>
      <c r="B56" s="321"/>
      <c r="C56" s="328"/>
      <c r="D56" s="1658">
        <v>80</v>
      </c>
      <c r="E56" s="1663">
        <v>80</v>
      </c>
      <c r="F56" s="1664">
        <v>21</v>
      </c>
    </row>
  </sheetData>
  <sheetProtection formatCells="0"/>
  <mergeCells count="11">
    <mergeCell ref="B53:C53"/>
    <mergeCell ref="B54:C54"/>
    <mergeCell ref="A7:F7"/>
    <mergeCell ref="A34:F34"/>
    <mergeCell ref="A3:B3"/>
    <mergeCell ref="D2:F3"/>
    <mergeCell ref="B55:C55"/>
    <mergeCell ref="A2:B2"/>
    <mergeCell ref="A5:B5"/>
    <mergeCell ref="B51:C51"/>
    <mergeCell ref="B52:C52"/>
  </mergeCells>
  <printOptions horizontalCentered="1"/>
  <pageMargins left="0.5905511811023623" right="0.5905511811023623" top="0.984251968503937" bottom="0.5905511811023623" header="0.5905511811023623" footer="0.7874015748031497"/>
  <pageSetup horizontalDpi="600" verticalDpi="600" orientation="portrait" paperSize="9" scale="53" r:id="rId1"/>
  <headerFooter alignWithMargins="0">
    <oddHeader>&amp;R&amp;"Times New Roman CE,Dőlt"&amp;14 11. melléklet a ..../2014.(....) zárszámadási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F56"/>
  <sheetViews>
    <sheetView workbookViewId="0" topLeftCell="A1">
      <selection activeCell="E64" sqref="E63:E64"/>
    </sheetView>
  </sheetViews>
  <sheetFormatPr defaultColWidth="9.00390625" defaultRowHeight="12.75"/>
  <cols>
    <col min="1" max="1" width="7.00390625" style="3" customWidth="1"/>
    <col min="2" max="2" width="9.625" style="4" customWidth="1"/>
    <col min="3" max="3" width="68.50390625" style="4" customWidth="1"/>
    <col min="4" max="4" width="15.125" style="4" customWidth="1"/>
    <col min="5" max="5" width="15.875" style="4" customWidth="1"/>
    <col min="6" max="6" width="13.125" style="4" customWidth="1"/>
    <col min="7" max="16384" width="9.375" style="4" customWidth="1"/>
  </cols>
  <sheetData>
    <row r="1" spans="1:4" s="2" customFormat="1" ht="21" customHeight="1" thickBot="1">
      <c r="A1" s="15"/>
      <c r="B1" s="16"/>
      <c r="C1" s="19"/>
      <c r="D1" s="18"/>
    </row>
    <row r="2" spans="1:6" s="7" customFormat="1" ht="25.5" customHeight="1">
      <c r="A2" s="2347" t="s">
        <v>160</v>
      </c>
      <c r="B2" s="2348"/>
      <c r="C2" s="228" t="s">
        <v>453</v>
      </c>
      <c r="D2" s="2321" t="s">
        <v>608</v>
      </c>
      <c r="E2" s="2322"/>
      <c r="F2" s="2323"/>
    </row>
    <row r="3" spans="1:6" s="7" customFormat="1" ht="27.75" customHeight="1" thickBot="1">
      <c r="A3" s="2353" t="s">
        <v>159</v>
      </c>
      <c r="B3" s="2354"/>
      <c r="C3" s="1205" t="s">
        <v>457</v>
      </c>
      <c r="D3" s="2324"/>
      <c r="E3" s="2325"/>
      <c r="F3" s="2326"/>
    </row>
    <row r="4" spans="1:3" s="8" customFormat="1" ht="10.5" customHeight="1" thickBot="1">
      <c r="A4" s="95"/>
      <c r="B4" s="96"/>
      <c r="C4" s="96"/>
    </row>
    <row r="5" spans="1:6" ht="30.75" customHeight="1" thickBot="1">
      <c r="A5" s="2349" t="s">
        <v>161</v>
      </c>
      <c r="B5" s="2350"/>
      <c r="C5" s="23" t="s">
        <v>0</v>
      </c>
      <c r="D5" s="384" t="s">
        <v>296</v>
      </c>
      <c r="E5" s="385" t="s">
        <v>461</v>
      </c>
      <c r="F5" s="385" t="s">
        <v>604</v>
      </c>
    </row>
    <row r="6" spans="1:6" s="6" customFormat="1" ht="12" customHeight="1" thickBot="1">
      <c r="A6" s="12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</row>
    <row r="7" spans="1:6" s="6" customFormat="1" ht="15" customHeight="1" thickBot="1">
      <c r="A7" s="2338" t="s">
        <v>1</v>
      </c>
      <c r="B7" s="2339"/>
      <c r="C7" s="2339"/>
      <c r="D7" s="2339"/>
      <c r="E7" s="2339"/>
      <c r="F7" s="2339"/>
    </row>
    <row r="8" spans="1:6" s="9" customFormat="1" ht="16.5" customHeight="1" thickBot="1">
      <c r="A8" s="242" t="s">
        <v>243</v>
      </c>
      <c r="B8" s="243"/>
      <c r="C8" s="244" t="s">
        <v>203</v>
      </c>
      <c r="D8" s="358">
        <f>SUM(D9:D17)</f>
        <v>25024</v>
      </c>
      <c r="E8" s="358">
        <f>SUM(E9:E17)</f>
        <v>25465</v>
      </c>
      <c r="F8" s="359">
        <f>SUM(F9:F17)</f>
        <v>25464</v>
      </c>
    </row>
    <row r="9" spans="1:6" s="9" customFormat="1" ht="18.75" customHeight="1">
      <c r="A9" s="247"/>
      <c r="B9" s="248" t="s">
        <v>36</v>
      </c>
      <c r="C9" s="165" t="s">
        <v>83</v>
      </c>
      <c r="D9" s="361">
        <v>8634</v>
      </c>
      <c r="E9" s="1209"/>
      <c r="F9" s="1210"/>
    </row>
    <row r="10" spans="1:6" s="9" customFormat="1" ht="18.75" customHeight="1">
      <c r="A10" s="249"/>
      <c r="B10" s="250" t="s">
        <v>37</v>
      </c>
      <c r="C10" s="160" t="s">
        <v>84</v>
      </c>
      <c r="D10" s="365"/>
      <c r="E10" s="1211">
        <v>9075</v>
      </c>
      <c r="F10" s="1212">
        <v>9770</v>
      </c>
    </row>
    <row r="11" spans="1:6" s="9" customFormat="1" ht="18.75" customHeight="1">
      <c r="A11" s="249"/>
      <c r="B11" s="250" t="s">
        <v>38</v>
      </c>
      <c r="C11" s="160" t="s">
        <v>85</v>
      </c>
      <c r="D11" s="365">
        <v>3156</v>
      </c>
      <c r="E11" s="1211">
        <v>3156</v>
      </c>
      <c r="F11" s="1212">
        <v>3316</v>
      </c>
    </row>
    <row r="12" spans="1:6" s="9" customFormat="1" ht="18.75" customHeight="1">
      <c r="A12" s="249"/>
      <c r="B12" s="250" t="s">
        <v>39</v>
      </c>
      <c r="C12" s="160" t="s">
        <v>86</v>
      </c>
      <c r="D12" s="365"/>
      <c r="E12" s="1211"/>
      <c r="F12" s="1212"/>
    </row>
    <row r="13" spans="1:6" s="9" customFormat="1" ht="18.75" customHeight="1">
      <c r="A13" s="249"/>
      <c r="B13" s="250" t="s">
        <v>61</v>
      </c>
      <c r="C13" s="162" t="s">
        <v>87</v>
      </c>
      <c r="D13" s="365"/>
      <c r="E13" s="1211"/>
      <c r="F13" s="1212"/>
    </row>
    <row r="14" spans="1:6" s="9" customFormat="1" ht="18.75" customHeight="1">
      <c r="A14" s="334"/>
      <c r="B14" s="250" t="s">
        <v>40</v>
      </c>
      <c r="C14" s="160" t="s">
        <v>88</v>
      </c>
      <c r="D14" s="365">
        <v>2586</v>
      </c>
      <c r="E14" s="1211">
        <v>2586</v>
      </c>
      <c r="F14" s="1212">
        <v>2538</v>
      </c>
    </row>
    <row r="15" spans="1:6" s="10" customFormat="1" ht="18.75" customHeight="1">
      <c r="A15" s="249"/>
      <c r="B15" s="250" t="s">
        <v>41</v>
      </c>
      <c r="C15" s="160" t="s">
        <v>211</v>
      </c>
      <c r="D15" s="365">
        <v>100</v>
      </c>
      <c r="E15" s="1213">
        <v>100</v>
      </c>
      <c r="F15" s="1212">
        <v>21</v>
      </c>
    </row>
    <row r="16" spans="1:6" s="10" customFormat="1" ht="18.75" customHeight="1">
      <c r="A16" s="251"/>
      <c r="B16" s="252" t="s">
        <v>48</v>
      </c>
      <c r="C16" s="162" t="s">
        <v>205</v>
      </c>
      <c r="D16" s="365"/>
      <c r="E16" s="1213">
        <v>960</v>
      </c>
      <c r="F16" s="1212">
        <v>1030</v>
      </c>
    </row>
    <row r="17" spans="1:6" s="10" customFormat="1" ht="18.75" customHeight="1" thickBot="1">
      <c r="A17" s="251"/>
      <c r="B17" s="252" t="s">
        <v>49</v>
      </c>
      <c r="C17" s="167" t="s">
        <v>199</v>
      </c>
      <c r="D17" s="367">
        <v>10548</v>
      </c>
      <c r="E17" s="1213">
        <v>9588</v>
      </c>
      <c r="F17" s="1212">
        <v>8789</v>
      </c>
    </row>
    <row r="18" spans="1:6" s="9" customFormat="1" ht="18.75" customHeight="1" thickBot="1">
      <c r="A18" s="242" t="s">
        <v>244</v>
      </c>
      <c r="B18" s="243"/>
      <c r="C18" s="244" t="s">
        <v>176</v>
      </c>
      <c r="D18" s="358">
        <f>SUM(D19:D22)</f>
        <v>181749</v>
      </c>
      <c r="E18" s="358">
        <f>SUM(E19:E22)</f>
        <v>197128</v>
      </c>
      <c r="F18" s="359">
        <f>SUM(F19:F22)</f>
        <v>195810</v>
      </c>
    </row>
    <row r="19" spans="1:6" s="10" customFormat="1" ht="18.75" customHeight="1">
      <c r="A19" s="249"/>
      <c r="B19" s="335" t="s">
        <v>42</v>
      </c>
      <c r="C19" s="159" t="s">
        <v>54</v>
      </c>
      <c r="D19" s="1214">
        <v>181749</v>
      </c>
      <c r="E19" s="1213">
        <v>196432</v>
      </c>
      <c r="F19" s="1215">
        <v>195114</v>
      </c>
    </row>
    <row r="20" spans="1:6" s="10" customFormat="1" ht="18.75" customHeight="1">
      <c r="A20" s="249"/>
      <c r="B20" s="250" t="s">
        <v>43</v>
      </c>
      <c r="C20" s="160" t="s">
        <v>55</v>
      </c>
      <c r="D20" s="365"/>
      <c r="E20" s="1216">
        <v>696</v>
      </c>
      <c r="F20" s="1217">
        <v>696</v>
      </c>
    </row>
    <row r="21" spans="1:6" s="10" customFormat="1" ht="18.75" customHeight="1">
      <c r="A21" s="249"/>
      <c r="B21" s="250" t="s">
        <v>44</v>
      </c>
      <c r="C21" s="160" t="s">
        <v>177</v>
      </c>
      <c r="D21" s="365"/>
      <c r="E21" s="1216"/>
      <c r="F21" s="1217"/>
    </row>
    <row r="22" spans="1:6" s="10" customFormat="1" ht="18.75" customHeight="1" thickBot="1">
      <c r="A22" s="251"/>
      <c r="B22" s="252" t="s">
        <v>45</v>
      </c>
      <c r="C22" s="167" t="s">
        <v>56</v>
      </c>
      <c r="D22" s="367"/>
      <c r="E22" s="1218"/>
      <c r="F22" s="1219"/>
    </row>
    <row r="23" spans="1:6" s="10" customFormat="1" ht="18.75" customHeight="1" thickBot="1">
      <c r="A23" s="253" t="s">
        <v>245</v>
      </c>
      <c r="B23" s="199"/>
      <c r="C23" s="199" t="s">
        <v>178</v>
      </c>
      <c r="D23" s="1220"/>
      <c r="E23" s="1221"/>
      <c r="F23" s="1222"/>
    </row>
    <row r="24" spans="1:6" s="9" customFormat="1" ht="18.75" customHeight="1" thickBot="1">
      <c r="A24" s="381" t="s">
        <v>246</v>
      </c>
      <c r="B24" s="382"/>
      <c r="C24" s="383" t="s">
        <v>179</v>
      </c>
      <c r="D24" s="1223"/>
      <c r="E24" s="1224"/>
      <c r="F24" s="1225"/>
    </row>
    <row r="25" spans="1:6" s="9" customFormat="1" ht="18.75" customHeight="1" thickBot="1">
      <c r="A25" s="242" t="s">
        <v>247</v>
      </c>
      <c r="B25" s="254"/>
      <c r="C25" s="199" t="s">
        <v>180</v>
      </c>
      <c r="D25" s="1226">
        <f>+D26+D27</f>
        <v>0</v>
      </c>
      <c r="E25" s="1226">
        <f>+E26+E27</f>
        <v>11941</v>
      </c>
      <c r="F25" s="359">
        <f>+F26+F27</f>
        <v>11941</v>
      </c>
    </row>
    <row r="26" spans="1:6" s="9" customFormat="1" ht="18.75" customHeight="1">
      <c r="A26" s="247"/>
      <c r="B26" s="255" t="s">
        <v>21</v>
      </c>
      <c r="C26" s="256" t="s">
        <v>14</v>
      </c>
      <c r="D26" s="1227"/>
      <c r="E26" s="1209">
        <v>11941</v>
      </c>
      <c r="F26" s="1210">
        <v>11941</v>
      </c>
    </row>
    <row r="27" spans="1:6" s="9" customFormat="1" ht="18.75" customHeight="1" thickBot="1">
      <c r="A27" s="339"/>
      <c r="B27" s="340" t="s">
        <v>22</v>
      </c>
      <c r="C27" s="341" t="s">
        <v>181</v>
      </c>
      <c r="D27" s="1228"/>
      <c r="E27" s="362"/>
      <c r="F27" s="1207"/>
    </row>
    <row r="28" spans="1:6" s="10" customFormat="1" ht="18.75" customHeight="1" thickBot="1">
      <c r="A28" s="259" t="s">
        <v>248</v>
      </c>
      <c r="B28" s="260"/>
      <c r="C28" s="199" t="s">
        <v>299</v>
      </c>
      <c r="D28" s="1229">
        <f>SUM(D29:D30)</f>
        <v>4336</v>
      </c>
      <c r="E28" s="1229">
        <f>SUM(E29:E30)</f>
        <v>15400</v>
      </c>
      <c r="F28" s="1230">
        <f>SUM(F29:F30)</f>
        <v>15400</v>
      </c>
    </row>
    <row r="29" spans="1:6" s="9" customFormat="1" ht="18.75" customHeight="1">
      <c r="A29" s="336"/>
      <c r="B29" s="337" t="s">
        <v>24</v>
      </c>
      <c r="C29" s="338" t="s">
        <v>206</v>
      </c>
      <c r="D29" s="1231"/>
      <c r="E29" s="1211">
        <v>4932</v>
      </c>
      <c r="F29" s="1212">
        <v>4932</v>
      </c>
    </row>
    <row r="30" spans="1:6" s="9" customFormat="1" ht="18.75" customHeight="1" thickBot="1">
      <c r="A30" s="251"/>
      <c r="B30" s="257" t="s">
        <v>25</v>
      </c>
      <c r="C30" s="342" t="s">
        <v>207</v>
      </c>
      <c r="D30" s="367">
        <v>4336</v>
      </c>
      <c r="E30" s="1232">
        <v>10468</v>
      </c>
      <c r="F30" s="1233">
        <v>10468</v>
      </c>
    </row>
    <row r="31" spans="1:6" s="9" customFormat="1" ht="18.75" customHeight="1" thickBot="1">
      <c r="A31" s="242" t="s">
        <v>249</v>
      </c>
      <c r="B31" s="398"/>
      <c r="C31" s="199" t="s">
        <v>471</v>
      </c>
      <c r="D31" s="1234"/>
      <c r="E31" s="1234"/>
      <c r="F31" s="1246">
        <v>171</v>
      </c>
    </row>
    <row r="32" spans="1:6" s="10" customFormat="1" ht="18.75" customHeight="1" thickBot="1">
      <c r="A32" s="259" t="s">
        <v>250</v>
      </c>
      <c r="B32" s="343"/>
      <c r="C32" s="344" t="s">
        <v>193</v>
      </c>
      <c r="D32" s="245">
        <f>SUM(D8,D18,D23,D24,D25,D28)</f>
        <v>211109</v>
      </c>
      <c r="E32" s="245">
        <f>SUM(E8,E18,E23,E24,E25,E28)</f>
        <v>249934</v>
      </c>
      <c r="F32" s="246">
        <f>SUM(F8,F18,F23,F24,F25,F28,F31)</f>
        <v>248786</v>
      </c>
    </row>
    <row r="33" spans="1:4" ht="16.5" customHeight="1" thickBot="1">
      <c r="A33" s="54"/>
      <c r="B33" s="33"/>
      <c r="C33" s="33"/>
      <c r="D33" s="33"/>
    </row>
    <row r="34" spans="1:6" s="6" customFormat="1" ht="16.5" customHeight="1" thickBot="1">
      <c r="A34" s="2334" t="s">
        <v>6</v>
      </c>
      <c r="B34" s="2335"/>
      <c r="C34" s="2335"/>
      <c r="D34" s="2335"/>
      <c r="E34" s="2335"/>
      <c r="F34" s="2336"/>
    </row>
    <row r="35" spans="1:6" s="11" customFormat="1" ht="16.5" customHeight="1" thickBot="1">
      <c r="A35" s="253" t="s">
        <v>243</v>
      </c>
      <c r="B35" s="199"/>
      <c r="C35" s="357" t="s">
        <v>465</v>
      </c>
      <c r="D35" s="358">
        <f>SUM(D36:D40)</f>
        <v>211109</v>
      </c>
      <c r="E35" s="358">
        <f>SUM(E36:E40)</f>
        <v>249238</v>
      </c>
      <c r="F35" s="359">
        <f>SUM(F36:F40)</f>
        <v>246309</v>
      </c>
    </row>
    <row r="36" spans="1:6" ht="17.25" customHeight="1">
      <c r="A36" s="261"/>
      <c r="B36" s="360" t="s">
        <v>36</v>
      </c>
      <c r="C36" s="256" t="s">
        <v>272</v>
      </c>
      <c r="D36" s="361">
        <v>111977</v>
      </c>
      <c r="E36" s="361">
        <v>122921</v>
      </c>
      <c r="F36" s="1206">
        <v>121027</v>
      </c>
    </row>
    <row r="37" spans="1:6" ht="17.25" customHeight="1">
      <c r="A37" s="263"/>
      <c r="B37" s="363" t="s">
        <v>37</v>
      </c>
      <c r="C37" s="364" t="s">
        <v>121</v>
      </c>
      <c r="D37" s="365">
        <v>30056</v>
      </c>
      <c r="E37" s="361">
        <v>32819</v>
      </c>
      <c r="F37" s="1206">
        <v>30871</v>
      </c>
    </row>
    <row r="38" spans="1:6" ht="17.25" customHeight="1">
      <c r="A38" s="263"/>
      <c r="B38" s="363" t="s">
        <v>38</v>
      </c>
      <c r="C38" s="364" t="s">
        <v>58</v>
      </c>
      <c r="D38" s="365">
        <v>69076</v>
      </c>
      <c r="E38" s="361">
        <v>93498</v>
      </c>
      <c r="F38" s="1206">
        <v>94411</v>
      </c>
    </row>
    <row r="39" spans="1:6" ht="17.25" customHeight="1">
      <c r="A39" s="263"/>
      <c r="B39" s="363" t="s">
        <v>39</v>
      </c>
      <c r="C39" s="364" t="s">
        <v>122</v>
      </c>
      <c r="D39" s="365"/>
      <c r="E39" s="361"/>
      <c r="F39" s="1206"/>
    </row>
    <row r="40" spans="1:6" ht="17.25" customHeight="1" thickBot="1">
      <c r="A40" s="263"/>
      <c r="B40" s="363" t="s">
        <v>47</v>
      </c>
      <c r="C40" s="364" t="s">
        <v>123</v>
      </c>
      <c r="D40" s="365"/>
      <c r="E40" s="361"/>
      <c r="F40" s="1206"/>
    </row>
    <row r="41" spans="1:6" ht="18.75" customHeight="1" thickBot="1">
      <c r="A41" s="253" t="s">
        <v>244</v>
      </c>
      <c r="B41" s="199"/>
      <c r="C41" s="357" t="s">
        <v>468</v>
      </c>
      <c r="D41" s="358">
        <f>SUM(D42:D45)</f>
        <v>0</v>
      </c>
      <c r="E41" s="358">
        <f>SUM(E42:E45)</f>
        <v>696</v>
      </c>
      <c r="F41" s="359">
        <f>SUM(F42:F45)</f>
        <v>696</v>
      </c>
    </row>
    <row r="42" spans="1:6" s="11" customFormat="1" ht="18.75" customHeight="1">
      <c r="A42" s="261"/>
      <c r="B42" s="360" t="s">
        <v>42</v>
      </c>
      <c r="C42" s="256" t="s">
        <v>125</v>
      </c>
      <c r="D42" s="361"/>
      <c r="E42" s="362">
        <v>696</v>
      </c>
      <c r="F42" s="1207">
        <v>696</v>
      </c>
    </row>
    <row r="43" spans="1:6" ht="18.75" customHeight="1">
      <c r="A43" s="263"/>
      <c r="B43" s="363" t="s">
        <v>43</v>
      </c>
      <c r="C43" s="364" t="s">
        <v>126</v>
      </c>
      <c r="D43" s="365"/>
      <c r="E43" s="362"/>
      <c r="F43" s="1207"/>
    </row>
    <row r="44" spans="1:6" ht="30" customHeight="1">
      <c r="A44" s="263"/>
      <c r="B44" s="363" t="s">
        <v>44</v>
      </c>
      <c r="C44" s="364" t="s">
        <v>131</v>
      </c>
      <c r="D44" s="365"/>
      <c r="E44" s="362"/>
      <c r="F44" s="1207"/>
    </row>
    <row r="45" spans="1:6" ht="18.75" customHeight="1" thickBot="1">
      <c r="A45" s="266"/>
      <c r="B45" s="366" t="s">
        <v>45</v>
      </c>
      <c r="C45" s="258" t="s">
        <v>7</v>
      </c>
      <c r="D45" s="367"/>
      <c r="E45" s="368"/>
      <c r="F45" s="1208"/>
    </row>
    <row r="46" spans="1:6" ht="18.75" customHeight="1" thickBot="1">
      <c r="A46" s="253" t="s">
        <v>245</v>
      </c>
      <c r="B46" s="199"/>
      <c r="C46" s="357" t="s">
        <v>183</v>
      </c>
      <c r="D46" s="358"/>
      <c r="E46" s="358"/>
      <c r="F46" s="359"/>
    </row>
    <row r="47" spans="1:6" ht="18.75" customHeight="1" thickBot="1">
      <c r="A47" s="253" t="s">
        <v>246</v>
      </c>
      <c r="B47" s="199"/>
      <c r="C47" s="357" t="s">
        <v>472</v>
      </c>
      <c r="D47" s="891"/>
      <c r="E47" s="891"/>
      <c r="F47" s="1246">
        <v>170</v>
      </c>
    </row>
    <row r="48" spans="1:6" ht="20.25" customHeight="1" thickBot="1">
      <c r="A48" s="253" t="s">
        <v>247</v>
      </c>
      <c r="B48" s="369"/>
      <c r="C48" s="244" t="s">
        <v>473</v>
      </c>
      <c r="D48" s="358">
        <f>+D35+D41+D46</f>
        <v>211109</v>
      </c>
      <c r="E48" s="358">
        <f>+E35+E41+E46</f>
        <v>249934</v>
      </c>
      <c r="F48" s="359">
        <f>+F35+F41+F46+F47</f>
        <v>247175</v>
      </c>
    </row>
    <row r="49" spans="1:4" ht="18.75" customHeight="1" thickBot="1">
      <c r="A49" s="89"/>
      <c r="B49" s="90"/>
      <c r="C49" s="90"/>
      <c r="D49" s="90"/>
    </row>
    <row r="50" spans="1:6" ht="18.75" customHeight="1" thickBot="1">
      <c r="A50" s="370" t="s">
        <v>174</v>
      </c>
      <c r="B50" s="371"/>
      <c r="C50" s="372"/>
      <c r="D50" s="892">
        <f>SUM(D51:D55)</f>
        <v>57</v>
      </c>
      <c r="E50" s="892">
        <f>SUM(E51:E55)</f>
        <v>57</v>
      </c>
      <c r="F50" s="892">
        <f>SUM(F51:F55)</f>
        <v>57</v>
      </c>
    </row>
    <row r="51" spans="1:6" ht="18.75" customHeight="1">
      <c r="A51" s="373"/>
      <c r="B51" s="2351" t="s">
        <v>213</v>
      </c>
      <c r="C51" s="2351"/>
      <c r="D51" s="374">
        <v>43</v>
      </c>
      <c r="E51" s="220">
        <v>43</v>
      </c>
      <c r="F51" s="220">
        <v>43</v>
      </c>
    </row>
    <row r="52" spans="1:6" ht="18.75" customHeight="1">
      <c r="A52" s="268"/>
      <c r="B52" s="2352" t="s">
        <v>212</v>
      </c>
      <c r="C52" s="2352"/>
      <c r="D52" s="375">
        <v>5</v>
      </c>
      <c r="E52" s="214">
        <v>5</v>
      </c>
      <c r="F52" s="214">
        <v>5</v>
      </c>
    </row>
    <row r="53" spans="1:6" ht="18.75" customHeight="1">
      <c r="A53" s="268"/>
      <c r="B53" s="2352" t="s">
        <v>214</v>
      </c>
      <c r="C53" s="2352"/>
      <c r="D53" s="376">
        <v>9</v>
      </c>
      <c r="E53" s="214">
        <v>9</v>
      </c>
      <c r="F53" s="214">
        <v>9</v>
      </c>
    </row>
    <row r="54" spans="1:6" ht="18.75" customHeight="1">
      <c r="A54" s="268"/>
      <c r="B54" s="2352" t="s">
        <v>215</v>
      </c>
      <c r="C54" s="2352"/>
      <c r="D54" s="376"/>
      <c r="E54" s="214"/>
      <c r="F54" s="214"/>
    </row>
    <row r="55" spans="1:6" ht="18.75" customHeight="1" thickBot="1">
      <c r="A55" s="377"/>
      <c r="B55" s="2346" t="s">
        <v>216</v>
      </c>
      <c r="C55" s="2346"/>
      <c r="D55" s="378"/>
      <c r="E55" s="219"/>
      <c r="F55" s="219"/>
    </row>
    <row r="56" spans="1:6" ht="18.75" customHeight="1" thickBot="1">
      <c r="A56" s="370" t="s">
        <v>175</v>
      </c>
      <c r="B56" s="371"/>
      <c r="C56" s="372"/>
      <c r="D56" s="379"/>
      <c r="E56" s="224">
        <v>2</v>
      </c>
      <c r="F56" s="224">
        <v>2</v>
      </c>
    </row>
  </sheetData>
  <sheetProtection formatCells="0"/>
  <mergeCells count="11">
    <mergeCell ref="B54:C54"/>
    <mergeCell ref="B55:C55"/>
    <mergeCell ref="A2:B2"/>
    <mergeCell ref="A5:B5"/>
    <mergeCell ref="B51:C51"/>
    <mergeCell ref="B52:C52"/>
    <mergeCell ref="D2:F3"/>
    <mergeCell ref="A7:F7"/>
    <mergeCell ref="A3:B3"/>
    <mergeCell ref="A34:F34"/>
    <mergeCell ref="B53:C53"/>
  </mergeCells>
  <printOptions horizontalCentered="1"/>
  <pageMargins left="0.5905511811023623" right="0.5905511811023623" top="0.984251968503937" bottom="0.5905511811023623" header="0.5905511811023623" footer="0.7874015748031497"/>
  <pageSetup horizontalDpi="600" verticalDpi="600" orientation="portrait" paperSize="9" scale="58" r:id="rId1"/>
  <headerFooter alignWithMargins="0">
    <oddHeader>&amp;R&amp;"Times New Roman CE,Dőlt"&amp;12 &amp;14 12.  melléklet a ..../2013. (....)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H56"/>
  <sheetViews>
    <sheetView workbookViewId="0" topLeftCell="A1">
      <selection activeCell="H19" sqref="H19"/>
    </sheetView>
  </sheetViews>
  <sheetFormatPr defaultColWidth="9.00390625" defaultRowHeight="12.75"/>
  <cols>
    <col min="1" max="1" width="8.50390625" style="3" customWidth="1"/>
    <col min="2" max="2" width="9.875" style="4" customWidth="1"/>
    <col min="3" max="3" width="65.125" style="4" customWidth="1"/>
    <col min="4" max="4" width="14.00390625" style="4" customWidth="1"/>
    <col min="5" max="6" width="13.125" style="4" customWidth="1"/>
    <col min="7" max="16384" width="9.375" style="4" customWidth="1"/>
  </cols>
  <sheetData>
    <row r="1" spans="1:4" s="2" customFormat="1" ht="21" customHeight="1" thickBot="1">
      <c r="A1" s="15"/>
      <c r="B1" s="16"/>
      <c r="C1" s="19"/>
      <c r="D1" s="18"/>
    </row>
    <row r="2" spans="1:6" s="7" customFormat="1" ht="25.5" customHeight="1">
      <c r="A2" s="2347" t="s">
        <v>160</v>
      </c>
      <c r="B2" s="2348"/>
      <c r="C2" s="21" t="s">
        <v>454</v>
      </c>
      <c r="D2" s="2321" t="s">
        <v>608</v>
      </c>
      <c r="E2" s="2322"/>
      <c r="F2" s="2323"/>
    </row>
    <row r="3" spans="1:6" s="7" customFormat="1" ht="29.25" customHeight="1" thickBot="1">
      <c r="A3" s="2353" t="s">
        <v>159</v>
      </c>
      <c r="B3" s="2354"/>
      <c r="C3" s="127" t="s">
        <v>217</v>
      </c>
      <c r="D3" s="2324"/>
      <c r="E3" s="2325"/>
      <c r="F3" s="2326"/>
    </row>
    <row r="4" spans="1:3" s="8" customFormat="1" ht="11.25" customHeight="1" thickBot="1">
      <c r="A4" s="95"/>
      <c r="B4" s="96"/>
      <c r="C4" s="96"/>
    </row>
    <row r="5" spans="1:6" ht="30" customHeight="1" thickBot="1">
      <c r="A5" s="2357" t="s">
        <v>161</v>
      </c>
      <c r="B5" s="2358"/>
      <c r="C5" s="24" t="s">
        <v>0</v>
      </c>
      <c r="D5" s="384" t="s">
        <v>296</v>
      </c>
      <c r="E5" s="385" t="s">
        <v>461</v>
      </c>
      <c r="F5" s="385" t="s">
        <v>604</v>
      </c>
    </row>
    <row r="6" spans="1:6" s="6" customFormat="1" ht="12.75" customHeight="1" thickBot="1">
      <c r="A6" s="12">
        <v>1</v>
      </c>
      <c r="B6" s="13">
        <v>2</v>
      </c>
      <c r="C6" s="13">
        <v>3</v>
      </c>
      <c r="D6" s="14">
        <v>4</v>
      </c>
      <c r="E6" s="12">
        <v>5</v>
      </c>
      <c r="F6" s="13">
        <v>6</v>
      </c>
    </row>
    <row r="7" spans="1:4" s="6" customFormat="1" ht="16.5" customHeight="1" thickBot="1">
      <c r="A7" s="233"/>
      <c r="B7" s="234"/>
      <c r="C7" s="215" t="s">
        <v>1</v>
      </c>
      <c r="D7" s="231"/>
    </row>
    <row r="8" spans="1:6" s="9" customFormat="1" ht="16.5" customHeight="1" thickBot="1">
      <c r="A8" s="269" t="s">
        <v>243</v>
      </c>
      <c r="B8" s="270"/>
      <c r="C8" s="271" t="s">
        <v>203</v>
      </c>
      <c r="D8" s="405">
        <f>SUM(D9:D17)</f>
        <v>14471</v>
      </c>
      <c r="E8" s="405">
        <f>SUM(E9:E17)</f>
        <v>19308</v>
      </c>
      <c r="F8" s="406">
        <f>SUM(F9:F17)</f>
        <v>19090</v>
      </c>
    </row>
    <row r="9" spans="1:6" s="9" customFormat="1" ht="16.5" customHeight="1">
      <c r="A9" s="274"/>
      <c r="B9" s="275" t="s">
        <v>36</v>
      </c>
      <c r="C9" s="276" t="s">
        <v>83</v>
      </c>
      <c r="D9" s="410"/>
      <c r="E9" s="1192"/>
      <c r="F9" s="1168"/>
    </row>
    <row r="10" spans="1:6" s="9" customFormat="1" ht="16.5" customHeight="1">
      <c r="A10" s="278"/>
      <c r="B10" s="279" t="s">
        <v>37</v>
      </c>
      <c r="C10" s="280" t="s">
        <v>84</v>
      </c>
      <c r="D10" s="414">
        <v>900</v>
      </c>
      <c r="E10" s="952">
        <v>900</v>
      </c>
      <c r="F10" s="447">
        <v>653</v>
      </c>
    </row>
    <row r="11" spans="1:6" s="9" customFormat="1" ht="16.5" customHeight="1">
      <c r="A11" s="278"/>
      <c r="B11" s="279" t="s">
        <v>38</v>
      </c>
      <c r="C11" s="280" t="s">
        <v>85</v>
      </c>
      <c r="D11" s="414"/>
      <c r="E11" s="952"/>
      <c r="F11" s="447"/>
    </row>
    <row r="12" spans="1:6" s="9" customFormat="1" ht="16.5" customHeight="1">
      <c r="A12" s="278"/>
      <c r="B12" s="279" t="s">
        <v>39</v>
      </c>
      <c r="C12" s="280" t="s">
        <v>86</v>
      </c>
      <c r="D12" s="414">
        <v>9100</v>
      </c>
      <c r="E12" s="952">
        <v>10310</v>
      </c>
      <c r="F12" s="1176">
        <v>10322</v>
      </c>
    </row>
    <row r="13" spans="1:6" s="9" customFormat="1" ht="16.5" customHeight="1">
      <c r="A13" s="278"/>
      <c r="B13" s="279" t="s">
        <v>61</v>
      </c>
      <c r="C13" s="280" t="s">
        <v>87</v>
      </c>
      <c r="D13" s="414">
        <v>1000</v>
      </c>
      <c r="E13" s="952">
        <v>2680</v>
      </c>
      <c r="F13" s="1176">
        <v>2680</v>
      </c>
    </row>
    <row r="14" spans="1:6" s="9" customFormat="1" ht="16.5" customHeight="1">
      <c r="A14" s="278"/>
      <c r="B14" s="279" t="s">
        <v>40</v>
      </c>
      <c r="C14" s="280" t="s">
        <v>88</v>
      </c>
      <c r="D14" s="414">
        <v>3466</v>
      </c>
      <c r="E14" s="952">
        <v>5368</v>
      </c>
      <c r="F14" s="1176">
        <v>5374</v>
      </c>
    </row>
    <row r="15" spans="1:6" s="10" customFormat="1" ht="19.5" customHeight="1">
      <c r="A15" s="278"/>
      <c r="B15" s="279" t="s">
        <v>41</v>
      </c>
      <c r="C15" s="280" t="s">
        <v>211</v>
      </c>
      <c r="D15" s="414">
        <v>5</v>
      </c>
      <c r="E15" s="1193">
        <v>5</v>
      </c>
      <c r="F15" s="447">
        <v>4</v>
      </c>
    </row>
    <row r="16" spans="1:6" s="10" customFormat="1" ht="16.5" customHeight="1">
      <c r="A16" s="278"/>
      <c r="B16" s="279" t="s">
        <v>48</v>
      </c>
      <c r="C16" s="280" t="s">
        <v>205</v>
      </c>
      <c r="D16" s="414"/>
      <c r="E16" s="1193">
        <v>45</v>
      </c>
      <c r="F16" s="447">
        <v>57</v>
      </c>
    </row>
    <row r="17" spans="1:6" s="10" customFormat="1" ht="16.5" customHeight="1" thickBot="1">
      <c r="A17" s="282"/>
      <c r="B17" s="283" t="s">
        <v>49</v>
      </c>
      <c r="C17" s="284" t="s">
        <v>199</v>
      </c>
      <c r="D17" s="419"/>
      <c r="E17" s="1194"/>
      <c r="F17" s="1172"/>
    </row>
    <row r="18" spans="1:6" s="9" customFormat="1" ht="16.5" customHeight="1" thickBot="1">
      <c r="A18" s="269" t="s">
        <v>244</v>
      </c>
      <c r="B18" s="270"/>
      <c r="C18" s="271" t="s">
        <v>176</v>
      </c>
      <c r="D18" s="405">
        <f>SUM(D19:D22)</f>
        <v>0</v>
      </c>
      <c r="E18" s="1195">
        <f>SUM(E19:E22)</f>
        <v>4088</v>
      </c>
      <c r="F18" s="406">
        <f>SUM(F19:F22)</f>
        <v>4106</v>
      </c>
    </row>
    <row r="19" spans="1:6" s="10" customFormat="1" ht="16.5" customHeight="1">
      <c r="A19" s="274"/>
      <c r="B19" s="275" t="s">
        <v>42</v>
      </c>
      <c r="C19" s="276" t="s">
        <v>54</v>
      </c>
      <c r="D19" s="410"/>
      <c r="E19" s="996">
        <v>4088</v>
      </c>
      <c r="F19" s="1176">
        <v>4106</v>
      </c>
    </row>
    <row r="20" spans="1:6" s="10" customFormat="1" ht="18" customHeight="1">
      <c r="A20" s="278"/>
      <c r="B20" s="279" t="s">
        <v>43</v>
      </c>
      <c r="C20" s="280" t="s">
        <v>55</v>
      </c>
      <c r="D20" s="414"/>
      <c r="E20" s="1193"/>
      <c r="F20" s="1171"/>
    </row>
    <row r="21" spans="1:6" s="10" customFormat="1" ht="18" customHeight="1">
      <c r="A21" s="278"/>
      <c r="B21" s="279" t="s">
        <v>44</v>
      </c>
      <c r="C21" s="280" t="s">
        <v>177</v>
      </c>
      <c r="D21" s="414"/>
      <c r="E21" s="1193"/>
      <c r="F21" s="1171"/>
    </row>
    <row r="22" spans="1:6" s="10" customFormat="1" ht="16.5" customHeight="1" thickBot="1">
      <c r="A22" s="282"/>
      <c r="B22" s="283" t="s">
        <v>45</v>
      </c>
      <c r="C22" s="284" t="s">
        <v>56</v>
      </c>
      <c r="D22" s="419"/>
      <c r="E22" s="1194"/>
      <c r="F22" s="1172"/>
    </row>
    <row r="23" spans="1:6" s="10" customFormat="1" ht="16.5" customHeight="1" thickBot="1">
      <c r="A23" s="288" t="s">
        <v>245</v>
      </c>
      <c r="B23" s="289"/>
      <c r="C23" s="289" t="s">
        <v>178</v>
      </c>
      <c r="D23" s="405"/>
      <c r="E23" s="405"/>
      <c r="F23" s="406"/>
    </row>
    <row r="24" spans="1:6" s="9" customFormat="1" ht="16.5" customHeight="1" thickBot="1">
      <c r="A24" s="288" t="s">
        <v>246</v>
      </c>
      <c r="B24" s="270"/>
      <c r="C24" s="289" t="s">
        <v>179</v>
      </c>
      <c r="D24" s="405"/>
      <c r="E24" s="405"/>
      <c r="F24" s="406"/>
    </row>
    <row r="25" spans="1:6" s="9" customFormat="1" ht="16.5" customHeight="1" thickBot="1">
      <c r="A25" s="386" t="s">
        <v>247</v>
      </c>
      <c r="B25" s="387"/>
      <c r="C25" s="333" t="s">
        <v>180</v>
      </c>
      <c r="D25" s="1196">
        <f>+D26+D27</f>
        <v>0</v>
      </c>
      <c r="E25" s="1196">
        <f>+E26+E27</f>
        <v>119</v>
      </c>
      <c r="F25" s="443">
        <f>+F26+F27</f>
        <v>119</v>
      </c>
    </row>
    <row r="26" spans="1:6" s="9" customFormat="1" ht="16.5" customHeight="1">
      <c r="A26" s="274"/>
      <c r="B26" s="291" t="s">
        <v>21</v>
      </c>
      <c r="C26" s="292" t="s">
        <v>14</v>
      </c>
      <c r="D26" s="427"/>
      <c r="E26" s="668">
        <v>119</v>
      </c>
      <c r="F26" s="1168">
        <v>119</v>
      </c>
    </row>
    <row r="27" spans="1:6" s="9" customFormat="1" ht="16.5" customHeight="1" thickBot="1">
      <c r="A27" s="282"/>
      <c r="B27" s="293" t="s">
        <v>22</v>
      </c>
      <c r="C27" s="294" t="s">
        <v>181</v>
      </c>
      <c r="D27" s="430"/>
      <c r="E27" s="456"/>
      <c r="F27" s="1169"/>
    </row>
    <row r="28" spans="1:6" s="10" customFormat="1" ht="16.5" customHeight="1" thickBot="1">
      <c r="A28" s="295" t="s">
        <v>248</v>
      </c>
      <c r="B28" s="296"/>
      <c r="C28" s="289" t="s">
        <v>299</v>
      </c>
      <c r="D28" s="432">
        <f>SUM(D29:D30)</f>
        <v>255060</v>
      </c>
      <c r="E28" s="1197">
        <f>SUM(E29:E30)</f>
        <v>281506</v>
      </c>
      <c r="F28" s="433">
        <f>SUM(F29:F30)</f>
        <v>281506</v>
      </c>
    </row>
    <row r="29" spans="1:6" s="9" customFormat="1" ht="16.5" customHeight="1">
      <c r="A29" s="345"/>
      <c r="B29" s="346" t="s">
        <v>24</v>
      </c>
      <c r="C29" s="347" t="s">
        <v>206</v>
      </c>
      <c r="D29" s="1198">
        <v>248556</v>
      </c>
      <c r="E29" s="1199">
        <v>277301</v>
      </c>
      <c r="F29" s="1200">
        <v>277301</v>
      </c>
    </row>
    <row r="30" spans="1:6" s="9" customFormat="1" ht="16.5" customHeight="1" thickBot="1">
      <c r="A30" s="282"/>
      <c r="B30" s="293" t="s">
        <v>25</v>
      </c>
      <c r="C30" s="294" t="s">
        <v>207</v>
      </c>
      <c r="D30" s="419">
        <v>6504</v>
      </c>
      <c r="E30" s="1201">
        <v>4205</v>
      </c>
      <c r="F30" s="1174">
        <v>4205</v>
      </c>
    </row>
    <row r="31" spans="1:6" s="9" customFormat="1" ht="16.5" customHeight="1" thickBot="1">
      <c r="A31" s="269" t="s">
        <v>249</v>
      </c>
      <c r="B31" s="894"/>
      <c r="C31" s="289" t="s">
        <v>471</v>
      </c>
      <c r="D31" s="896"/>
      <c r="E31" s="896"/>
      <c r="F31" s="1247"/>
    </row>
    <row r="32" spans="1:6" s="10" customFormat="1" ht="20.25" customHeight="1" thickBot="1">
      <c r="A32" s="295" t="s">
        <v>250</v>
      </c>
      <c r="B32" s="298"/>
      <c r="C32" s="299" t="s">
        <v>193</v>
      </c>
      <c r="D32" s="405">
        <f>SUM(D8,D18,D23,D24,D25,D28,D31)</f>
        <v>269531</v>
      </c>
      <c r="E32" s="405">
        <f>SUM(E8,E18,E23,E24,E25,E28,E31)</f>
        <v>305021</v>
      </c>
      <c r="F32" s="406">
        <f>SUM(F8,F18,F23,F24,F25,F28,F31)</f>
        <v>304821</v>
      </c>
    </row>
    <row r="33" spans="1:4" s="10" customFormat="1" ht="16.5" customHeight="1" thickBot="1">
      <c r="A33" s="53"/>
      <c r="B33" s="53"/>
      <c r="C33" s="32"/>
      <c r="D33" s="63"/>
    </row>
    <row r="34" spans="1:6" s="6" customFormat="1" ht="16.5" customHeight="1" thickBot="1">
      <c r="A34" s="2334" t="s">
        <v>6</v>
      </c>
      <c r="B34" s="2335"/>
      <c r="C34" s="2335"/>
      <c r="D34" s="2335"/>
      <c r="E34" s="2335"/>
      <c r="F34" s="2336"/>
    </row>
    <row r="35" spans="1:6" s="11" customFormat="1" ht="18" customHeight="1" thickBot="1">
      <c r="A35" s="288" t="s">
        <v>243</v>
      </c>
      <c r="B35" s="289"/>
      <c r="C35" s="319" t="s">
        <v>469</v>
      </c>
      <c r="D35" s="348">
        <f>SUM(D36:D40)</f>
        <v>269531</v>
      </c>
      <c r="E35" s="348">
        <f>SUM(E36:E40)</f>
        <v>305021</v>
      </c>
      <c r="F35" s="349">
        <f>SUM(F36:F40)</f>
        <v>304100</v>
      </c>
    </row>
    <row r="36" spans="1:6" ht="18" customHeight="1">
      <c r="A36" s="300"/>
      <c r="B36" s="329" t="s">
        <v>36</v>
      </c>
      <c r="C36" s="292" t="s">
        <v>272</v>
      </c>
      <c r="D36" s="350">
        <v>164432</v>
      </c>
      <c r="E36" s="983">
        <v>188452</v>
      </c>
      <c r="F36" s="1185">
        <v>187834</v>
      </c>
    </row>
    <row r="37" spans="1:6" ht="18" customHeight="1">
      <c r="A37" s="301"/>
      <c r="B37" s="313" t="s">
        <v>37</v>
      </c>
      <c r="C37" s="314" t="s">
        <v>121</v>
      </c>
      <c r="D37" s="352">
        <v>44266</v>
      </c>
      <c r="E37" s="984">
        <v>46837</v>
      </c>
      <c r="F37" s="1185">
        <v>46686</v>
      </c>
    </row>
    <row r="38" spans="1:6" ht="18" customHeight="1">
      <c r="A38" s="301"/>
      <c r="B38" s="313" t="s">
        <v>38</v>
      </c>
      <c r="C38" s="314" t="s">
        <v>58</v>
      </c>
      <c r="D38" s="352">
        <v>60783</v>
      </c>
      <c r="E38" s="984">
        <v>69682</v>
      </c>
      <c r="F38" s="980">
        <v>69547</v>
      </c>
    </row>
    <row r="39" spans="1:6" ht="18" customHeight="1">
      <c r="A39" s="301"/>
      <c r="B39" s="313" t="s">
        <v>39</v>
      </c>
      <c r="C39" s="314" t="s">
        <v>122</v>
      </c>
      <c r="D39" s="352">
        <v>50</v>
      </c>
      <c r="E39" s="351">
        <v>50</v>
      </c>
      <c r="F39" s="980">
        <v>33</v>
      </c>
    </row>
    <row r="40" spans="1:6" ht="18" customHeight="1" thickBot="1">
      <c r="A40" s="301"/>
      <c r="B40" s="313" t="s">
        <v>47</v>
      </c>
      <c r="C40" s="314" t="s">
        <v>123</v>
      </c>
      <c r="D40" s="352"/>
      <c r="E40" s="351"/>
      <c r="F40" s="1186"/>
    </row>
    <row r="41" spans="1:6" ht="18" customHeight="1" thickBot="1">
      <c r="A41" s="288" t="s">
        <v>244</v>
      </c>
      <c r="B41" s="289"/>
      <c r="C41" s="319" t="s">
        <v>470</v>
      </c>
      <c r="D41" s="348">
        <f>SUM(D42:D45)</f>
        <v>0</v>
      </c>
      <c r="E41" s="348">
        <f>SUM(E42:E45)</f>
        <v>0</v>
      </c>
      <c r="F41" s="349">
        <f>SUM(F42:F45)</f>
        <v>0</v>
      </c>
    </row>
    <row r="42" spans="1:6" s="11" customFormat="1" ht="18" customHeight="1">
      <c r="A42" s="300"/>
      <c r="B42" s="329" t="s">
        <v>42</v>
      </c>
      <c r="C42" s="292" t="s">
        <v>125</v>
      </c>
      <c r="D42" s="350"/>
      <c r="E42" s="353"/>
      <c r="F42" s="1187"/>
    </row>
    <row r="43" spans="1:6" ht="18" customHeight="1">
      <c r="A43" s="301"/>
      <c r="B43" s="313" t="s">
        <v>43</v>
      </c>
      <c r="C43" s="314" t="s">
        <v>126</v>
      </c>
      <c r="D43" s="352"/>
      <c r="E43" s="351"/>
      <c r="F43" s="1186"/>
    </row>
    <row r="44" spans="1:6" ht="29.25" customHeight="1">
      <c r="A44" s="301"/>
      <c r="B44" s="313" t="s">
        <v>44</v>
      </c>
      <c r="C44" s="314" t="s">
        <v>131</v>
      </c>
      <c r="D44" s="352"/>
      <c r="E44" s="351"/>
      <c r="F44" s="1186"/>
    </row>
    <row r="45" spans="1:6" ht="17.25" customHeight="1" thickBot="1">
      <c r="A45" s="302"/>
      <c r="B45" s="318" t="s">
        <v>45</v>
      </c>
      <c r="C45" s="294" t="s">
        <v>7</v>
      </c>
      <c r="D45" s="354"/>
      <c r="E45" s="355"/>
      <c r="F45" s="1188"/>
    </row>
    <row r="46" spans="1:6" ht="16.5" customHeight="1" thickBot="1">
      <c r="A46" s="288" t="s">
        <v>245</v>
      </c>
      <c r="B46" s="289"/>
      <c r="C46" s="319" t="s">
        <v>183</v>
      </c>
      <c r="D46" s="348"/>
      <c r="E46" s="348"/>
      <c r="F46" s="349"/>
    </row>
    <row r="47" spans="1:6" ht="16.5" customHeight="1" thickBot="1">
      <c r="A47" s="253" t="s">
        <v>246</v>
      </c>
      <c r="B47" s="199"/>
      <c r="C47" s="357" t="s">
        <v>472</v>
      </c>
      <c r="D47" s="893"/>
      <c r="E47" s="893"/>
      <c r="F47" s="1204">
        <v>545</v>
      </c>
    </row>
    <row r="48" spans="1:8" ht="16.5" customHeight="1" thickBot="1">
      <c r="A48" s="288" t="s">
        <v>247</v>
      </c>
      <c r="B48" s="356"/>
      <c r="C48" s="271" t="s">
        <v>473</v>
      </c>
      <c r="D48" s="348">
        <f>+D35+D41+D46+D47</f>
        <v>269531</v>
      </c>
      <c r="E48" s="348">
        <f>+E35+E41+E46+E47</f>
        <v>305021</v>
      </c>
      <c r="F48" s="349">
        <f>+F35+F41+F46+F47</f>
        <v>304645</v>
      </c>
      <c r="H48" s="230"/>
    </row>
    <row r="49" spans="1:6" ht="16.5" customHeight="1" thickBot="1">
      <c r="A49" s="305"/>
      <c r="B49" s="306"/>
      <c r="C49" s="306"/>
      <c r="D49" s="388"/>
      <c r="E49" s="389"/>
      <c r="F49" s="389"/>
    </row>
    <row r="50" spans="1:6" ht="18" customHeight="1" thickBot="1">
      <c r="A50" s="972" t="s">
        <v>174</v>
      </c>
      <c r="B50" s="973"/>
      <c r="C50" s="974"/>
      <c r="D50" s="975">
        <f>SUM(D51:D55)</f>
        <v>80</v>
      </c>
      <c r="E50" s="975">
        <f>SUM(E51:E55)</f>
        <v>92</v>
      </c>
      <c r="F50" s="970">
        <f>SUM(F51:F55)</f>
        <v>91</v>
      </c>
    </row>
    <row r="51" spans="1:6" ht="18" customHeight="1">
      <c r="A51" s="390"/>
      <c r="B51" s="2359" t="s">
        <v>213</v>
      </c>
      <c r="C51" s="2359"/>
      <c r="D51" s="391">
        <v>49</v>
      </c>
      <c r="E51" s="392">
        <v>87</v>
      </c>
      <c r="F51" s="1189">
        <v>87</v>
      </c>
    </row>
    <row r="52" spans="1:6" ht="18" customHeight="1">
      <c r="A52" s="393"/>
      <c r="B52" s="2355" t="s">
        <v>212</v>
      </c>
      <c r="C52" s="2355"/>
      <c r="D52" s="394">
        <v>4</v>
      </c>
      <c r="E52" s="351">
        <v>2</v>
      </c>
      <c r="F52" s="1186">
        <v>1</v>
      </c>
    </row>
    <row r="53" spans="1:6" ht="18" customHeight="1">
      <c r="A53" s="393"/>
      <c r="B53" s="2355" t="s">
        <v>214</v>
      </c>
      <c r="C53" s="2355"/>
      <c r="D53" s="395">
        <v>27</v>
      </c>
      <c r="E53" s="351">
        <v>3</v>
      </c>
      <c r="F53" s="1186">
        <v>3</v>
      </c>
    </row>
    <row r="54" spans="1:6" ht="18" customHeight="1">
      <c r="A54" s="393"/>
      <c r="B54" s="2355" t="s">
        <v>215</v>
      </c>
      <c r="C54" s="2355"/>
      <c r="D54" s="395"/>
      <c r="E54" s="351"/>
      <c r="F54" s="1190"/>
    </row>
    <row r="55" spans="1:6" ht="18" customHeight="1" thickBot="1">
      <c r="A55" s="396"/>
      <c r="B55" s="2356" t="s">
        <v>216</v>
      </c>
      <c r="C55" s="2356"/>
      <c r="D55" s="981"/>
      <c r="E55" s="982"/>
      <c r="F55" s="1191"/>
    </row>
    <row r="56" spans="1:6" ht="18" customHeight="1" thickBot="1">
      <c r="A56" s="397" t="s">
        <v>175</v>
      </c>
      <c r="B56" s="976"/>
      <c r="C56" s="977"/>
      <c r="D56" s="978"/>
      <c r="E56" s="979">
        <v>9</v>
      </c>
      <c r="F56" s="971">
        <v>3</v>
      </c>
    </row>
  </sheetData>
  <sheetProtection formatCells="0"/>
  <mergeCells count="10">
    <mergeCell ref="D2:F3"/>
    <mergeCell ref="A3:B3"/>
    <mergeCell ref="A34:F34"/>
    <mergeCell ref="B53:C53"/>
    <mergeCell ref="B54:C54"/>
    <mergeCell ref="B55:C55"/>
    <mergeCell ref="A2:B2"/>
    <mergeCell ref="A5:B5"/>
    <mergeCell ref="B51:C51"/>
    <mergeCell ref="B52:C5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6" r:id="rId1"/>
  <headerFooter alignWithMargins="0">
    <oddHeader>&amp;R&amp;"Times New Roman CE,Dőlt"&amp;14 13.1 melléklet a ..../2014.(....) zárszámadási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 tint="0.7999799847602844"/>
  </sheetPr>
  <dimension ref="A1:H56"/>
  <sheetViews>
    <sheetView workbookViewId="0" topLeftCell="A1">
      <selection activeCell="I59" sqref="I59"/>
    </sheetView>
  </sheetViews>
  <sheetFormatPr defaultColWidth="9.00390625" defaultRowHeight="12.75"/>
  <cols>
    <col min="1" max="1" width="9.625" style="3" customWidth="1"/>
    <col min="2" max="2" width="10.375" style="4" customWidth="1"/>
    <col min="3" max="3" width="57.00390625" style="4" customWidth="1"/>
    <col min="4" max="4" width="14.00390625" style="4" customWidth="1"/>
    <col min="5" max="6" width="13.625" style="4" customWidth="1"/>
    <col min="7" max="7" width="9.375" style="4" customWidth="1"/>
    <col min="8" max="8" width="11.625" style="4" bestFit="1" customWidth="1"/>
    <col min="9" max="16384" width="9.375" style="4" customWidth="1"/>
  </cols>
  <sheetData>
    <row r="1" spans="1:4" s="2" customFormat="1" ht="15.75" customHeight="1" thickBot="1">
      <c r="A1" s="15"/>
      <c r="B1" s="16"/>
      <c r="C1" s="19"/>
      <c r="D1" s="18"/>
    </row>
    <row r="2" spans="1:6" s="7" customFormat="1" ht="25.5" customHeight="1">
      <c r="A2" s="2347" t="s">
        <v>160</v>
      </c>
      <c r="B2" s="2348"/>
      <c r="C2" s="228" t="s">
        <v>455</v>
      </c>
      <c r="D2" s="2321" t="s">
        <v>608</v>
      </c>
      <c r="E2" s="2322"/>
      <c r="F2" s="2323"/>
    </row>
    <row r="3" spans="1:6" s="7" customFormat="1" ht="16.5" thickBot="1">
      <c r="A3" s="80" t="s">
        <v>159</v>
      </c>
      <c r="B3" s="81"/>
      <c r="C3" s="238" t="s">
        <v>218</v>
      </c>
      <c r="D3" s="2324"/>
      <c r="E3" s="2325"/>
      <c r="F3" s="2326"/>
    </row>
    <row r="4" spans="1:6" s="8" customFormat="1" ht="10.5" customHeight="1" thickBot="1">
      <c r="A4" s="95"/>
      <c r="B4" s="96"/>
      <c r="C4" s="96"/>
      <c r="E4" s="239"/>
      <c r="F4" s="239"/>
    </row>
    <row r="5" spans="1:6" ht="30.75" customHeight="1" thickBot="1">
      <c r="A5" s="2327" t="s">
        <v>161</v>
      </c>
      <c r="B5" s="2360"/>
      <c r="C5" s="994" t="s">
        <v>0</v>
      </c>
      <c r="D5" s="384" t="s">
        <v>296</v>
      </c>
      <c r="E5" s="385" t="s">
        <v>461</v>
      </c>
      <c r="F5" s="385" t="s">
        <v>604</v>
      </c>
    </row>
    <row r="6" spans="1:6" s="6" customFormat="1" ht="11.25" customHeight="1" thickBot="1">
      <c r="A6" s="12">
        <v>1</v>
      </c>
      <c r="B6" s="13">
        <v>2</v>
      </c>
      <c r="C6" s="13">
        <v>3</v>
      </c>
      <c r="D6" s="13">
        <v>4</v>
      </c>
      <c r="E6" s="955">
        <v>5</v>
      </c>
      <c r="F6" s="13">
        <v>6</v>
      </c>
    </row>
    <row r="7" spans="1:6" s="6" customFormat="1" ht="16.5" customHeight="1" thickBot="1">
      <c r="A7" s="55"/>
      <c r="B7" s="34"/>
      <c r="C7" s="225" t="s">
        <v>1</v>
      </c>
      <c r="D7" s="237"/>
      <c r="E7" s="240"/>
      <c r="F7" s="240"/>
    </row>
    <row r="8" spans="1:6" s="9" customFormat="1" ht="16.5" customHeight="1" thickBot="1">
      <c r="A8" s="269" t="s">
        <v>243</v>
      </c>
      <c r="B8" s="270"/>
      <c r="C8" s="271" t="s">
        <v>203</v>
      </c>
      <c r="D8" s="1047">
        <f>SUM(D9:D17)</f>
        <v>21310</v>
      </c>
      <c r="E8" s="1047">
        <f>SUM(E9:E17)</f>
        <v>21705</v>
      </c>
      <c r="F8" s="273">
        <f>SUM(F9:F17)</f>
        <v>21570</v>
      </c>
    </row>
    <row r="9" spans="1:6" s="9" customFormat="1" ht="16.5" customHeight="1">
      <c r="A9" s="345"/>
      <c r="B9" s="279" t="s">
        <v>36</v>
      </c>
      <c r="C9" s="1048" t="s">
        <v>83</v>
      </c>
      <c r="D9" s="1049"/>
      <c r="E9" s="956"/>
      <c r="F9" s="1178"/>
    </row>
    <row r="10" spans="1:6" s="9" customFormat="1" ht="16.5" customHeight="1">
      <c r="A10" s="278"/>
      <c r="B10" s="279" t="s">
        <v>37</v>
      </c>
      <c r="C10" s="280" t="s">
        <v>84</v>
      </c>
      <c r="D10" s="1050">
        <v>13600</v>
      </c>
      <c r="E10" s="997">
        <v>13709</v>
      </c>
      <c r="F10" s="1178">
        <v>13710</v>
      </c>
    </row>
    <row r="11" spans="1:6" s="9" customFormat="1" ht="16.5" customHeight="1">
      <c r="A11" s="278"/>
      <c r="B11" s="279" t="s">
        <v>38</v>
      </c>
      <c r="C11" s="280" t="s">
        <v>85</v>
      </c>
      <c r="D11" s="1050"/>
      <c r="E11" s="997"/>
      <c r="F11" s="1178"/>
    </row>
    <row r="12" spans="1:6" s="9" customFormat="1" ht="16.5" customHeight="1">
      <c r="A12" s="278"/>
      <c r="B12" s="279" t="s">
        <v>39</v>
      </c>
      <c r="C12" s="280" t="s">
        <v>86</v>
      </c>
      <c r="D12" s="1050">
        <v>2500</v>
      </c>
      <c r="E12" s="997">
        <v>2500</v>
      </c>
      <c r="F12" s="1178">
        <v>2361</v>
      </c>
    </row>
    <row r="13" spans="1:6" s="9" customFormat="1" ht="16.5" customHeight="1">
      <c r="A13" s="278"/>
      <c r="B13" s="279" t="s">
        <v>61</v>
      </c>
      <c r="C13" s="1051" t="s">
        <v>87</v>
      </c>
      <c r="D13" s="1050">
        <v>700</v>
      </c>
      <c r="E13" s="997">
        <v>834</v>
      </c>
      <c r="F13" s="1178">
        <v>834</v>
      </c>
    </row>
    <row r="14" spans="1:6" s="9" customFormat="1" ht="16.5" customHeight="1">
      <c r="A14" s="1052"/>
      <c r="B14" s="279" t="s">
        <v>40</v>
      </c>
      <c r="C14" s="280" t="s">
        <v>88</v>
      </c>
      <c r="D14" s="1053">
        <v>4510</v>
      </c>
      <c r="E14" s="997">
        <v>4566</v>
      </c>
      <c r="F14" s="1178">
        <v>4565</v>
      </c>
    </row>
    <row r="15" spans="1:6" s="10" customFormat="1" ht="16.5" customHeight="1">
      <c r="A15" s="278"/>
      <c r="B15" s="279" t="s">
        <v>41</v>
      </c>
      <c r="C15" s="280" t="s">
        <v>211</v>
      </c>
      <c r="D15" s="1050"/>
      <c r="E15" s="956"/>
      <c r="F15" s="1178">
        <v>4</v>
      </c>
    </row>
    <row r="16" spans="1:6" s="10" customFormat="1" ht="16.5" customHeight="1">
      <c r="A16" s="282"/>
      <c r="B16" s="283" t="s">
        <v>48</v>
      </c>
      <c r="C16" s="1051" t="s">
        <v>205</v>
      </c>
      <c r="D16" s="1054"/>
      <c r="E16" s="956">
        <v>96</v>
      </c>
      <c r="F16" s="1178">
        <v>96</v>
      </c>
    </row>
    <row r="17" spans="1:6" s="10" customFormat="1" ht="16.5" customHeight="1" thickBot="1">
      <c r="A17" s="278"/>
      <c r="B17" s="279" t="s">
        <v>49</v>
      </c>
      <c r="C17" s="280" t="s">
        <v>199</v>
      </c>
      <c r="D17" s="1050"/>
      <c r="E17" s="956"/>
      <c r="F17" s="1178"/>
    </row>
    <row r="18" spans="1:6" s="9" customFormat="1" ht="16.5" customHeight="1" thickBot="1">
      <c r="A18" s="269" t="s">
        <v>244</v>
      </c>
      <c r="B18" s="270"/>
      <c r="C18" s="271" t="s">
        <v>176</v>
      </c>
      <c r="D18" s="1047">
        <f>SUM(D19:D22)</f>
        <v>0</v>
      </c>
      <c r="E18" s="1047">
        <f>SUM(E19:E22)</f>
        <v>4130</v>
      </c>
      <c r="F18" s="273">
        <f>SUM(F19:F22)</f>
        <v>4131</v>
      </c>
    </row>
    <row r="19" spans="1:6" s="10" customFormat="1" ht="16.5" customHeight="1">
      <c r="A19" s="278"/>
      <c r="B19" s="279" t="s">
        <v>42</v>
      </c>
      <c r="C19" s="276" t="s">
        <v>54</v>
      </c>
      <c r="D19" s="1050"/>
      <c r="E19" s="281">
        <v>4041</v>
      </c>
      <c r="F19" s="1179">
        <v>4042</v>
      </c>
    </row>
    <row r="20" spans="1:6" s="10" customFormat="1" ht="16.5" customHeight="1">
      <c r="A20" s="278"/>
      <c r="B20" s="279" t="s">
        <v>43</v>
      </c>
      <c r="C20" s="280" t="s">
        <v>55</v>
      </c>
      <c r="D20" s="1050"/>
      <c r="E20" s="281"/>
      <c r="F20" s="1179"/>
    </row>
    <row r="21" spans="1:6" s="10" customFormat="1" ht="16.5" customHeight="1">
      <c r="A21" s="278"/>
      <c r="B21" s="279" t="s">
        <v>44</v>
      </c>
      <c r="C21" s="280" t="s">
        <v>177</v>
      </c>
      <c r="D21" s="1050"/>
      <c r="E21" s="281"/>
      <c r="F21" s="1179"/>
    </row>
    <row r="22" spans="1:6" s="10" customFormat="1" ht="16.5" customHeight="1" thickBot="1">
      <c r="A22" s="282"/>
      <c r="B22" s="283" t="s">
        <v>45</v>
      </c>
      <c r="C22" s="284" t="s">
        <v>56</v>
      </c>
      <c r="D22" s="1054"/>
      <c r="E22" s="286">
        <v>89</v>
      </c>
      <c r="F22" s="1180">
        <v>89</v>
      </c>
    </row>
    <row r="23" spans="1:6" s="10" customFormat="1" ht="16.5" customHeight="1" thickBot="1">
      <c r="A23" s="288" t="s">
        <v>245</v>
      </c>
      <c r="B23" s="289"/>
      <c r="C23" s="289" t="s">
        <v>178</v>
      </c>
      <c r="D23" s="1055"/>
      <c r="E23" s="309"/>
      <c r="F23" s="1044"/>
    </row>
    <row r="24" spans="1:6" s="9" customFormat="1" ht="16.5" customHeight="1" thickBot="1">
      <c r="A24" s="288" t="s">
        <v>246</v>
      </c>
      <c r="B24" s="270"/>
      <c r="C24" s="289" t="s">
        <v>179</v>
      </c>
      <c r="D24" s="1055"/>
      <c r="E24" s="1056"/>
      <c r="F24" s="1057"/>
    </row>
    <row r="25" spans="1:6" s="9" customFormat="1" ht="16.5" customHeight="1" thickBot="1">
      <c r="A25" s="269" t="s">
        <v>247</v>
      </c>
      <c r="B25" s="290"/>
      <c r="C25" s="289" t="s">
        <v>180</v>
      </c>
      <c r="D25" s="272">
        <f>+D26+D27</f>
        <v>0</v>
      </c>
      <c r="E25" s="272">
        <f>+E26+E27</f>
        <v>709</v>
      </c>
      <c r="F25" s="273">
        <f>+F26+F27</f>
        <v>709</v>
      </c>
    </row>
    <row r="26" spans="1:6" s="9" customFormat="1" ht="16.5" customHeight="1">
      <c r="A26" s="274"/>
      <c r="B26" s="291" t="s">
        <v>21</v>
      </c>
      <c r="C26" s="292" t="s">
        <v>14</v>
      </c>
      <c r="D26" s="1058"/>
      <c r="E26" s="308">
        <v>709</v>
      </c>
      <c r="F26" s="1181">
        <v>709</v>
      </c>
    </row>
    <row r="27" spans="1:6" s="9" customFormat="1" ht="16.5" customHeight="1" thickBot="1">
      <c r="A27" s="1059"/>
      <c r="B27" s="1060" t="s">
        <v>22</v>
      </c>
      <c r="C27" s="1061" t="s">
        <v>181</v>
      </c>
      <c r="D27" s="1062"/>
      <c r="E27" s="956"/>
      <c r="F27" s="1178"/>
    </row>
    <row r="28" spans="1:6" s="10" customFormat="1" ht="16.5" customHeight="1" thickBot="1">
      <c r="A28" s="295" t="s">
        <v>248</v>
      </c>
      <c r="B28" s="296"/>
      <c r="C28" s="289" t="s">
        <v>299</v>
      </c>
      <c r="D28" s="1063">
        <f>SUM(D29:D30)</f>
        <v>36359</v>
      </c>
      <c r="E28" s="1063">
        <f>SUM(E29:E30)</f>
        <v>44188</v>
      </c>
      <c r="F28" s="297">
        <f>SUM(F29:F30)</f>
        <v>44188</v>
      </c>
    </row>
    <row r="29" spans="1:6" s="9" customFormat="1" ht="16.5" customHeight="1">
      <c r="A29" s="274"/>
      <c r="B29" s="291" t="s">
        <v>24</v>
      </c>
      <c r="C29" s="292" t="s">
        <v>206</v>
      </c>
      <c r="D29" s="277">
        <v>20308</v>
      </c>
      <c r="E29" s="277">
        <v>28275</v>
      </c>
      <c r="F29" s="1181">
        <v>28275</v>
      </c>
    </row>
    <row r="30" spans="1:6" s="9" customFormat="1" ht="16.5" customHeight="1" thickBot="1">
      <c r="A30" s="282"/>
      <c r="B30" s="293" t="s">
        <v>25</v>
      </c>
      <c r="C30" s="1064" t="s">
        <v>207</v>
      </c>
      <c r="D30" s="285">
        <v>16051</v>
      </c>
      <c r="E30" s="285">
        <v>15913</v>
      </c>
      <c r="F30" s="1182">
        <v>15913</v>
      </c>
    </row>
    <row r="31" spans="1:6" s="9" customFormat="1" ht="16.5" customHeight="1" thickBot="1">
      <c r="A31" s="269" t="s">
        <v>249</v>
      </c>
      <c r="B31" s="894"/>
      <c r="C31" s="289" t="s">
        <v>471</v>
      </c>
      <c r="D31" s="895"/>
      <c r="E31" s="895"/>
      <c r="F31" s="1248"/>
    </row>
    <row r="32" spans="1:6" s="10" customFormat="1" ht="16.5" customHeight="1" thickBot="1">
      <c r="A32" s="295" t="s">
        <v>250</v>
      </c>
      <c r="B32" s="1065"/>
      <c r="C32" s="667" t="s">
        <v>193</v>
      </c>
      <c r="D32" s="272">
        <f>SUM(D8,D18,D23,D24,D25,D28)</f>
        <v>57669</v>
      </c>
      <c r="E32" s="272">
        <f>SUM(E8,E18,E23,E24,E25,E28)</f>
        <v>70732</v>
      </c>
      <c r="F32" s="273">
        <f>SUM(F8,F18,F23,F24,F25,F28)</f>
        <v>70598</v>
      </c>
    </row>
    <row r="33" spans="1:4" ht="16.5" customHeight="1" thickBot="1">
      <c r="A33" s="54"/>
      <c r="B33" s="33"/>
      <c r="C33" s="33"/>
      <c r="D33" s="33"/>
    </row>
    <row r="34" spans="1:6" s="6" customFormat="1" ht="16.5" customHeight="1" thickBot="1">
      <c r="A34" s="2334" t="s">
        <v>6</v>
      </c>
      <c r="B34" s="2335"/>
      <c r="C34" s="2335"/>
      <c r="D34" s="2335"/>
      <c r="E34" s="2335"/>
      <c r="F34" s="2336"/>
    </row>
    <row r="35" spans="1:6" s="11" customFormat="1" ht="16.5" customHeight="1" thickBot="1">
      <c r="A35" s="288" t="s">
        <v>243</v>
      </c>
      <c r="B35" s="289"/>
      <c r="C35" s="319" t="s">
        <v>469</v>
      </c>
      <c r="D35" s="1047">
        <f>SUM(D36:D40)</f>
        <v>57669</v>
      </c>
      <c r="E35" s="1047">
        <f>SUM(E36:E40)</f>
        <v>70732</v>
      </c>
      <c r="F35" s="273">
        <f>SUM(F36:F40)</f>
        <v>70221</v>
      </c>
    </row>
    <row r="36" spans="1:8" ht="16.5" customHeight="1">
      <c r="A36" s="300"/>
      <c r="B36" s="329" t="s">
        <v>36</v>
      </c>
      <c r="C36" s="292" t="s">
        <v>272</v>
      </c>
      <c r="D36" s="1066">
        <v>27674</v>
      </c>
      <c r="E36" s="997">
        <v>32069</v>
      </c>
      <c r="F36" s="1183">
        <v>31814</v>
      </c>
      <c r="H36" s="2184"/>
    </row>
    <row r="37" spans="1:8" ht="16.5" customHeight="1">
      <c r="A37" s="301"/>
      <c r="B37" s="313" t="s">
        <v>37</v>
      </c>
      <c r="C37" s="314" t="s">
        <v>121</v>
      </c>
      <c r="D37" s="1050">
        <v>7486</v>
      </c>
      <c r="E37" s="997">
        <v>8023</v>
      </c>
      <c r="F37" s="1183">
        <v>7909</v>
      </c>
      <c r="H37" s="2184"/>
    </row>
    <row r="38" spans="1:8" ht="16.5" customHeight="1">
      <c r="A38" s="301"/>
      <c r="B38" s="313" t="s">
        <v>38</v>
      </c>
      <c r="C38" s="314" t="s">
        <v>58</v>
      </c>
      <c r="D38" s="1050">
        <v>22509</v>
      </c>
      <c r="E38" s="997">
        <v>30640</v>
      </c>
      <c r="F38" s="1183">
        <v>30498</v>
      </c>
      <c r="H38" s="2184"/>
    </row>
    <row r="39" spans="1:6" ht="16.5" customHeight="1">
      <c r="A39" s="301"/>
      <c r="B39" s="313" t="s">
        <v>39</v>
      </c>
      <c r="C39" s="314" t="s">
        <v>122</v>
      </c>
      <c r="D39" s="1050"/>
      <c r="E39" s="956"/>
      <c r="F39" s="1178"/>
    </row>
    <row r="40" spans="1:6" ht="16.5" customHeight="1" thickBot="1">
      <c r="A40" s="301"/>
      <c r="B40" s="313" t="s">
        <v>47</v>
      </c>
      <c r="C40" s="314" t="s">
        <v>123</v>
      </c>
      <c r="D40" s="1050"/>
      <c r="E40" s="956"/>
      <c r="F40" s="1178"/>
    </row>
    <row r="41" spans="1:6" ht="16.5" customHeight="1" thickBot="1">
      <c r="A41" s="288" t="s">
        <v>244</v>
      </c>
      <c r="B41" s="289"/>
      <c r="C41" s="319" t="s">
        <v>470</v>
      </c>
      <c r="D41" s="1047">
        <f>SUM(D42:D45)</f>
        <v>0</v>
      </c>
      <c r="E41" s="1047">
        <f>SUM(E42:E45)</f>
        <v>0</v>
      </c>
      <c r="F41" s="273">
        <f>SUM(F42:F45)</f>
        <v>0</v>
      </c>
    </row>
    <row r="42" spans="1:6" s="11" customFormat="1" ht="16.5" customHeight="1">
      <c r="A42" s="300"/>
      <c r="B42" s="329" t="s">
        <v>42</v>
      </c>
      <c r="C42" s="292" t="s">
        <v>125</v>
      </c>
      <c r="D42" s="1066"/>
      <c r="E42" s="956"/>
      <c r="F42" s="1178"/>
    </row>
    <row r="43" spans="1:6" ht="16.5" customHeight="1">
      <c r="A43" s="301"/>
      <c r="B43" s="313" t="s">
        <v>43</v>
      </c>
      <c r="C43" s="314" t="s">
        <v>126</v>
      </c>
      <c r="D43" s="1050"/>
      <c r="E43" s="956"/>
      <c r="F43" s="1178"/>
    </row>
    <row r="44" spans="1:6" ht="28.5" customHeight="1">
      <c r="A44" s="301"/>
      <c r="B44" s="313" t="s">
        <v>44</v>
      </c>
      <c r="C44" s="314" t="s">
        <v>131</v>
      </c>
      <c r="D44" s="1050"/>
      <c r="E44" s="956"/>
      <c r="F44" s="1178"/>
    </row>
    <row r="45" spans="1:6" ht="16.5" customHeight="1" thickBot="1">
      <c r="A45" s="302"/>
      <c r="B45" s="318" t="s">
        <v>45</v>
      </c>
      <c r="C45" s="294" t="s">
        <v>7</v>
      </c>
      <c r="D45" s="1054"/>
      <c r="E45" s="303"/>
      <c r="F45" s="1184"/>
    </row>
    <row r="46" spans="1:6" ht="16.5" customHeight="1" thickBot="1">
      <c r="A46" s="288" t="s">
        <v>245</v>
      </c>
      <c r="B46" s="289"/>
      <c r="C46" s="319" t="s">
        <v>183</v>
      </c>
      <c r="D46" s="1047"/>
      <c r="E46" s="1047"/>
      <c r="F46" s="273"/>
    </row>
    <row r="47" spans="1:6" ht="16.5" customHeight="1" thickBot="1">
      <c r="A47" s="288" t="s">
        <v>246</v>
      </c>
      <c r="B47" s="289"/>
      <c r="C47" s="319" t="s">
        <v>472</v>
      </c>
      <c r="D47" s="1067"/>
      <c r="E47" s="1067"/>
      <c r="F47" s="1184">
        <v>-544</v>
      </c>
    </row>
    <row r="48" spans="1:6" ht="16.5" customHeight="1" thickBot="1">
      <c r="A48" s="288" t="s">
        <v>247</v>
      </c>
      <c r="B48" s="356"/>
      <c r="C48" s="271" t="s">
        <v>473</v>
      </c>
      <c r="D48" s="1047">
        <f>+D35+D41+D46</f>
        <v>57669</v>
      </c>
      <c r="E48" s="1047">
        <f>+E35+E41+E46</f>
        <v>70732</v>
      </c>
      <c r="F48" s="273">
        <f>+F35+F41+F46+F47</f>
        <v>69677</v>
      </c>
    </row>
    <row r="49" spans="1:6" ht="16.5" customHeight="1" thickBot="1">
      <c r="A49" s="89"/>
      <c r="B49" s="90"/>
      <c r="C49" s="90"/>
      <c r="D49" s="90"/>
      <c r="E49" s="230"/>
      <c r="F49" s="230"/>
    </row>
    <row r="50" spans="1:6" ht="15" customHeight="1" thickBot="1">
      <c r="A50" s="320" t="s">
        <v>174</v>
      </c>
      <c r="B50" s="321"/>
      <c r="C50" s="322"/>
      <c r="D50" s="1045">
        <f>SUM(D51:D55)</f>
        <v>19</v>
      </c>
      <c r="E50" s="1045">
        <f>SUM(E51:E55)</f>
        <v>19</v>
      </c>
      <c r="F50" s="1046">
        <f>SUM(F51:F55)</f>
        <v>17</v>
      </c>
    </row>
    <row r="51" spans="1:6" ht="15" customHeight="1">
      <c r="A51" s="323"/>
      <c r="B51" s="2345" t="s">
        <v>213</v>
      </c>
      <c r="C51" s="2345"/>
      <c r="D51" s="324">
        <v>9</v>
      </c>
      <c r="E51" s="287">
        <v>9</v>
      </c>
      <c r="F51" s="1180">
        <v>8</v>
      </c>
    </row>
    <row r="52" spans="1:6" ht="15" customHeight="1">
      <c r="A52" s="307"/>
      <c r="B52" s="2337" t="s">
        <v>212</v>
      </c>
      <c r="C52" s="2337"/>
      <c r="D52" s="325">
        <v>1</v>
      </c>
      <c r="E52" s="281">
        <v>1</v>
      </c>
      <c r="F52" s="1180">
        <v>1</v>
      </c>
    </row>
    <row r="53" spans="1:6" ht="15" customHeight="1">
      <c r="A53" s="307"/>
      <c r="B53" s="2337" t="s">
        <v>214</v>
      </c>
      <c r="C53" s="2337"/>
      <c r="D53" s="326">
        <v>9</v>
      </c>
      <c r="E53" s="281">
        <v>9</v>
      </c>
      <c r="F53" s="1180">
        <v>8</v>
      </c>
    </row>
    <row r="54" spans="1:6" ht="15" customHeight="1">
      <c r="A54" s="307"/>
      <c r="B54" s="2337" t="s">
        <v>215</v>
      </c>
      <c r="C54" s="2337"/>
      <c r="D54" s="326"/>
      <c r="E54" s="281"/>
      <c r="F54" s="1180"/>
    </row>
    <row r="55" spans="1:6" ht="15" customHeight="1" thickBot="1">
      <c r="A55" s="951"/>
      <c r="B55" s="2342" t="s">
        <v>216</v>
      </c>
      <c r="C55" s="2342"/>
      <c r="D55" s="327"/>
      <c r="E55" s="286"/>
      <c r="F55" s="1180"/>
    </row>
    <row r="56" spans="1:6" ht="15" customHeight="1" thickBot="1">
      <c r="A56" s="320" t="s">
        <v>175</v>
      </c>
      <c r="B56" s="321"/>
      <c r="C56" s="322"/>
      <c r="D56" s="1043"/>
      <c r="E56" s="309">
        <v>5</v>
      </c>
      <c r="F56" s="1044">
        <v>3</v>
      </c>
    </row>
  </sheetData>
  <sheetProtection formatCells="0"/>
  <mergeCells count="9">
    <mergeCell ref="D2:F3"/>
    <mergeCell ref="A34:F34"/>
    <mergeCell ref="B53:C53"/>
    <mergeCell ref="B54:C54"/>
    <mergeCell ref="B55:C55"/>
    <mergeCell ref="A2:B2"/>
    <mergeCell ref="A5:B5"/>
    <mergeCell ref="B51:C51"/>
    <mergeCell ref="B52:C5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66" r:id="rId1"/>
  <headerFooter alignWithMargins="0">
    <oddHeader>&amp;R&amp;"Times New Roman CE,Dőlt"&amp;14 13.2 melléklet a ..../2014. (....) zárszámadási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4" tint="0.7999799847602844"/>
  </sheetPr>
  <dimension ref="A1:F56"/>
  <sheetViews>
    <sheetView workbookViewId="0" topLeftCell="A1">
      <selection activeCell="J42" sqref="J42"/>
    </sheetView>
  </sheetViews>
  <sheetFormatPr defaultColWidth="9.00390625" defaultRowHeight="12.75"/>
  <cols>
    <col min="1" max="1" width="8.625" style="3" customWidth="1"/>
    <col min="2" max="2" width="9.625" style="4" customWidth="1"/>
    <col min="3" max="3" width="66.50390625" style="4" customWidth="1"/>
    <col min="4" max="6" width="15.875" style="4" customWidth="1"/>
    <col min="7" max="7" width="9.375" style="4" customWidth="1"/>
    <col min="8" max="8" width="11.625" style="4" bestFit="1" customWidth="1"/>
    <col min="9" max="16384" width="9.375" style="4" customWidth="1"/>
  </cols>
  <sheetData>
    <row r="1" spans="1:4" s="2" customFormat="1" ht="21" customHeight="1" thickBot="1">
      <c r="A1" s="15"/>
      <c r="B1" s="16"/>
      <c r="C1" s="19"/>
      <c r="D1" s="18"/>
    </row>
    <row r="2" spans="1:6" s="7" customFormat="1" ht="25.5" customHeight="1">
      <c r="A2" s="2347" t="s">
        <v>160</v>
      </c>
      <c r="B2" s="2348"/>
      <c r="C2" s="21" t="s">
        <v>150</v>
      </c>
      <c r="D2" s="2321" t="s">
        <v>608</v>
      </c>
      <c r="E2" s="2322"/>
      <c r="F2" s="2323"/>
    </row>
    <row r="3" spans="1:6" s="7" customFormat="1" ht="16.5" thickBot="1">
      <c r="A3" s="80" t="s">
        <v>159</v>
      </c>
      <c r="B3" s="81"/>
      <c r="C3" s="127" t="s">
        <v>190</v>
      </c>
      <c r="D3" s="2324"/>
      <c r="E3" s="2325"/>
      <c r="F3" s="2326"/>
    </row>
    <row r="4" spans="1:3" s="8" customFormat="1" ht="12" customHeight="1" thickBot="1">
      <c r="A4" s="95"/>
      <c r="B4" s="96"/>
      <c r="C4" s="96"/>
    </row>
    <row r="5" spans="1:6" ht="29.25" customHeight="1" thickBot="1">
      <c r="A5" s="2365" t="s">
        <v>161</v>
      </c>
      <c r="B5" s="2366"/>
      <c r="C5" s="24" t="s">
        <v>0</v>
      </c>
      <c r="D5" s="401" t="s">
        <v>296</v>
      </c>
      <c r="E5" s="384" t="s">
        <v>461</v>
      </c>
      <c r="F5" s="384" t="s">
        <v>604</v>
      </c>
    </row>
    <row r="6" spans="1:6" s="6" customFormat="1" ht="10.5" customHeight="1" thickBot="1">
      <c r="A6" s="12">
        <v>1</v>
      </c>
      <c r="B6" s="13">
        <v>2</v>
      </c>
      <c r="C6" s="13">
        <v>3</v>
      </c>
      <c r="D6" s="13">
        <v>4</v>
      </c>
      <c r="E6" s="12">
        <v>5</v>
      </c>
      <c r="F6" s="14">
        <v>6</v>
      </c>
    </row>
    <row r="7" spans="1:6" s="6" customFormat="1" ht="16.5" customHeight="1" thickBot="1">
      <c r="A7" s="2338" t="s">
        <v>1</v>
      </c>
      <c r="B7" s="2339"/>
      <c r="C7" s="2339"/>
      <c r="D7" s="2339"/>
      <c r="E7" s="2339"/>
      <c r="F7" s="2339"/>
    </row>
    <row r="8" spans="1:6" s="9" customFormat="1" ht="19.5" customHeight="1" thickBot="1">
      <c r="A8" s="402" t="s">
        <v>243</v>
      </c>
      <c r="B8" s="403"/>
      <c r="C8" s="404" t="s">
        <v>203</v>
      </c>
      <c r="D8" s="405">
        <f>SUM(D9:D17)</f>
        <v>20302</v>
      </c>
      <c r="E8" s="405">
        <f>SUM(E9:E17)</f>
        <v>26034</v>
      </c>
      <c r="F8" s="406">
        <f>SUM(F9:F17)</f>
        <v>26341</v>
      </c>
    </row>
    <row r="9" spans="1:6" s="9" customFormat="1" ht="19.5" customHeight="1">
      <c r="A9" s="407"/>
      <c r="B9" s="408" t="s">
        <v>36</v>
      </c>
      <c r="C9" s="409" t="s">
        <v>83</v>
      </c>
      <c r="D9" s="410"/>
      <c r="E9" s="668"/>
      <c r="F9" s="1168"/>
    </row>
    <row r="10" spans="1:6" s="9" customFormat="1" ht="19.5" customHeight="1">
      <c r="A10" s="411"/>
      <c r="B10" s="412" t="s">
        <v>37</v>
      </c>
      <c r="C10" s="413" t="s">
        <v>84</v>
      </c>
      <c r="D10" s="414">
        <v>9850</v>
      </c>
      <c r="E10" s="414">
        <v>10935</v>
      </c>
      <c r="F10" s="1243">
        <v>10544</v>
      </c>
    </row>
    <row r="11" spans="1:6" s="9" customFormat="1" ht="19.5" customHeight="1">
      <c r="A11" s="411"/>
      <c r="B11" s="412" t="s">
        <v>38</v>
      </c>
      <c r="C11" s="413" t="s">
        <v>85</v>
      </c>
      <c r="D11" s="414">
        <v>4400</v>
      </c>
      <c r="E11" s="414">
        <v>6400</v>
      </c>
      <c r="F11" s="1243">
        <v>6933</v>
      </c>
    </row>
    <row r="12" spans="1:6" s="9" customFormat="1" ht="19.5" customHeight="1">
      <c r="A12" s="411"/>
      <c r="B12" s="412" t="s">
        <v>39</v>
      </c>
      <c r="C12" s="413" t="s">
        <v>86</v>
      </c>
      <c r="D12" s="414"/>
      <c r="E12" s="414"/>
      <c r="F12" s="1243"/>
    </row>
    <row r="13" spans="1:6" s="9" customFormat="1" ht="19.5" customHeight="1">
      <c r="A13" s="411"/>
      <c r="B13" s="412" t="s">
        <v>61</v>
      </c>
      <c r="C13" s="413" t="s">
        <v>87</v>
      </c>
      <c r="D13" s="414"/>
      <c r="E13" s="414"/>
      <c r="F13" s="1243"/>
    </row>
    <row r="14" spans="1:6" s="9" customFormat="1" ht="19.5" customHeight="1">
      <c r="A14" s="411"/>
      <c r="B14" s="412" t="s">
        <v>40</v>
      </c>
      <c r="C14" s="413" t="s">
        <v>88</v>
      </c>
      <c r="D14" s="414">
        <v>4552</v>
      </c>
      <c r="E14" s="414">
        <v>6042</v>
      </c>
      <c r="F14" s="1243">
        <v>6050</v>
      </c>
    </row>
    <row r="15" spans="1:6" s="10" customFormat="1" ht="19.5" customHeight="1">
      <c r="A15" s="411"/>
      <c r="B15" s="412" t="s">
        <v>41</v>
      </c>
      <c r="C15" s="413" t="s">
        <v>211</v>
      </c>
      <c r="D15" s="414"/>
      <c r="E15" s="414"/>
      <c r="F15" s="1243">
        <v>3</v>
      </c>
    </row>
    <row r="16" spans="1:6" s="10" customFormat="1" ht="19.5" customHeight="1">
      <c r="A16" s="411"/>
      <c r="B16" s="412" t="s">
        <v>48</v>
      </c>
      <c r="C16" s="413" t="s">
        <v>205</v>
      </c>
      <c r="D16" s="414">
        <v>1500</v>
      </c>
      <c r="E16" s="414">
        <v>2657</v>
      </c>
      <c r="F16" s="1243">
        <v>2811</v>
      </c>
    </row>
    <row r="17" spans="1:6" s="10" customFormat="1" ht="19.5" customHeight="1" thickBot="1">
      <c r="A17" s="416"/>
      <c r="B17" s="417" t="s">
        <v>49</v>
      </c>
      <c r="C17" s="418" t="s">
        <v>199</v>
      </c>
      <c r="D17" s="419"/>
      <c r="E17" s="456"/>
      <c r="F17" s="1169"/>
    </row>
    <row r="18" spans="1:6" s="9" customFormat="1" ht="19.5" customHeight="1" thickBot="1">
      <c r="A18" s="402" t="s">
        <v>244</v>
      </c>
      <c r="B18" s="403"/>
      <c r="C18" s="404" t="s">
        <v>176</v>
      </c>
      <c r="D18" s="405">
        <f>SUM(D19:D22)</f>
        <v>0</v>
      </c>
      <c r="E18" s="405">
        <f>SUM(E19:E22)</f>
        <v>3984</v>
      </c>
      <c r="F18" s="406">
        <f>SUM(F19:F22)</f>
        <v>3987</v>
      </c>
    </row>
    <row r="19" spans="1:6" s="10" customFormat="1" ht="19.5" customHeight="1">
      <c r="A19" s="407"/>
      <c r="B19" s="408" t="s">
        <v>42</v>
      </c>
      <c r="C19" s="409" t="s">
        <v>54</v>
      </c>
      <c r="D19" s="410"/>
      <c r="E19" s="421">
        <v>3554</v>
      </c>
      <c r="F19" s="1170">
        <v>3557</v>
      </c>
    </row>
    <row r="20" spans="1:6" s="10" customFormat="1" ht="19.5" customHeight="1">
      <c r="A20" s="411"/>
      <c r="B20" s="412" t="s">
        <v>43</v>
      </c>
      <c r="C20" s="413" t="s">
        <v>55</v>
      </c>
      <c r="D20" s="414"/>
      <c r="E20" s="415"/>
      <c r="F20" s="1171"/>
    </row>
    <row r="21" spans="1:6" s="10" customFormat="1" ht="19.5" customHeight="1">
      <c r="A21" s="411"/>
      <c r="B21" s="412" t="s">
        <v>44</v>
      </c>
      <c r="C21" s="413" t="s">
        <v>177</v>
      </c>
      <c r="D21" s="414"/>
      <c r="E21" s="415"/>
      <c r="F21" s="1171"/>
    </row>
    <row r="22" spans="1:6" s="10" customFormat="1" ht="19.5" customHeight="1" thickBot="1">
      <c r="A22" s="416"/>
      <c r="B22" s="417" t="s">
        <v>45</v>
      </c>
      <c r="C22" s="418" t="s">
        <v>56</v>
      </c>
      <c r="D22" s="419"/>
      <c r="E22" s="420">
        <v>430</v>
      </c>
      <c r="F22" s="1172">
        <v>430</v>
      </c>
    </row>
    <row r="23" spans="1:6" s="10" customFormat="1" ht="19.5" customHeight="1" thickBot="1">
      <c r="A23" s="422" t="s">
        <v>245</v>
      </c>
      <c r="B23" s="423"/>
      <c r="C23" s="423" t="s">
        <v>178</v>
      </c>
      <c r="D23" s="405"/>
      <c r="E23" s="405"/>
      <c r="F23" s="406"/>
    </row>
    <row r="24" spans="1:6" s="9" customFormat="1" ht="19.5" customHeight="1" thickBot="1">
      <c r="A24" s="422" t="s">
        <v>246</v>
      </c>
      <c r="B24" s="403"/>
      <c r="C24" s="423" t="s">
        <v>179</v>
      </c>
      <c r="D24" s="405"/>
      <c r="E24" s="405"/>
      <c r="F24" s="406"/>
    </row>
    <row r="25" spans="1:6" s="9" customFormat="1" ht="19.5" customHeight="1" thickBot="1">
      <c r="A25" s="402" t="s">
        <v>247</v>
      </c>
      <c r="B25" s="424"/>
      <c r="C25" s="423" t="s">
        <v>180</v>
      </c>
      <c r="D25" s="405">
        <f>+D26+D27</f>
        <v>0</v>
      </c>
      <c r="E25" s="405">
        <f>+E26+E27</f>
        <v>1342</v>
      </c>
      <c r="F25" s="406">
        <f>+F26+F27</f>
        <v>1342</v>
      </c>
    </row>
    <row r="26" spans="1:6" s="9" customFormat="1" ht="19.5" customHeight="1">
      <c r="A26" s="407"/>
      <c r="B26" s="425" t="s">
        <v>21</v>
      </c>
      <c r="C26" s="426" t="s">
        <v>14</v>
      </c>
      <c r="D26" s="427"/>
      <c r="E26" s="668">
        <v>1342</v>
      </c>
      <c r="F26" s="1168">
        <v>1342</v>
      </c>
    </row>
    <row r="27" spans="1:6" s="9" customFormat="1" ht="19.5" customHeight="1" thickBot="1">
      <c r="A27" s="416"/>
      <c r="B27" s="428" t="s">
        <v>22</v>
      </c>
      <c r="C27" s="429" t="s">
        <v>181</v>
      </c>
      <c r="D27" s="430"/>
      <c r="E27" s="456"/>
      <c r="F27" s="1169"/>
    </row>
    <row r="28" spans="1:6" s="10" customFormat="1" ht="19.5" customHeight="1" thickBot="1">
      <c r="A28" s="431" t="s">
        <v>248</v>
      </c>
      <c r="B28" s="296"/>
      <c r="C28" s="423" t="s">
        <v>299</v>
      </c>
      <c r="D28" s="432">
        <f>SUM(D29:D30)</f>
        <v>87277</v>
      </c>
      <c r="E28" s="432">
        <f>SUM(E29:E30)</f>
        <v>93094</v>
      </c>
      <c r="F28" s="433">
        <f>SUM(F29:F30)</f>
        <v>93094</v>
      </c>
    </row>
    <row r="29" spans="1:6" s="9" customFormat="1" ht="19.5" customHeight="1">
      <c r="A29" s="407"/>
      <c r="B29" s="425" t="s">
        <v>24</v>
      </c>
      <c r="C29" s="426" t="s">
        <v>206</v>
      </c>
      <c r="D29" s="410">
        <v>25040</v>
      </c>
      <c r="E29" s="953">
        <v>48157</v>
      </c>
      <c r="F29" s="1173">
        <v>48157</v>
      </c>
    </row>
    <row r="30" spans="1:6" s="9" customFormat="1" ht="19.5" customHeight="1" thickBot="1">
      <c r="A30" s="416"/>
      <c r="B30" s="428" t="s">
        <v>25</v>
      </c>
      <c r="C30" s="429" t="s">
        <v>207</v>
      </c>
      <c r="D30" s="419">
        <v>62237</v>
      </c>
      <c r="E30" s="954">
        <v>44937</v>
      </c>
      <c r="F30" s="1174">
        <v>44937</v>
      </c>
    </row>
    <row r="31" spans="1:6" s="9" customFormat="1" ht="19.5" customHeight="1" thickBot="1">
      <c r="A31" s="402" t="s">
        <v>249</v>
      </c>
      <c r="B31" s="434"/>
      <c r="C31" s="423" t="s">
        <v>474</v>
      </c>
      <c r="D31" s="896"/>
      <c r="E31" s="896"/>
      <c r="F31" s="1247"/>
    </row>
    <row r="32" spans="1:6" s="10" customFormat="1" ht="19.5" customHeight="1" thickBot="1">
      <c r="A32" s="431" t="s">
        <v>250</v>
      </c>
      <c r="B32" s="298"/>
      <c r="C32" s="435" t="s">
        <v>193</v>
      </c>
      <c r="D32" s="405">
        <f>SUM(D8,D18,D23,D24,D25,D28)</f>
        <v>107579</v>
      </c>
      <c r="E32" s="405">
        <f>SUM(E8,E18,E23,E24,E25,E28)</f>
        <v>124454</v>
      </c>
      <c r="F32" s="406">
        <f>SUM(F8,F18,F23,F24,F25,F28)</f>
        <v>124764</v>
      </c>
    </row>
    <row r="33" spans="1:6" ht="19.5" customHeight="1" thickBot="1">
      <c r="A33" s="436"/>
      <c r="B33" s="437"/>
      <c r="C33" s="437"/>
      <c r="D33" s="437"/>
      <c r="E33" s="438"/>
      <c r="F33" s="438"/>
    </row>
    <row r="34" spans="1:6" s="6" customFormat="1" ht="19.5" customHeight="1" thickBot="1">
      <c r="A34" s="2361" t="s">
        <v>6</v>
      </c>
      <c r="B34" s="2362"/>
      <c r="C34" s="2362"/>
      <c r="D34" s="2362"/>
      <c r="E34" s="2362"/>
      <c r="F34" s="2363"/>
    </row>
    <row r="35" spans="1:6" s="11" customFormat="1" ht="19.5" customHeight="1" thickBot="1">
      <c r="A35" s="439" t="s">
        <v>243</v>
      </c>
      <c r="B35" s="440"/>
      <c r="C35" s="441" t="s">
        <v>469</v>
      </c>
      <c r="D35" s="442">
        <f>SUM(D36:D40)</f>
        <v>107579</v>
      </c>
      <c r="E35" s="442">
        <f>SUM(E36:E40)</f>
        <v>124216</v>
      </c>
      <c r="F35" s="443">
        <f>SUM(F36:F40)</f>
        <v>121620</v>
      </c>
    </row>
    <row r="36" spans="1:6" ht="19.5" customHeight="1">
      <c r="A36" s="444"/>
      <c r="B36" s="425" t="s">
        <v>36</v>
      </c>
      <c r="C36" s="409" t="s">
        <v>272</v>
      </c>
      <c r="D36" s="445">
        <v>50549</v>
      </c>
      <c r="E36" s="953">
        <v>56809</v>
      </c>
      <c r="F36" s="1175">
        <v>56519</v>
      </c>
    </row>
    <row r="37" spans="1:6" ht="19.5" customHeight="1">
      <c r="A37" s="448"/>
      <c r="B37" s="449" t="s">
        <v>37</v>
      </c>
      <c r="C37" s="413" t="s">
        <v>121</v>
      </c>
      <c r="D37" s="450">
        <v>13611</v>
      </c>
      <c r="E37" s="952">
        <v>14694</v>
      </c>
      <c r="F37" s="1176">
        <v>14213</v>
      </c>
    </row>
    <row r="38" spans="1:6" ht="19.5" customHeight="1">
      <c r="A38" s="448"/>
      <c r="B38" s="449" t="s">
        <v>38</v>
      </c>
      <c r="C38" s="413" t="s">
        <v>58</v>
      </c>
      <c r="D38" s="450">
        <v>43419</v>
      </c>
      <c r="E38" s="952">
        <v>52713</v>
      </c>
      <c r="F38" s="1176">
        <v>50888</v>
      </c>
    </row>
    <row r="39" spans="1:6" ht="19.5" customHeight="1">
      <c r="A39" s="448"/>
      <c r="B39" s="449" t="s">
        <v>39</v>
      </c>
      <c r="C39" s="413" t="s">
        <v>122</v>
      </c>
      <c r="D39" s="450"/>
      <c r="E39" s="446"/>
      <c r="F39" s="447"/>
    </row>
    <row r="40" spans="1:6" ht="19.5" customHeight="1" thickBot="1">
      <c r="A40" s="448"/>
      <c r="B40" s="449" t="s">
        <v>47</v>
      </c>
      <c r="C40" s="413" t="s">
        <v>123</v>
      </c>
      <c r="D40" s="450"/>
      <c r="E40" s="446"/>
      <c r="F40" s="447"/>
    </row>
    <row r="41" spans="1:6" ht="19.5" customHeight="1" thickBot="1">
      <c r="A41" s="422" t="s">
        <v>244</v>
      </c>
      <c r="B41" s="451"/>
      <c r="C41" s="452" t="s">
        <v>470</v>
      </c>
      <c r="D41" s="453">
        <f>SUM(D42:D45)</f>
        <v>0</v>
      </c>
      <c r="E41" s="453">
        <f>SUM(E42:E45)</f>
        <v>238</v>
      </c>
      <c r="F41" s="406">
        <f>SUM(F42:F45)</f>
        <v>237</v>
      </c>
    </row>
    <row r="42" spans="1:6" s="11" customFormat="1" ht="19.5" customHeight="1">
      <c r="A42" s="444"/>
      <c r="B42" s="425" t="s">
        <v>42</v>
      </c>
      <c r="C42" s="409" t="s">
        <v>125</v>
      </c>
      <c r="D42" s="445"/>
      <c r="E42" s="446">
        <v>238</v>
      </c>
      <c r="F42" s="447">
        <v>237</v>
      </c>
    </row>
    <row r="43" spans="1:6" ht="19.5" customHeight="1">
      <c r="A43" s="448"/>
      <c r="B43" s="449" t="s">
        <v>43</v>
      </c>
      <c r="C43" s="413" t="s">
        <v>126</v>
      </c>
      <c r="D43" s="450"/>
      <c r="E43" s="446"/>
      <c r="F43" s="447"/>
    </row>
    <row r="44" spans="1:6" ht="19.5" customHeight="1">
      <c r="A44" s="448"/>
      <c r="B44" s="449" t="s">
        <v>44</v>
      </c>
      <c r="C44" s="413" t="s">
        <v>131</v>
      </c>
      <c r="D44" s="450"/>
      <c r="E44" s="446"/>
      <c r="F44" s="447"/>
    </row>
    <row r="45" spans="1:6" ht="19.5" customHeight="1" thickBot="1">
      <c r="A45" s="454"/>
      <c r="B45" s="428" t="s">
        <v>45</v>
      </c>
      <c r="C45" s="418" t="s">
        <v>7</v>
      </c>
      <c r="D45" s="455"/>
      <c r="E45" s="456"/>
      <c r="F45" s="1169"/>
    </row>
    <row r="46" spans="1:6" ht="19.5" customHeight="1" thickBot="1">
      <c r="A46" s="457" t="s">
        <v>245</v>
      </c>
      <c r="B46" s="458"/>
      <c r="C46" s="459" t="s">
        <v>183</v>
      </c>
      <c r="D46" s="460"/>
      <c r="E46" s="461"/>
      <c r="F46" s="1177"/>
    </row>
    <row r="47" spans="1:6" ht="19.5" customHeight="1" thickBot="1">
      <c r="A47" s="422" t="s">
        <v>246</v>
      </c>
      <c r="B47" s="451"/>
      <c r="C47" s="452" t="s">
        <v>472</v>
      </c>
      <c r="D47" s="896"/>
      <c r="E47" s="896"/>
      <c r="F47" s="1177">
        <v>-435</v>
      </c>
    </row>
    <row r="48" spans="1:6" ht="19.5" customHeight="1" thickBot="1">
      <c r="A48" s="439" t="s">
        <v>247</v>
      </c>
      <c r="B48" s="462"/>
      <c r="C48" s="463" t="s">
        <v>473</v>
      </c>
      <c r="D48" s="442">
        <f>+D35+D41+D46</f>
        <v>107579</v>
      </c>
      <c r="E48" s="442">
        <f>+E35+E41+E46</f>
        <v>124454</v>
      </c>
      <c r="F48" s="1202">
        <f>+F35+F41+F46+F47</f>
        <v>121422</v>
      </c>
    </row>
    <row r="49" spans="1:6" ht="15.75" customHeight="1" thickBot="1">
      <c r="A49" s="464"/>
      <c r="B49" s="465"/>
      <c r="C49" s="465"/>
      <c r="D49" s="465"/>
      <c r="E49" s="466"/>
      <c r="F49" s="466"/>
    </row>
    <row r="50" spans="1:6" ht="18" customHeight="1">
      <c r="A50" s="467" t="s">
        <v>174</v>
      </c>
      <c r="B50" s="468"/>
      <c r="C50" s="469"/>
      <c r="D50" s="2134">
        <f>SUM(D51:D55)</f>
        <v>25</v>
      </c>
      <c r="E50" s="2134">
        <f>SUM(E51:E55)</f>
        <v>25</v>
      </c>
      <c r="F50" s="2135">
        <f>SUM(F51:F55)</f>
        <v>25</v>
      </c>
    </row>
    <row r="51" spans="1:6" ht="18" customHeight="1">
      <c r="A51" s="470"/>
      <c r="B51" s="2364" t="s">
        <v>213</v>
      </c>
      <c r="C51" s="2364"/>
      <c r="D51" s="2136">
        <v>16</v>
      </c>
      <c r="E51" s="2137">
        <v>16</v>
      </c>
      <c r="F51" s="2138">
        <v>16</v>
      </c>
    </row>
    <row r="52" spans="1:6" ht="18" customHeight="1">
      <c r="A52" s="470"/>
      <c r="B52" s="2364" t="s">
        <v>212</v>
      </c>
      <c r="C52" s="2364"/>
      <c r="D52" s="2136">
        <v>2</v>
      </c>
      <c r="E52" s="2137">
        <v>2</v>
      </c>
      <c r="F52" s="2138">
        <v>2</v>
      </c>
    </row>
    <row r="53" spans="1:6" ht="18" customHeight="1">
      <c r="A53" s="470"/>
      <c r="B53" s="2364" t="s">
        <v>214</v>
      </c>
      <c r="C53" s="2364"/>
      <c r="D53" s="2136">
        <v>7</v>
      </c>
      <c r="E53" s="2137">
        <v>7</v>
      </c>
      <c r="F53" s="2138">
        <v>7</v>
      </c>
    </row>
    <row r="54" spans="1:6" ht="18" customHeight="1">
      <c r="A54" s="470"/>
      <c r="B54" s="2364" t="s">
        <v>215</v>
      </c>
      <c r="C54" s="2364"/>
      <c r="D54" s="395"/>
      <c r="E54" s="446"/>
      <c r="F54" s="1203"/>
    </row>
    <row r="55" spans="1:6" ht="18" customHeight="1">
      <c r="A55" s="470"/>
      <c r="B55" s="2364" t="s">
        <v>216</v>
      </c>
      <c r="C55" s="2364"/>
      <c r="D55" s="394"/>
      <c r="E55" s="446"/>
      <c r="F55" s="1203"/>
    </row>
    <row r="56" spans="1:6" ht="18" customHeight="1" thickBot="1">
      <c r="A56" s="471" t="s">
        <v>175</v>
      </c>
      <c r="B56" s="472"/>
      <c r="C56" s="473"/>
      <c r="D56" s="474"/>
      <c r="E56" s="475">
        <v>2</v>
      </c>
      <c r="F56" s="476">
        <v>2</v>
      </c>
    </row>
  </sheetData>
  <sheetProtection formatCells="0"/>
  <mergeCells count="10">
    <mergeCell ref="D2:F3"/>
    <mergeCell ref="A7:F7"/>
    <mergeCell ref="A34:F34"/>
    <mergeCell ref="B53:C53"/>
    <mergeCell ref="B54:C54"/>
    <mergeCell ref="B55:C55"/>
    <mergeCell ref="A2:B2"/>
    <mergeCell ref="A5:B5"/>
    <mergeCell ref="B51:C51"/>
    <mergeCell ref="B52:C52"/>
  </mergeCells>
  <printOptions horizontalCentered="1"/>
  <pageMargins left="0.7874015748031497" right="0.7874015748031497" top="1.1811023622047245" bottom="0.984251968503937" header="0.7874015748031497" footer="0.7874015748031497"/>
  <pageSetup horizontalDpi="600" verticalDpi="600" orientation="portrait" paperSize="9" scale="57" r:id="rId1"/>
  <headerFooter alignWithMargins="0">
    <oddHeader>&amp;R&amp;"Times New Roman CE,Dőlt"&amp;12 &amp;14 13.3 melléklet a ..../2014. (....) zárszámadási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38"/>
  <sheetViews>
    <sheetView zoomScaleSheetLayoutView="80" zoomScalePageLayoutView="0" workbookViewId="0" topLeftCell="A67">
      <selection activeCell="D97" sqref="D97"/>
    </sheetView>
  </sheetViews>
  <sheetFormatPr defaultColWidth="9.00390625" defaultRowHeight="12.75"/>
  <cols>
    <col min="1" max="1" width="9.00390625" style="113" customWidth="1"/>
    <col min="2" max="2" width="82.00390625" style="113" customWidth="1"/>
    <col min="3" max="3" width="14.00390625" style="114" customWidth="1"/>
    <col min="4" max="5" width="13.875" style="102" customWidth="1"/>
    <col min="6" max="16384" width="9.375" style="102" customWidth="1"/>
  </cols>
  <sheetData>
    <row r="1" spans="1:5" ht="63" customHeight="1">
      <c r="A1" s="2211" t="s">
        <v>611</v>
      </c>
      <c r="B1" s="2212"/>
      <c r="C1" s="2212"/>
      <c r="D1" s="2212"/>
      <c r="E1" s="2212"/>
    </row>
    <row r="2" spans="1:5" ht="18" customHeight="1">
      <c r="A2" s="2202" t="s">
        <v>240</v>
      </c>
      <c r="B2" s="2202"/>
      <c r="C2" s="2202"/>
      <c r="D2" s="2202"/>
      <c r="E2" s="2202"/>
    </row>
    <row r="3" spans="1:5" ht="15.75" customHeight="1" thickBot="1">
      <c r="A3" s="2204"/>
      <c r="B3" s="2204"/>
      <c r="E3" s="1771" t="s">
        <v>635</v>
      </c>
    </row>
    <row r="4" spans="1:5" ht="37.5" customHeight="1" thickBot="1">
      <c r="A4" s="136" t="s">
        <v>12</v>
      </c>
      <c r="B4" s="134" t="s">
        <v>462</v>
      </c>
      <c r="C4" s="139" t="s">
        <v>291</v>
      </c>
      <c r="D4" s="140" t="s">
        <v>461</v>
      </c>
      <c r="E4" s="140" t="s">
        <v>604</v>
      </c>
    </row>
    <row r="5" spans="1:5" s="5" customFormat="1" ht="12" customHeight="1" thickBot="1">
      <c r="A5" s="577">
        <v>1</v>
      </c>
      <c r="B5" s="578">
        <v>2</v>
      </c>
      <c r="C5" s="579">
        <v>3</v>
      </c>
      <c r="D5" s="577">
        <v>4</v>
      </c>
      <c r="E5" s="580">
        <v>5</v>
      </c>
    </row>
    <row r="6" spans="1:5" s="1" customFormat="1" ht="15.75" customHeight="1" thickBot="1">
      <c r="A6" s="141" t="s">
        <v>243</v>
      </c>
      <c r="B6" s="142" t="s">
        <v>75</v>
      </c>
      <c r="C6" s="797">
        <f>+C7+C17+C28</f>
        <v>1364211</v>
      </c>
      <c r="D6" s="797">
        <f>+D7+D17+D28</f>
        <v>1696340</v>
      </c>
      <c r="E6" s="798">
        <f>+E7+E17+E28</f>
        <v>1690207</v>
      </c>
    </row>
    <row r="7" spans="1:5" s="1" customFormat="1" ht="15.75" customHeight="1" thickBot="1">
      <c r="A7" s="143" t="s">
        <v>244</v>
      </c>
      <c r="B7" s="144" t="s">
        <v>442</v>
      </c>
      <c r="C7" s="655">
        <f>+C8+C13+C14+C15+C16</f>
        <v>872763</v>
      </c>
      <c r="D7" s="655">
        <f>+D8+D13+D14+D15+D16</f>
        <v>997491</v>
      </c>
      <c r="E7" s="753">
        <f>+E8+E13+E14+E15+E16</f>
        <v>997491</v>
      </c>
    </row>
    <row r="8" spans="1:5" s="1" customFormat="1" ht="15.75" customHeight="1">
      <c r="A8" s="147" t="s">
        <v>42</v>
      </c>
      <c r="B8" s="148" t="s">
        <v>3</v>
      </c>
      <c r="C8" s="754">
        <f>SUM(C9:C11)</f>
        <v>742000</v>
      </c>
      <c r="D8" s="754">
        <f>SUM(D9:D12)</f>
        <v>976831</v>
      </c>
      <c r="E8" s="1272">
        <f>SUM(E9:E12)</f>
        <v>976831</v>
      </c>
    </row>
    <row r="9" spans="1:5" s="1" customFormat="1" ht="15.75" customHeight="1">
      <c r="A9" s="147"/>
      <c r="B9" s="734" t="s">
        <v>195</v>
      </c>
      <c r="C9" s="799">
        <v>85000</v>
      </c>
      <c r="D9" s="800">
        <v>77973</v>
      </c>
      <c r="E9" s="801">
        <v>77973</v>
      </c>
    </row>
    <row r="10" spans="1:5" s="1" customFormat="1" ht="15.75" customHeight="1">
      <c r="A10" s="147"/>
      <c r="B10" s="734" t="s">
        <v>196</v>
      </c>
      <c r="C10" s="799">
        <v>57000</v>
      </c>
      <c r="D10" s="800">
        <v>58725</v>
      </c>
      <c r="E10" s="801">
        <v>58725</v>
      </c>
    </row>
    <row r="11" spans="1:5" s="1" customFormat="1" ht="15.75" customHeight="1">
      <c r="A11" s="147"/>
      <c r="B11" s="734" t="s">
        <v>197</v>
      </c>
      <c r="C11" s="799">
        <v>600000</v>
      </c>
      <c r="D11" s="800">
        <v>835532</v>
      </c>
      <c r="E11" s="801">
        <v>835532</v>
      </c>
    </row>
    <row r="12" spans="1:5" s="1" customFormat="1" ht="15.75" customHeight="1">
      <c r="A12" s="147"/>
      <c r="B12" s="734" t="s">
        <v>602</v>
      </c>
      <c r="C12" s="799"/>
      <c r="D12" s="800">
        <v>4601</v>
      </c>
      <c r="E12" s="801">
        <v>4601</v>
      </c>
    </row>
    <row r="13" spans="1:5" s="1" customFormat="1" ht="15.75" customHeight="1">
      <c r="A13" s="147" t="s">
        <v>43</v>
      </c>
      <c r="B13" s="152" t="s">
        <v>13</v>
      </c>
      <c r="C13" s="802"/>
      <c r="D13" s="800"/>
      <c r="E13" s="801"/>
    </row>
    <row r="14" spans="1:5" s="1" customFormat="1" ht="15.75" customHeight="1">
      <c r="A14" s="147" t="s">
        <v>44</v>
      </c>
      <c r="B14" s="152" t="s">
        <v>76</v>
      </c>
      <c r="C14" s="802">
        <v>22000</v>
      </c>
      <c r="D14" s="800">
        <v>19104</v>
      </c>
      <c r="E14" s="801">
        <v>19104</v>
      </c>
    </row>
    <row r="15" spans="1:5" s="1" customFormat="1" ht="15.75" customHeight="1">
      <c r="A15" s="147" t="s">
        <v>45</v>
      </c>
      <c r="B15" s="153" t="s">
        <v>77</v>
      </c>
      <c r="C15" s="802">
        <v>108763</v>
      </c>
      <c r="D15" s="800">
        <v>1556</v>
      </c>
      <c r="E15" s="801">
        <v>1556</v>
      </c>
    </row>
    <row r="16" spans="1:5" s="1" customFormat="1" ht="15.75" customHeight="1" thickBot="1">
      <c r="A16" s="147" t="s">
        <v>46</v>
      </c>
      <c r="B16" s="154" t="s">
        <v>78</v>
      </c>
      <c r="C16" s="802"/>
      <c r="D16" s="800"/>
      <c r="E16" s="801"/>
    </row>
    <row r="17" spans="1:5" s="1" customFormat="1" ht="15.75" customHeight="1" thickBot="1">
      <c r="A17" s="143" t="s">
        <v>245</v>
      </c>
      <c r="B17" s="142" t="s">
        <v>581</v>
      </c>
      <c r="C17" s="771">
        <f>+C18+C19+C20+C21+C22+C23+C24+C25+C26+C27</f>
        <v>439448</v>
      </c>
      <c r="D17" s="771">
        <f>+D18+D19+D20+D21+D22+D23+D24+D25+D26+D27</f>
        <v>655490</v>
      </c>
      <c r="E17" s="753">
        <f>+E18+E19+E20+E21+E22+E23+E24+E25+E26+E27</f>
        <v>648547</v>
      </c>
    </row>
    <row r="18" spans="1:5" s="1" customFormat="1" ht="15.75" customHeight="1">
      <c r="A18" s="158" t="s">
        <v>15</v>
      </c>
      <c r="B18" s="159" t="s">
        <v>83</v>
      </c>
      <c r="C18" s="803"/>
      <c r="D18" s="800">
        <v>2263</v>
      </c>
      <c r="E18" s="801">
        <v>2263</v>
      </c>
    </row>
    <row r="19" spans="1:5" s="1" customFormat="1" ht="15.75" customHeight="1">
      <c r="A19" s="147" t="s">
        <v>16</v>
      </c>
      <c r="B19" s="160" t="s">
        <v>84</v>
      </c>
      <c r="C19" s="773">
        <v>79470</v>
      </c>
      <c r="D19" s="800">
        <v>88888</v>
      </c>
      <c r="E19" s="801">
        <v>86266</v>
      </c>
    </row>
    <row r="20" spans="1:5" s="1" customFormat="1" ht="15.75" customHeight="1">
      <c r="A20" s="147" t="s">
        <v>17</v>
      </c>
      <c r="B20" s="160" t="s">
        <v>85</v>
      </c>
      <c r="C20" s="773">
        <v>41855</v>
      </c>
      <c r="D20" s="800">
        <v>41584</v>
      </c>
      <c r="E20" s="801">
        <v>42741</v>
      </c>
    </row>
    <row r="21" spans="1:5" s="1" customFormat="1" ht="15.75" customHeight="1">
      <c r="A21" s="147" t="s">
        <v>18</v>
      </c>
      <c r="B21" s="160" t="s">
        <v>86</v>
      </c>
      <c r="C21" s="773">
        <v>117600</v>
      </c>
      <c r="D21" s="800">
        <v>63810</v>
      </c>
      <c r="E21" s="801">
        <v>63829</v>
      </c>
    </row>
    <row r="22" spans="1:5" s="1" customFormat="1" ht="15.75" customHeight="1">
      <c r="A22" s="161" t="s">
        <v>79</v>
      </c>
      <c r="B22" s="162" t="s">
        <v>87</v>
      </c>
      <c r="C22" s="804">
        <v>4420</v>
      </c>
      <c r="D22" s="800">
        <v>9014</v>
      </c>
      <c r="E22" s="801">
        <v>9525</v>
      </c>
    </row>
    <row r="23" spans="1:5" s="1" customFormat="1" ht="15.75" customHeight="1">
      <c r="A23" s="147" t="s">
        <v>80</v>
      </c>
      <c r="B23" s="160" t="s">
        <v>305</v>
      </c>
      <c r="C23" s="773">
        <v>161145</v>
      </c>
      <c r="D23" s="800">
        <v>309464</v>
      </c>
      <c r="E23" s="801">
        <v>304967</v>
      </c>
    </row>
    <row r="24" spans="1:5" s="1" customFormat="1" ht="15.75" customHeight="1">
      <c r="A24" s="147" t="s">
        <v>81</v>
      </c>
      <c r="B24" s="160" t="s">
        <v>89</v>
      </c>
      <c r="C24" s="773">
        <v>3015</v>
      </c>
      <c r="D24" s="800">
        <v>4200</v>
      </c>
      <c r="E24" s="801">
        <v>4203</v>
      </c>
    </row>
    <row r="25" spans="1:5" s="1" customFormat="1" ht="15.75" customHeight="1">
      <c r="A25" s="147" t="s">
        <v>82</v>
      </c>
      <c r="B25" s="160" t="s">
        <v>90</v>
      </c>
      <c r="C25" s="773">
        <v>5670</v>
      </c>
      <c r="D25" s="800">
        <v>13063</v>
      </c>
      <c r="E25" s="801">
        <v>12160</v>
      </c>
    </row>
    <row r="26" spans="1:5" s="1" customFormat="1" ht="15.75" customHeight="1">
      <c r="A26" s="161" t="s">
        <v>200</v>
      </c>
      <c r="B26" s="167" t="s">
        <v>201</v>
      </c>
      <c r="C26" s="804">
        <v>26273</v>
      </c>
      <c r="D26" s="805">
        <v>23733</v>
      </c>
      <c r="E26" s="1014">
        <v>23122</v>
      </c>
    </row>
    <row r="27" spans="1:5" s="1" customFormat="1" ht="15.75" customHeight="1" thickBot="1">
      <c r="A27" s="166" t="s">
        <v>571</v>
      </c>
      <c r="B27" s="167" t="s">
        <v>573</v>
      </c>
      <c r="C27" s="774"/>
      <c r="D27" s="805">
        <v>99471</v>
      </c>
      <c r="E27" s="1014">
        <v>99471</v>
      </c>
    </row>
    <row r="28" spans="1:5" s="1" customFormat="1" ht="15.75" customHeight="1" thickBot="1">
      <c r="A28" s="143" t="s">
        <v>91</v>
      </c>
      <c r="B28" s="142" t="s">
        <v>306</v>
      </c>
      <c r="C28" s="806">
        <v>52000</v>
      </c>
      <c r="D28" s="1015">
        <v>43359</v>
      </c>
      <c r="E28" s="1016">
        <v>44169</v>
      </c>
    </row>
    <row r="29" spans="1:5" s="1" customFormat="1" ht="21.75" customHeight="1" thickBot="1">
      <c r="A29" s="143" t="s">
        <v>247</v>
      </c>
      <c r="B29" s="142" t="s">
        <v>463</v>
      </c>
      <c r="C29" s="771">
        <f>+C30+C31+C32+C33+C34+C35+C36+C37</f>
        <v>583575</v>
      </c>
      <c r="D29" s="771">
        <f>+D30+D31+D32+D33+D34+D35+D36+D37</f>
        <v>1249379</v>
      </c>
      <c r="E29" s="753">
        <f>+E30+E31+E32+E33+E34+E35+E36+E37</f>
        <v>1249014</v>
      </c>
    </row>
    <row r="30" spans="1:5" s="1" customFormat="1" ht="15.75" customHeight="1">
      <c r="A30" s="164" t="s">
        <v>21</v>
      </c>
      <c r="B30" s="165" t="s">
        <v>307</v>
      </c>
      <c r="C30" s="772">
        <v>583321</v>
      </c>
      <c r="D30" s="800">
        <v>1002963</v>
      </c>
      <c r="E30" s="801">
        <v>1002963</v>
      </c>
    </row>
    <row r="31" spans="1:5" s="1" customFormat="1" ht="15.75" customHeight="1">
      <c r="A31" s="147" t="s">
        <v>22</v>
      </c>
      <c r="B31" s="160" t="s">
        <v>308</v>
      </c>
      <c r="C31" s="773"/>
      <c r="D31" s="800"/>
      <c r="E31" s="801"/>
    </row>
    <row r="32" spans="1:5" s="1" customFormat="1" ht="15.75" customHeight="1">
      <c r="A32" s="147" t="s">
        <v>23</v>
      </c>
      <c r="B32" s="160" t="s">
        <v>98</v>
      </c>
      <c r="C32" s="773">
        <v>254</v>
      </c>
      <c r="D32" s="800">
        <v>54287</v>
      </c>
      <c r="E32" s="801">
        <v>53537</v>
      </c>
    </row>
    <row r="33" spans="1:5" s="1" customFormat="1" ht="15.75" customHeight="1">
      <c r="A33" s="166" t="s">
        <v>93</v>
      </c>
      <c r="B33" s="160" t="s">
        <v>309</v>
      </c>
      <c r="C33" s="774"/>
      <c r="D33" s="800"/>
      <c r="E33" s="801"/>
    </row>
    <row r="34" spans="1:5" s="1" customFormat="1" ht="15.75" customHeight="1">
      <c r="A34" s="166" t="s">
        <v>94</v>
      </c>
      <c r="B34" s="160" t="s">
        <v>99</v>
      </c>
      <c r="C34" s="774"/>
      <c r="D34" s="800"/>
      <c r="E34" s="801"/>
    </row>
    <row r="35" spans="1:5" s="1" customFormat="1" ht="15.75" customHeight="1">
      <c r="A35" s="147" t="s">
        <v>95</v>
      </c>
      <c r="B35" s="160" t="s">
        <v>100</v>
      </c>
      <c r="C35" s="773"/>
      <c r="D35" s="800"/>
      <c r="E35" s="801"/>
    </row>
    <row r="36" spans="1:5" s="1" customFormat="1" ht="15.75" customHeight="1">
      <c r="A36" s="147" t="s">
        <v>96</v>
      </c>
      <c r="B36" s="160" t="s">
        <v>310</v>
      </c>
      <c r="C36" s="807"/>
      <c r="D36" s="800"/>
      <c r="E36" s="801"/>
    </row>
    <row r="37" spans="1:5" s="1" customFormat="1" ht="15.75" customHeight="1" thickBot="1">
      <c r="A37" s="147" t="s">
        <v>97</v>
      </c>
      <c r="B37" s="167" t="s">
        <v>311</v>
      </c>
      <c r="C37" s="807"/>
      <c r="D37" s="800">
        <v>192129</v>
      </c>
      <c r="E37" s="801">
        <v>192514</v>
      </c>
    </row>
    <row r="38" spans="1:5" s="1" customFormat="1" ht="15.75" customHeight="1" thickBot="1">
      <c r="A38" s="168" t="s">
        <v>248</v>
      </c>
      <c r="B38" s="142" t="s">
        <v>464</v>
      </c>
      <c r="C38" s="655">
        <f>+C39+C45</f>
        <v>683505</v>
      </c>
      <c r="D38" s="655">
        <f>+D39+D45</f>
        <v>987981</v>
      </c>
      <c r="E38" s="753">
        <f>+E39+E45</f>
        <v>985157</v>
      </c>
    </row>
    <row r="39" spans="1:5" s="1" customFormat="1" ht="15.75" customHeight="1">
      <c r="A39" s="169" t="s">
        <v>24</v>
      </c>
      <c r="B39" s="151" t="s">
        <v>312</v>
      </c>
      <c r="C39" s="808">
        <f>+C40+C41+C42+C43+C44</f>
        <v>75320</v>
      </c>
      <c r="D39" s="808">
        <f>+D40+D41+D42+D43+D44</f>
        <v>471603</v>
      </c>
      <c r="E39" s="823">
        <f>+E40+E41+E42+E43+E44</f>
        <v>468779</v>
      </c>
    </row>
    <row r="40" spans="1:5" s="1" customFormat="1" ht="15.75" customHeight="1">
      <c r="A40" s="170" t="s">
        <v>26</v>
      </c>
      <c r="B40" s="153" t="s">
        <v>313</v>
      </c>
      <c r="C40" s="809">
        <v>37538</v>
      </c>
      <c r="D40" s="800">
        <v>38831</v>
      </c>
      <c r="E40" s="801">
        <v>36026</v>
      </c>
    </row>
    <row r="41" spans="1:5" s="1" customFormat="1" ht="15.75" customHeight="1">
      <c r="A41" s="170" t="s">
        <v>27</v>
      </c>
      <c r="B41" s="153" t="s">
        <v>314</v>
      </c>
      <c r="C41" s="809"/>
      <c r="D41" s="800">
        <v>806</v>
      </c>
      <c r="E41" s="801">
        <v>806</v>
      </c>
    </row>
    <row r="42" spans="1:5" s="1" customFormat="1" ht="15.75" customHeight="1">
      <c r="A42" s="170" t="s">
        <v>28</v>
      </c>
      <c r="B42" s="153" t="s">
        <v>315</v>
      </c>
      <c r="C42" s="809"/>
      <c r="D42" s="800">
        <v>25557</v>
      </c>
      <c r="E42" s="801">
        <v>25557</v>
      </c>
    </row>
    <row r="43" spans="1:5" s="1" customFormat="1" ht="15.75" customHeight="1">
      <c r="A43" s="170" t="s">
        <v>29</v>
      </c>
      <c r="B43" s="153" t="s">
        <v>316</v>
      </c>
      <c r="C43" s="809">
        <v>33279</v>
      </c>
      <c r="D43" s="800">
        <v>93253</v>
      </c>
      <c r="E43" s="801">
        <v>93253</v>
      </c>
    </row>
    <row r="44" spans="1:5" s="1" customFormat="1" ht="15.75" customHeight="1">
      <c r="A44" s="170" t="s">
        <v>102</v>
      </c>
      <c r="B44" s="153" t="s">
        <v>317</v>
      </c>
      <c r="C44" s="809">
        <v>4503</v>
      </c>
      <c r="D44" s="800">
        <v>313156</v>
      </c>
      <c r="E44" s="801">
        <v>313137</v>
      </c>
    </row>
    <row r="45" spans="1:5" s="1" customFormat="1" ht="15.75" customHeight="1">
      <c r="A45" s="170" t="s">
        <v>25</v>
      </c>
      <c r="B45" s="171" t="s">
        <v>318</v>
      </c>
      <c r="C45" s="810">
        <f>+C46+C47+C48+C49+C50</f>
        <v>608185</v>
      </c>
      <c r="D45" s="810">
        <f>+D46+D47+D48+D49+D50</f>
        <v>516378</v>
      </c>
      <c r="E45" s="1273">
        <f>+E46+E47+E48+E49+E50</f>
        <v>516378</v>
      </c>
    </row>
    <row r="46" spans="1:5" s="1" customFormat="1" ht="15.75" customHeight="1">
      <c r="A46" s="170" t="s">
        <v>32</v>
      </c>
      <c r="B46" s="153" t="s">
        <v>313</v>
      </c>
      <c r="C46" s="809"/>
      <c r="D46" s="800"/>
      <c r="E46" s="801"/>
    </row>
    <row r="47" spans="1:5" s="1" customFormat="1" ht="15.75" customHeight="1">
      <c r="A47" s="170" t="s">
        <v>33</v>
      </c>
      <c r="B47" s="153" t="s">
        <v>314</v>
      </c>
      <c r="C47" s="809"/>
      <c r="D47" s="800">
        <v>50</v>
      </c>
      <c r="E47" s="801">
        <v>50</v>
      </c>
    </row>
    <row r="48" spans="1:5" s="1" customFormat="1" ht="15.75" customHeight="1">
      <c r="A48" s="170" t="s">
        <v>34</v>
      </c>
      <c r="B48" s="153" t="s">
        <v>315</v>
      </c>
      <c r="C48" s="809"/>
      <c r="D48" s="800">
        <v>1467</v>
      </c>
      <c r="E48" s="801">
        <v>1467</v>
      </c>
    </row>
    <row r="49" spans="1:5" s="1" customFormat="1" ht="15.75" customHeight="1">
      <c r="A49" s="170" t="s">
        <v>35</v>
      </c>
      <c r="B49" s="174" t="s">
        <v>316</v>
      </c>
      <c r="C49" s="809">
        <v>605385</v>
      </c>
      <c r="D49" s="800">
        <v>490347</v>
      </c>
      <c r="E49" s="801">
        <v>490347</v>
      </c>
    </row>
    <row r="50" spans="1:5" s="1" customFormat="1" ht="15.75" customHeight="1" thickBot="1">
      <c r="A50" s="175" t="s">
        <v>103</v>
      </c>
      <c r="B50" s="176" t="s">
        <v>319</v>
      </c>
      <c r="C50" s="811">
        <v>2800</v>
      </c>
      <c r="D50" s="800">
        <v>24514</v>
      </c>
      <c r="E50" s="801">
        <v>24514</v>
      </c>
    </row>
    <row r="51" spans="1:5" s="1" customFormat="1" ht="15.75" customHeight="1" thickBot="1">
      <c r="A51" s="143" t="s">
        <v>110</v>
      </c>
      <c r="B51" s="177" t="s">
        <v>320</v>
      </c>
      <c r="C51" s="655">
        <f>+C52+C53</f>
        <v>0</v>
      </c>
      <c r="D51" s="655">
        <f>+D52+D53</f>
        <v>6205</v>
      </c>
      <c r="E51" s="753">
        <f>+E52+E53</f>
        <v>6205</v>
      </c>
    </row>
    <row r="52" spans="1:5" s="1" customFormat="1" ht="15.75" customHeight="1">
      <c r="A52" s="164" t="s">
        <v>30</v>
      </c>
      <c r="B52" s="152" t="s">
        <v>321</v>
      </c>
      <c r="C52" s="812"/>
      <c r="D52" s="800">
        <v>519</v>
      </c>
      <c r="E52" s="801">
        <v>519</v>
      </c>
    </row>
    <row r="53" spans="1:5" s="1" customFormat="1" ht="15.75" customHeight="1" thickBot="1">
      <c r="A53" s="161" t="s">
        <v>31</v>
      </c>
      <c r="B53" s="178" t="s">
        <v>322</v>
      </c>
      <c r="C53" s="813"/>
      <c r="D53" s="800">
        <v>5686</v>
      </c>
      <c r="E53" s="801">
        <v>5686</v>
      </c>
    </row>
    <row r="54" spans="1:5" s="1" customFormat="1" ht="15.75" customHeight="1" thickBot="1">
      <c r="A54" s="143" t="s">
        <v>250</v>
      </c>
      <c r="B54" s="144" t="s">
        <v>495</v>
      </c>
      <c r="C54" s="655">
        <f>+C55+C56+C57</f>
        <v>205671</v>
      </c>
      <c r="D54" s="655">
        <f>+D55+D56+D57+D58+D59</f>
        <v>298305</v>
      </c>
      <c r="E54" s="753">
        <f>+E55+E56+E57+E58+E59</f>
        <v>298305</v>
      </c>
    </row>
    <row r="55" spans="1:5" s="1" customFormat="1" ht="15.75" customHeight="1">
      <c r="A55" s="164" t="s">
        <v>113</v>
      </c>
      <c r="B55" s="152" t="s">
        <v>112</v>
      </c>
      <c r="C55" s="814">
        <v>66200</v>
      </c>
      <c r="D55" s="815">
        <v>89197</v>
      </c>
      <c r="E55" s="1146">
        <v>89196</v>
      </c>
    </row>
    <row r="56" spans="1:5" s="1" customFormat="1" ht="15.75" customHeight="1">
      <c r="A56" s="147" t="s">
        <v>114</v>
      </c>
      <c r="B56" s="153" t="s">
        <v>323</v>
      </c>
      <c r="C56" s="816">
        <v>136000</v>
      </c>
      <c r="D56" s="800">
        <v>90667</v>
      </c>
      <c r="E56" s="801">
        <v>90667</v>
      </c>
    </row>
    <row r="57" spans="1:5" s="1" customFormat="1" ht="15.75" customHeight="1">
      <c r="A57" s="161" t="s">
        <v>324</v>
      </c>
      <c r="B57" s="153" t="s">
        <v>325</v>
      </c>
      <c r="C57" s="816">
        <v>3471</v>
      </c>
      <c r="D57" s="800">
        <v>23325</v>
      </c>
      <c r="E57" s="801">
        <v>23326</v>
      </c>
    </row>
    <row r="58" spans="1:5" s="1" customFormat="1" ht="15.75" customHeight="1">
      <c r="A58" s="147" t="s">
        <v>494</v>
      </c>
      <c r="B58" s="153" t="s">
        <v>496</v>
      </c>
      <c r="C58" s="816"/>
      <c r="D58" s="800">
        <v>24579</v>
      </c>
      <c r="E58" s="801">
        <v>24579</v>
      </c>
    </row>
    <row r="59" spans="1:5" s="1" customFormat="1" ht="15.75" customHeight="1" thickBot="1">
      <c r="A59" s="166" t="s">
        <v>493</v>
      </c>
      <c r="B59" s="206" t="s">
        <v>497</v>
      </c>
      <c r="C59" s="817"/>
      <c r="D59" s="805">
        <v>70537</v>
      </c>
      <c r="E59" s="1014">
        <v>70537</v>
      </c>
    </row>
    <row r="60" spans="1:5" s="1" customFormat="1" ht="15.75" customHeight="1" thickBot="1">
      <c r="A60" s="143" t="s">
        <v>115</v>
      </c>
      <c r="B60" s="144" t="s">
        <v>326</v>
      </c>
      <c r="C60" s="806">
        <v>4300</v>
      </c>
      <c r="D60" s="806">
        <v>3902</v>
      </c>
      <c r="E60" s="1013">
        <v>3902</v>
      </c>
    </row>
    <row r="61" spans="1:5" s="1" customFormat="1" ht="15.75" customHeight="1" thickBot="1">
      <c r="A61" s="730" t="s">
        <v>252</v>
      </c>
      <c r="B61" s="731" t="s">
        <v>116</v>
      </c>
      <c r="C61" s="818">
        <f>+C7+C17+C28+C29+C38+C51+C54+C60</f>
        <v>2841262</v>
      </c>
      <c r="D61" s="818">
        <f>+D7+D17+D28+D29+D38+D51+D54+D60</f>
        <v>4242112</v>
      </c>
      <c r="E61" s="819">
        <f>+E7+E17+E28+E29+E38+E51+E54+E60</f>
        <v>4232790</v>
      </c>
    </row>
    <row r="62" spans="1:5" s="1" customFormat="1" ht="15.75" customHeight="1" thickBot="1">
      <c r="A62" s="180" t="s">
        <v>253</v>
      </c>
      <c r="B62" s="144" t="s">
        <v>327</v>
      </c>
      <c r="C62" s="820">
        <f>+C63+C69</f>
        <v>655447</v>
      </c>
      <c r="D62" s="820">
        <f>+D63+D69</f>
        <v>865183</v>
      </c>
      <c r="E62" s="821">
        <f>+E63+E69</f>
        <v>498741</v>
      </c>
    </row>
    <row r="63" spans="1:5" s="1" customFormat="1" ht="15.75" customHeight="1">
      <c r="A63" s="702" t="s">
        <v>62</v>
      </c>
      <c r="B63" s="508" t="s">
        <v>328</v>
      </c>
      <c r="C63" s="822">
        <f>+C64+C65+C66+C67+C68</f>
        <v>655447</v>
      </c>
      <c r="D63" s="822">
        <f>+D64+D65+D66+D67+D68</f>
        <v>865183</v>
      </c>
      <c r="E63" s="823">
        <f>+E64+E65+E66+E67+E68</f>
        <v>498741</v>
      </c>
    </row>
    <row r="64" spans="1:5" s="1" customFormat="1" ht="15.75" customHeight="1">
      <c r="A64" s="182" t="s">
        <v>329</v>
      </c>
      <c r="B64" s="153" t="s">
        <v>330</v>
      </c>
      <c r="C64" s="807">
        <v>655447</v>
      </c>
      <c r="D64" s="807">
        <v>865183</v>
      </c>
      <c r="E64" s="1274">
        <v>498741</v>
      </c>
    </row>
    <row r="65" spans="1:5" s="1" customFormat="1" ht="15.75" customHeight="1">
      <c r="A65" s="182" t="s">
        <v>331</v>
      </c>
      <c r="B65" s="153" t="s">
        <v>332</v>
      </c>
      <c r="C65" s="807"/>
      <c r="D65" s="807"/>
      <c r="E65" s="1274"/>
    </row>
    <row r="66" spans="1:5" s="1" customFormat="1" ht="15.75" customHeight="1">
      <c r="A66" s="182" t="s">
        <v>333</v>
      </c>
      <c r="B66" s="153" t="s">
        <v>334</v>
      </c>
      <c r="C66" s="807"/>
      <c r="D66" s="807"/>
      <c r="E66" s="1274"/>
    </row>
    <row r="67" spans="1:5" s="1" customFormat="1" ht="15.75" customHeight="1">
      <c r="A67" s="182" t="s">
        <v>335</v>
      </c>
      <c r="B67" s="153" t="s">
        <v>336</v>
      </c>
      <c r="C67" s="807"/>
      <c r="D67" s="807"/>
      <c r="E67" s="1274"/>
    </row>
    <row r="68" spans="1:5" s="1" customFormat="1" ht="15.75" customHeight="1">
      <c r="A68" s="182" t="s">
        <v>337</v>
      </c>
      <c r="B68" s="153" t="s">
        <v>338</v>
      </c>
      <c r="C68" s="807"/>
      <c r="D68" s="807"/>
      <c r="E68" s="1274"/>
    </row>
    <row r="69" spans="1:5" s="1" customFormat="1" ht="15.75" customHeight="1">
      <c r="A69" s="183" t="s">
        <v>63</v>
      </c>
      <c r="B69" s="171" t="s">
        <v>339</v>
      </c>
      <c r="C69" s="824">
        <f>+C70+C71+C72+C73+C74</f>
        <v>0</v>
      </c>
      <c r="D69" s="807">
        <f>+D70+D71+D72+D73+D74</f>
        <v>0</v>
      </c>
      <c r="E69" s="1274">
        <f>+E70+E71+E72+E73+E74</f>
        <v>0</v>
      </c>
    </row>
    <row r="70" spans="1:5" s="1" customFormat="1" ht="15.75" customHeight="1">
      <c r="A70" s="182" t="s">
        <v>340</v>
      </c>
      <c r="B70" s="153" t="s">
        <v>341</v>
      </c>
      <c r="C70" s="807"/>
      <c r="D70" s="807"/>
      <c r="E70" s="1274"/>
    </row>
    <row r="71" spans="1:5" s="1" customFormat="1" ht="15.75" customHeight="1">
      <c r="A71" s="182" t="s">
        <v>342</v>
      </c>
      <c r="B71" s="153" t="s">
        <v>343</v>
      </c>
      <c r="C71" s="807"/>
      <c r="D71" s="807"/>
      <c r="E71" s="1274"/>
    </row>
    <row r="72" spans="1:5" s="1" customFormat="1" ht="15.75" customHeight="1">
      <c r="A72" s="182" t="s">
        <v>344</v>
      </c>
      <c r="B72" s="153" t="s">
        <v>345</v>
      </c>
      <c r="C72" s="807"/>
      <c r="D72" s="807"/>
      <c r="E72" s="1274"/>
    </row>
    <row r="73" spans="1:5" s="1" customFormat="1" ht="15.75" customHeight="1">
      <c r="A73" s="182" t="s">
        <v>346</v>
      </c>
      <c r="B73" s="153" t="s">
        <v>347</v>
      </c>
      <c r="C73" s="807"/>
      <c r="D73" s="800"/>
      <c r="E73" s="801"/>
    </row>
    <row r="74" spans="1:5" s="1" customFormat="1" ht="15.75" customHeight="1" thickBot="1">
      <c r="A74" s="184" t="s">
        <v>348</v>
      </c>
      <c r="B74" s="178" t="s">
        <v>349</v>
      </c>
      <c r="C74" s="825"/>
      <c r="D74" s="826"/>
      <c r="E74" s="1275"/>
    </row>
    <row r="75" spans="1:5" s="1" customFormat="1" ht="32.25" customHeight="1" thickBot="1">
      <c r="A75" s="180" t="s">
        <v>254</v>
      </c>
      <c r="B75" s="144" t="s">
        <v>350</v>
      </c>
      <c r="C75" s="820">
        <f>+C61+C62</f>
        <v>3496709</v>
      </c>
      <c r="D75" s="820">
        <f>+D61+D62</f>
        <v>5107295</v>
      </c>
      <c r="E75" s="821">
        <f>+E61+E62</f>
        <v>4731531</v>
      </c>
    </row>
    <row r="76" spans="1:5" s="1" customFormat="1" ht="15.75" customHeight="1" thickBot="1">
      <c r="A76" s="185" t="s">
        <v>255</v>
      </c>
      <c r="B76" s="179" t="s">
        <v>351</v>
      </c>
      <c r="C76" s="901"/>
      <c r="D76" s="902"/>
      <c r="E76" s="1276">
        <v>1182</v>
      </c>
    </row>
    <row r="77" spans="1:5" s="1" customFormat="1" ht="20.25" customHeight="1" thickBot="1">
      <c r="A77" s="945" t="s">
        <v>256</v>
      </c>
      <c r="B77" s="946" t="s">
        <v>352</v>
      </c>
      <c r="C77" s="820">
        <f>+C75+C76</f>
        <v>3496709</v>
      </c>
      <c r="D77" s="820">
        <f>+D75+D76</f>
        <v>5107295</v>
      </c>
      <c r="E77" s="821">
        <f>+E75+E76</f>
        <v>4732713</v>
      </c>
    </row>
    <row r="78" ht="15.75" customHeight="1"/>
    <row r="79" spans="1:5" s="108" customFormat="1" ht="18.75" customHeight="1" thickBot="1">
      <c r="A79" s="2213" t="s">
        <v>270</v>
      </c>
      <c r="B79" s="2213"/>
      <c r="C79" s="2213"/>
      <c r="D79" s="2213"/>
      <c r="E79" s="2213"/>
    </row>
    <row r="80" spans="1:5" ht="35.25" customHeight="1" thickBot="1">
      <c r="A80" s="1277" t="s">
        <v>241</v>
      </c>
      <c r="B80" s="571" t="s">
        <v>462</v>
      </c>
      <c r="C80" s="137" t="s">
        <v>291</v>
      </c>
      <c r="D80" s="138" t="s">
        <v>461</v>
      </c>
      <c r="E80" s="140" t="s">
        <v>604</v>
      </c>
    </row>
    <row r="81" spans="1:5" s="5" customFormat="1" ht="12.75" customHeight="1" thickBot="1">
      <c r="A81" s="572">
        <v>1</v>
      </c>
      <c r="B81" s="573">
        <v>2</v>
      </c>
      <c r="C81" s="573">
        <v>3</v>
      </c>
      <c r="D81" s="573">
        <v>4</v>
      </c>
      <c r="E81" s="576">
        <v>5</v>
      </c>
    </row>
    <row r="82" spans="1:5" ht="15.75" customHeight="1" thickBot="1">
      <c r="A82" s="143" t="s">
        <v>243</v>
      </c>
      <c r="B82" s="186" t="s">
        <v>465</v>
      </c>
      <c r="C82" s="771">
        <f>+C83+C84+C85+C86+C87</f>
        <v>1562043</v>
      </c>
      <c r="D82" s="771">
        <f>+D83+D84+D85+D86+D87</f>
        <v>2563241</v>
      </c>
      <c r="E82" s="753">
        <f>+E83+E84+E85+E86+E87</f>
        <v>2469808</v>
      </c>
    </row>
    <row r="83" spans="1:5" ht="15.75" customHeight="1">
      <c r="A83" s="164" t="s">
        <v>36</v>
      </c>
      <c r="B83" s="165" t="s">
        <v>272</v>
      </c>
      <c r="C83" s="772">
        <v>401928</v>
      </c>
      <c r="D83" s="760">
        <v>674879</v>
      </c>
      <c r="E83" s="757">
        <v>635558</v>
      </c>
    </row>
    <row r="84" spans="1:5" ht="15.75" customHeight="1">
      <c r="A84" s="147" t="s">
        <v>37</v>
      </c>
      <c r="B84" s="160" t="s">
        <v>121</v>
      </c>
      <c r="C84" s="773">
        <v>106225</v>
      </c>
      <c r="D84" s="756">
        <v>141909</v>
      </c>
      <c r="E84" s="1278">
        <v>134774</v>
      </c>
    </row>
    <row r="85" spans="1:5" ht="15.75" customHeight="1">
      <c r="A85" s="147" t="s">
        <v>38</v>
      </c>
      <c r="B85" s="160" t="s">
        <v>58</v>
      </c>
      <c r="C85" s="774">
        <v>917327</v>
      </c>
      <c r="D85" s="756">
        <v>1133837</v>
      </c>
      <c r="E85" s="1278">
        <v>1088243</v>
      </c>
    </row>
    <row r="86" spans="1:5" ht="15.75" customHeight="1">
      <c r="A86" s="147" t="s">
        <v>39</v>
      </c>
      <c r="B86" s="190" t="s">
        <v>122</v>
      </c>
      <c r="C86" s="774">
        <v>50</v>
      </c>
      <c r="D86" s="756">
        <v>50</v>
      </c>
      <c r="E86" s="1278"/>
    </row>
    <row r="87" spans="1:5" ht="15.75" customHeight="1">
      <c r="A87" s="147" t="s">
        <v>47</v>
      </c>
      <c r="B87" s="191" t="s">
        <v>123</v>
      </c>
      <c r="C87" s="774">
        <f>SUM(C88:C94)</f>
        <v>136513</v>
      </c>
      <c r="D87" s="774">
        <f>SUM(D88:D94)</f>
        <v>612566</v>
      </c>
      <c r="E87" s="758">
        <f>SUM(E89:E94)</f>
        <v>611233</v>
      </c>
    </row>
    <row r="88" spans="1:5" ht="15.75" customHeight="1">
      <c r="A88" s="147" t="s">
        <v>40</v>
      </c>
      <c r="B88" s="160" t="s">
        <v>151</v>
      </c>
      <c r="C88" s="774"/>
      <c r="D88" s="756"/>
      <c r="E88" s="1278"/>
    </row>
    <row r="89" spans="1:5" ht="15.75" customHeight="1">
      <c r="A89" s="147" t="s">
        <v>41</v>
      </c>
      <c r="B89" s="192" t="s">
        <v>152</v>
      </c>
      <c r="C89" s="774">
        <v>103526</v>
      </c>
      <c r="D89" s="756">
        <v>443634</v>
      </c>
      <c r="E89" s="1278">
        <v>439253</v>
      </c>
    </row>
    <row r="90" spans="1:5" ht="15.75" customHeight="1">
      <c r="A90" s="147" t="s">
        <v>48</v>
      </c>
      <c r="B90" s="192" t="s">
        <v>353</v>
      </c>
      <c r="C90" s="774">
        <v>19312</v>
      </c>
      <c r="D90" s="756">
        <v>157853</v>
      </c>
      <c r="E90" s="1278">
        <v>157684</v>
      </c>
    </row>
    <row r="91" spans="1:5" ht="15.75" customHeight="1">
      <c r="A91" s="147" t="s">
        <v>49</v>
      </c>
      <c r="B91" s="193" t="s">
        <v>154</v>
      </c>
      <c r="C91" s="774">
        <v>11675</v>
      </c>
      <c r="D91" s="756">
        <v>10862</v>
      </c>
      <c r="E91" s="1278">
        <v>14079</v>
      </c>
    </row>
    <row r="92" spans="1:5" ht="15.75" customHeight="1">
      <c r="A92" s="161" t="s">
        <v>50</v>
      </c>
      <c r="B92" s="194" t="s">
        <v>156</v>
      </c>
      <c r="C92" s="774"/>
      <c r="D92" s="756"/>
      <c r="E92" s="1278"/>
    </row>
    <row r="93" spans="1:5" ht="15.75" customHeight="1">
      <c r="A93" s="147" t="s">
        <v>51</v>
      </c>
      <c r="B93" s="194" t="s">
        <v>157</v>
      </c>
      <c r="C93" s="774">
        <v>2000</v>
      </c>
      <c r="D93" s="756">
        <v>217</v>
      </c>
      <c r="E93" s="1278">
        <v>217</v>
      </c>
    </row>
    <row r="94" spans="1:5" ht="15.75" customHeight="1" thickBot="1">
      <c r="A94" s="687" t="s">
        <v>53</v>
      </c>
      <c r="B94" s="703" t="s">
        <v>275</v>
      </c>
      <c r="C94" s="775"/>
      <c r="D94" s="759"/>
      <c r="E94" s="1279"/>
    </row>
    <row r="95" spans="1:5" ht="15.75" customHeight="1" thickBot="1">
      <c r="A95" s="143" t="s">
        <v>244</v>
      </c>
      <c r="B95" s="186" t="s">
        <v>466</v>
      </c>
      <c r="C95" s="771">
        <f>+C96+C97+C98</f>
        <v>1260390</v>
      </c>
      <c r="D95" s="771">
        <f>+D96+D97+D98</f>
        <v>1548938</v>
      </c>
      <c r="E95" s="753">
        <f>+E96+E97+E98</f>
        <v>1206697</v>
      </c>
    </row>
    <row r="96" spans="1:5" ht="15.75" customHeight="1">
      <c r="A96" s="158" t="s">
        <v>42</v>
      </c>
      <c r="B96" s="159" t="s">
        <v>354</v>
      </c>
      <c r="C96" s="754">
        <v>225894</v>
      </c>
      <c r="D96" s="986">
        <v>366124</v>
      </c>
      <c r="E96" s="1280">
        <v>240001</v>
      </c>
    </row>
    <row r="97" spans="1:5" ht="15.75" customHeight="1">
      <c r="A97" s="164" t="s">
        <v>43</v>
      </c>
      <c r="B97" s="167" t="s">
        <v>126</v>
      </c>
      <c r="C97" s="755">
        <v>53365</v>
      </c>
      <c r="D97" s="756">
        <v>68323</v>
      </c>
      <c r="E97" s="1278">
        <v>38272</v>
      </c>
    </row>
    <row r="98" spans="1:5" ht="15.75" customHeight="1">
      <c r="A98" s="164" t="s">
        <v>44</v>
      </c>
      <c r="B98" s="153" t="s">
        <v>355</v>
      </c>
      <c r="C98" s="755">
        <f>SUM(C99:C108)</f>
        <v>981131</v>
      </c>
      <c r="D98" s="755">
        <f>SUM(D99:D108)</f>
        <v>1114491</v>
      </c>
      <c r="E98" s="987">
        <v>928424</v>
      </c>
    </row>
    <row r="99" spans="1:5" ht="15.75" customHeight="1">
      <c r="A99" s="164" t="s">
        <v>45</v>
      </c>
      <c r="B99" s="153" t="s">
        <v>356</v>
      </c>
      <c r="C99" s="755"/>
      <c r="D99" s="756"/>
      <c r="E99" s="1278"/>
    </row>
    <row r="100" spans="1:5" ht="15.75" customHeight="1">
      <c r="A100" s="164" t="s">
        <v>46</v>
      </c>
      <c r="B100" s="153" t="s">
        <v>357</v>
      </c>
      <c r="C100" s="755"/>
      <c r="D100" s="756">
        <v>63</v>
      </c>
      <c r="E100" s="1278">
        <v>63</v>
      </c>
    </row>
    <row r="101" spans="1:5" ht="15.75" customHeight="1">
      <c r="A101" s="164" t="s">
        <v>52</v>
      </c>
      <c r="B101" s="153" t="s">
        <v>358</v>
      </c>
      <c r="C101" s="755"/>
      <c r="D101" s="756">
        <v>38</v>
      </c>
      <c r="E101" s="1278">
        <v>38</v>
      </c>
    </row>
    <row r="102" spans="1:5" ht="15.75" customHeight="1">
      <c r="A102" s="164" t="s">
        <v>57</v>
      </c>
      <c r="B102" s="196" t="s">
        <v>359</v>
      </c>
      <c r="C102" s="755"/>
      <c r="D102" s="756"/>
      <c r="E102" s="1278"/>
    </row>
    <row r="103" spans="1:5" ht="15.75" customHeight="1">
      <c r="A103" s="164" t="s">
        <v>127</v>
      </c>
      <c r="B103" s="196" t="s">
        <v>360</v>
      </c>
      <c r="C103" s="755"/>
      <c r="D103" s="756"/>
      <c r="E103" s="1278"/>
    </row>
    <row r="104" spans="1:5" ht="15.75" customHeight="1">
      <c r="A104" s="164" t="s">
        <v>128</v>
      </c>
      <c r="B104" s="196" t="s">
        <v>361</v>
      </c>
      <c r="C104" s="755">
        <v>605385</v>
      </c>
      <c r="D104" s="756">
        <v>472328</v>
      </c>
      <c r="E104" s="1278">
        <v>436672</v>
      </c>
    </row>
    <row r="105" spans="1:5" ht="31.5" customHeight="1">
      <c r="A105" s="147" t="s">
        <v>129</v>
      </c>
      <c r="B105" s="196" t="s">
        <v>362</v>
      </c>
      <c r="C105" s="755">
        <v>354716</v>
      </c>
      <c r="D105" s="756">
        <v>555944</v>
      </c>
      <c r="E105" s="1278">
        <v>405487</v>
      </c>
    </row>
    <row r="106" spans="1:5" ht="28.5" customHeight="1">
      <c r="A106" s="147" t="s">
        <v>130</v>
      </c>
      <c r="B106" s="197" t="s">
        <v>450</v>
      </c>
      <c r="C106" s="776">
        <v>2800</v>
      </c>
      <c r="D106" s="756">
        <v>68719</v>
      </c>
      <c r="E106" s="1278">
        <v>68719</v>
      </c>
    </row>
    <row r="107" spans="1:5" ht="30.75" customHeight="1">
      <c r="A107" s="147" t="s">
        <v>198</v>
      </c>
      <c r="B107" s="197" t="s">
        <v>484</v>
      </c>
      <c r="C107" s="776">
        <v>1230</v>
      </c>
      <c r="D107" s="756">
        <v>2380</v>
      </c>
      <c r="E107" s="1278">
        <v>2426</v>
      </c>
    </row>
    <row r="108" spans="1:5" ht="15.75" customHeight="1" thickBot="1">
      <c r="A108" s="166" t="s">
        <v>449</v>
      </c>
      <c r="B108" s="198" t="s">
        <v>445</v>
      </c>
      <c r="C108" s="776">
        <v>17000</v>
      </c>
      <c r="D108" s="761">
        <v>15019</v>
      </c>
      <c r="E108" s="1281">
        <v>15019</v>
      </c>
    </row>
    <row r="109" spans="1:5" ht="15.75" customHeight="1" thickBot="1">
      <c r="A109" s="143" t="s">
        <v>245</v>
      </c>
      <c r="B109" s="199" t="s">
        <v>363</v>
      </c>
      <c r="C109" s="771">
        <f>+C110+C111</f>
        <v>323273</v>
      </c>
      <c r="D109" s="771">
        <f>+D110+D111</f>
        <v>689797</v>
      </c>
      <c r="E109" s="753">
        <f>+E110+E111</f>
        <v>0</v>
      </c>
    </row>
    <row r="110" spans="1:5" ht="15.75" customHeight="1">
      <c r="A110" s="164" t="s">
        <v>15</v>
      </c>
      <c r="B110" s="165" t="s">
        <v>8</v>
      </c>
      <c r="C110" s="772">
        <v>160060</v>
      </c>
      <c r="D110" s="760">
        <v>304515</v>
      </c>
      <c r="E110" s="757"/>
    </row>
    <row r="111" spans="1:5" ht="15.75" customHeight="1" thickBot="1">
      <c r="A111" s="166" t="s">
        <v>16</v>
      </c>
      <c r="B111" s="167" t="s">
        <v>9</v>
      </c>
      <c r="C111" s="774">
        <v>163213</v>
      </c>
      <c r="D111" s="761">
        <v>385282</v>
      </c>
      <c r="E111" s="1281"/>
    </row>
    <row r="112" spans="1:5" s="109" customFormat="1" ht="15.75" customHeight="1" thickBot="1">
      <c r="A112" s="180" t="s">
        <v>246</v>
      </c>
      <c r="B112" s="144" t="s">
        <v>364</v>
      </c>
      <c r="C112" s="777">
        <v>2000</v>
      </c>
      <c r="D112" s="806">
        <v>2602</v>
      </c>
      <c r="E112" s="1013">
        <v>2541</v>
      </c>
    </row>
    <row r="113" spans="1:5" ht="15.75" customHeight="1" thickBot="1">
      <c r="A113" s="730" t="s">
        <v>247</v>
      </c>
      <c r="B113" s="783" t="s">
        <v>67</v>
      </c>
      <c r="C113" s="793">
        <f>+C82+C95+C109+C112</f>
        <v>3147706</v>
      </c>
      <c r="D113" s="793">
        <f>+D82+D95+D109+D112</f>
        <v>4804578</v>
      </c>
      <c r="E113" s="1012">
        <f>+E82+E95+E109+E112</f>
        <v>3679046</v>
      </c>
    </row>
    <row r="114" spans="1:5" ht="15.75" customHeight="1" thickBot="1">
      <c r="A114" s="180" t="s">
        <v>248</v>
      </c>
      <c r="B114" s="144" t="s">
        <v>365</v>
      </c>
      <c r="C114" s="771">
        <f>+C115+C123</f>
        <v>139000</v>
      </c>
      <c r="D114" s="771">
        <f>+D115+D123</f>
        <v>125920</v>
      </c>
      <c r="E114" s="753">
        <f>+E115+E123</f>
        <v>448371</v>
      </c>
    </row>
    <row r="115" spans="1:5" ht="15.75" customHeight="1">
      <c r="A115" s="1144" t="s">
        <v>24</v>
      </c>
      <c r="B115" s="151" t="s">
        <v>366</v>
      </c>
      <c r="C115" s="1145">
        <f>+C116+C117+C118+C119+C120+C121+C122</f>
        <v>0</v>
      </c>
      <c r="D115" s="1145">
        <f>+D116+D117+D118+D119+D120+D121+D122</f>
        <v>0</v>
      </c>
      <c r="E115" s="1282">
        <f>+E116+E117+E118+E119+E120+E121+E122</f>
        <v>189110</v>
      </c>
    </row>
    <row r="116" spans="1:5" ht="15.75" customHeight="1">
      <c r="A116" s="204" t="s">
        <v>26</v>
      </c>
      <c r="B116" s="152" t="s">
        <v>367</v>
      </c>
      <c r="C116" s="780"/>
      <c r="D116" s="760"/>
      <c r="E116" s="757"/>
    </row>
    <row r="117" spans="1:5" ht="15.75" customHeight="1">
      <c r="A117" s="182" t="s">
        <v>27</v>
      </c>
      <c r="B117" s="153" t="s">
        <v>368</v>
      </c>
      <c r="C117" s="781"/>
      <c r="D117" s="756"/>
      <c r="E117" s="1278"/>
    </row>
    <row r="118" spans="1:5" ht="15.75" customHeight="1">
      <c r="A118" s="182" t="s">
        <v>28</v>
      </c>
      <c r="B118" s="153" t="s">
        <v>369</v>
      </c>
      <c r="C118" s="781"/>
      <c r="D118" s="756"/>
      <c r="E118" s="1278"/>
    </row>
    <row r="119" spans="1:5" ht="15.75" customHeight="1">
      <c r="A119" s="182" t="s">
        <v>29</v>
      </c>
      <c r="B119" s="153" t="s">
        <v>370</v>
      </c>
      <c r="C119" s="781"/>
      <c r="D119" s="756"/>
      <c r="E119" s="1278"/>
    </row>
    <row r="120" spans="1:5" ht="15.75" customHeight="1">
      <c r="A120" s="182" t="s">
        <v>102</v>
      </c>
      <c r="B120" s="153" t="s">
        <v>371</v>
      </c>
      <c r="C120" s="781"/>
      <c r="D120" s="756"/>
      <c r="E120" s="1278"/>
    </row>
    <row r="121" spans="1:5" ht="15.75" customHeight="1">
      <c r="A121" s="182" t="s">
        <v>134</v>
      </c>
      <c r="B121" s="153" t="s">
        <v>372</v>
      </c>
      <c r="C121" s="781"/>
      <c r="D121" s="756"/>
      <c r="E121" s="1278">
        <v>189110</v>
      </c>
    </row>
    <row r="122" spans="1:5" ht="15.75" customHeight="1" thickBot="1">
      <c r="A122" s="205" t="s">
        <v>135</v>
      </c>
      <c r="B122" s="206" t="s">
        <v>373</v>
      </c>
      <c r="C122" s="782"/>
      <c r="D122" s="761"/>
      <c r="E122" s="1281"/>
    </row>
    <row r="123" spans="1:5" ht="15.75" customHeight="1" thickBot="1">
      <c r="A123" s="202" t="s">
        <v>25</v>
      </c>
      <c r="B123" s="203" t="s">
        <v>374</v>
      </c>
      <c r="C123" s="778">
        <f>+C124+C125+C126+C127+C128+C129+C130+C131</f>
        <v>139000</v>
      </c>
      <c r="D123" s="778">
        <f>+D124+D125+D126+D127+D128+D129+D130+D131</f>
        <v>125920</v>
      </c>
      <c r="E123" s="779">
        <f>+E124+E125+E126+E127+E128+E129+E130+E131</f>
        <v>259261</v>
      </c>
    </row>
    <row r="124" spans="1:5" ht="15.75" customHeight="1">
      <c r="A124" s="204" t="s">
        <v>32</v>
      </c>
      <c r="B124" s="152" t="s">
        <v>367</v>
      </c>
      <c r="C124" s="780"/>
      <c r="D124" s="760"/>
      <c r="E124" s="757"/>
    </row>
    <row r="125" spans="1:5" ht="15.75" customHeight="1">
      <c r="A125" s="182" t="s">
        <v>33</v>
      </c>
      <c r="B125" s="153" t="s">
        <v>375</v>
      </c>
      <c r="C125" s="781"/>
      <c r="D125" s="756"/>
      <c r="E125" s="1278"/>
    </row>
    <row r="126" spans="1:5" ht="15.75" customHeight="1">
      <c r="A126" s="182" t="s">
        <v>34</v>
      </c>
      <c r="B126" s="153" t="s">
        <v>369</v>
      </c>
      <c r="C126" s="781"/>
      <c r="D126" s="756"/>
      <c r="E126" s="1278"/>
    </row>
    <row r="127" spans="1:5" ht="15.75" customHeight="1">
      <c r="A127" s="182" t="s">
        <v>35</v>
      </c>
      <c r="B127" s="153" t="s">
        <v>444</v>
      </c>
      <c r="C127" s="781">
        <v>139000</v>
      </c>
      <c r="D127" s="781">
        <v>125920</v>
      </c>
      <c r="E127" s="1283">
        <v>125920</v>
      </c>
    </row>
    <row r="128" spans="1:5" ht="15.75" customHeight="1">
      <c r="A128" s="182" t="s">
        <v>103</v>
      </c>
      <c r="B128" s="153" t="s">
        <v>371</v>
      </c>
      <c r="C128" s="781"/>
      <c r="D128" s="756"/>
      <c r="E128" s="1278"/>
    </row>
    <row r="129" spans="1:5" ht="15.75" customHeight="1">
      <c r="A129" s="182" t="s">
        <v>136</v>
      </c>
      <c r="B129" s="153" t="s">
        <v>376</v>
      </c>
      <c r="C129" s="781"/>
      <c r="D129" s="756"/>
      <c r="E129" s="1278">
        <v>133341</v>
      </c>
    </row>
    <row r="130" spans="1:5" ht="15.75" customHeight="1">
      <c r="A130" s="182" t="s">
        <v>137</v>
      </c>
      <c r="B130" s="153" t="s">
        <v>373</v>
      </c>
      <c r="C130" s="781"/>
      <c r="D130" s="756"/>
      <c r="E130" s="1278"/>
    </row>
    <row r="131" spans="1:5" ht="15.75" customHeight="1" thickBot="1">
      <c r="A131" s="205" t="s">
        <v>138</v>
      </c>
      <c r="B131" s="206" t="s">
        <v>377</v>
      </c>
      <c r="C131" s="782"/>
      <c r="D131" s="761"/>
      <c r="E131" s="1281"/>
    </row>
    <row r="132" spans="1:5" ht="30" customHeight="1" thickBot="1">
      <c r="A132" s="180" t="s">
        <v>249</v>
      </c>
      <c r="B132" s="144" t="s">
        <v>378</v>
      </c>
      <c r="C132" s="770">
        <f>+C113+C114</f>
        <v>3286706</v>
      </c>
      <c r="D132" s="770">
        <f>+D113+D114</f>
        <v>4930498</v>
      </c>
      <c r="E132" s="766">
        <f>+E113+E114</f>
        <v>4127417</v>
      </c>
    </row>
    <row r="133" spans="1:8" ht="15.75" customHeight="1" thickBot="1">
      <c r="A133" s="207" t="s">
        <v>250</v>
      </c>
      <c r="B133" s="208" t="s">
        <v>379</v>
      </c>
      <c r="C133" s="903"/>
      <c r="D133" s="904"/>
      <c r="E133" s="1284">
        <v>-32908</v>
      </c>
      <c r="F133" s="110"/>
      <c r="G133" s="110"/>
      <c r="H133" s="110"/>
    </row>
    <row r="134" spans="1:5" s="1" customFormat="1" ht="21.75" customHeight="1" thickBot="1">
      <c r="A134" s="945" t="s">
        <v>251</v>
      </c>
      <c r="B134" s="946" t="s">
        <v>380</v>
      </c>
      <c r="C134" s="947">
        <f>+C132+C133</f>
        <v>3286706</v>
      </c>
      <c r="D134" s="947">
        <f>+D132+D133</f>
        <v>4930498</v>
      </c>
      <c r="E134" s="948">
        <f>+E132+E133</f>
        <v>4094509</v>
      </c>
    </row>
    <row r="135" spans="4:5" ht="15.75" customHeight="1">
      <c r="D135" s="211"/>
      <c r="E135" s="211"/>
    </row>
    <row r="136" spans="1:5" ht="15.75" customHeight="1" thickBot="1">
      <c r="A136" s="2210" t="s">
        <v>70</v>
      </c>
      <c r="B136" s="2210"/>
      <c r="C136" s="2210"/>
      <c r="D136" s="211"/>
      <c r="E136" s="211"/>
    </row>
    <row r="137" spans="1:5" ht="34.5" customHeight="1" thickBot="1">
      <c r="A137" s="143">
        <v>1</v>
      </c>
      <c r="B137" s="186" t="s">
        <v>145</v>
      </c>
      <c r="C137" s="145">
        <f>+C61-C113</f>
        <v>-306444</v>
      </c>
      <c r="D137" s="145">
        <f>+D61-D113</f>
        <v>-562466</v>
      </c>
      <c r="E137" s="145">
        <f>+E61-E113</f>
        <v>553744</v>
      </c>
    </row>
    <row r="138" spans="1:3" ht="14.25" customHeight="1">
      <c r="A138" s="111"/>
      <c r="B138" s="111"/>
      <c r="C138" s="112"/>
    </row>
  </sheetData>
  <sheetProtection/>
  <mergeCells count="5">
    <mergeCell ref="A3:B3"/>
    <mergeCell ref="A136:C136"/>
    <mergeCell ref="A1:E1"/>
    <mergeCell ref="A2:E2"/>
    <mergeCell ref="A79:E79"/>
  </mergeCells>
  <printOptions horizontalCentered="1"/>
  <pageMargins left="0.5905511811023623" right="0.5905511811023623" top="0.8661417322834646" bottom="0.4724409448818898" header="0.5905511811023623" footer="0.5905511811023623"/>
  <pageSetup fitToHeight="2" fitToWidth="3" horizontalDpi="600" verticalDpi="600" orientation="portrait" paperSize="9" scale="56" r:id="rId1"/>
  <headerFooter alignWithMargins="0">
    <oddHeader>&amp;C&amp;"Times New Roman CE,Félkövér"
&amp;R&amp;"Times New Roman CE,Dőlt"&amp;12 1.2. melléklet a ........./2014. (.......) zárszámadási rendelethez</oddHeader>
  </headerFooter>
  <rowBreaks count="1" manualBreakCount="1">
    <brk id="78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">
      <selection activeCell="B32" sqref="B32"/>
    </sheetView>
  </sheetViews>
  <sheetFormatPr defaultColWidth="9.00390625" defaultRowHeight="12.75"/>
  <cols>
    <col min="1" max="1" width="8.375" style="1845" customWidth="1"/>
    <col min="2" max="2" width="51.125" style="1846" customWidth="1"/>
    <col min="3" max="8" width="16.875" style="1837" customWidth="1"/>
    <col min="9" max="16384" width="9.375" style="1837" customWidth="1"/>
  </cols>
  <sheetData>
    <row r="1" spans="1:8" s="1834" customFormat="1" ht="11.25" customHeight="1">
      <c r="A1" s="2367"/>
      <c r="B1" s="2367"/>
      <c r="C1" s="2367"/>
      <c r="D1" s="2367"/>
      <c r="E1" s="2367"/>
      <c r="F1" s="2367"/>
      <c r="G1" s="2367"/>
      <c r="H1" s="2367"/>
    </row>
    <row r="2" spans="1:8" s="1834" customFormat="1" ht="39" customHeight="1">
      <c r="A2" s="2368" t="s">
        <v>1229</v>
      </c>
      <c r="B2" s="2369"/>
      <c r="C2" s="2369"/>
      <c r="D2" s="2369"/>
      <c r="E2" s="2369"/>
      <c r="F2" s="2369"/>
      <c r="G2" s="2369"/>
      <c r="H2" s="2369"/>
    </row>
    <row r="3" spans="1:8" s="1834" customFormat="1" ht="24.75" customHeight="1" thickBot="1">
      <c r="A3" s="1835" t="s">
        <v>1311</v>
      </c>
      <c r="B3" s="1836"/>
      <c r="C3" s="1835"/>
      <c r="D3" s="1835"/>
      <c r="E3" s="1836"/>
      <c r="F3" s="1836"/>
      <c r="G3" s="1836"/>
      <c r="H3" s="1884" t="s">
        <v>635</v>
      </c>
    </row>
    <row r="4" spans="1:8" ht="52.5" customHeight="1" thickBot="1">
      <c r="A4" s="2370" t="s">
        <v>1230</v>
      </c>
      <c r="B4" s="2371"/>
      <c r="C4" s="1885" t="s">
        <v>1231</v>
      </c>
      <c r="D4" s="1885" t="s">
        <v>1232</v>
      </c>
      <c r="E4" s="1885" t="s">
        <v>1233</v>
      </c>
      <c r="F4" s="1885" t="s">
        <v>1234</v>
      </c>
      <c r="G4" s="1885" t="s">
        <v>1232</v>
      </c>
      <c r="H4" s="1886" t="s">
        <v>1235</v>
      </c>
    </row>
    <row r="5" spans="1:8" s="1838" customFormat="1" ht="18" customHeight="1" thickBot="1">
      <c r="A5" s="1840" t="s">
        <v>243</v>
      </c>
      <c r="B5" s="1841" t="s">
        <v>1236</v>
      </c>
      <c r="C5" s="1887">
        <f aca="true" t="shared" si="0" ref="C5:H5">SUM(C6:C9)</f>
        <v>19921537</v>
      </c>
      <c r="D5" s="1888">
        <f t="shared" si="0"/>
        <v>0</v>
      </c>
      <c r="E5" s="1888">
        <f t="shared" si="0"/>
        <v>19921537</v>
      </c>
      <c r="F5" s="1889">
        <f t="shared" si="0"/>
        <v>23063834</v>
      </c>
      <c r="G5" s="1888">
        <f t="shared" si="0"/>
        <v>0</v>
      </c>
      <c r="H5" s="1890">
        <f t="shared" si="0"/>
        <v>23063834</v>
      </c>
    </row>
    <row r="6" spans="1:8" ht="18" customHeight="1">
      <c r="A6" s="1891" t="s">
        <v>244</v>
      </c>
      <c r="B6" s="1892" t="s">
        <v>1237</v>
      </c>
      <c r="C6" s="1893">
        <v>9373</v>
      </c>
      <c r="D6" s="1894"/>
      <c r="E6" s="1895">
        <f>SUM(C6:D6)</f>
        <v>9373</v>
      </c>
      <c r="F6" s="1896">
        <v>24320</v>
      </c>
      <c r="G6" s="1896"/>
      <c r="H6" s="1896">
        <f>SUM(F6:G6)</f>
        <v>24320</v>
      </c>
    </row>
    <row r="7" spans="1:8" ht="18" customHeight="1">
      <c r="A7" s="1897" t="s">
        <v>245</v>
      </c>
      <c r="B7" s="1898" t="s">
        <v>1238</v>
      </c>
      <c r="C7" s="1899">
        <v>16288900</v>
      </c>
      <c r="D7" s="1900"/>
      <c r="E7" s="1901">
        <f>SUM(C7:D7)</f>
        <v>16288900</v>
      </c>
      <c r="F7" s="1902">
        <v>18767069</v>
      </c>
      <c r="G7" s="1902"/>
      <c r="H7" s="1896">
        <f>SUM(F7:G7)</f>
        <v>18767069</v>
      </c>
    </row>
    <row r="8" spans="1:8" ht="18" customHeight="1">
      <c r="A8" s="1897" t="s">
        <v>246</v>
      </c>
      <c r="B8" s="1898" t="s">
        <v>1239</v>
      </c>
      <c r="C8" s="1899">
        <v>1011811</v>
      </c>
      <c r="D8" s="1903"/>
      <c r="E8" s="1901">
        <f>SUM(C8:D8)</f>
        <v>1011811</v>
      </c>
      <c r="F8" s="1904">
        <v>624678</v>
      </c>
      <c r="G8" s="1904"/>
      <c r="H8" s="1896">
        <f>SUM(F8:G8)</f>
        <v>624678</v>
      </c>
    </row>
    <row r="9" spans="1:8" ht="18" customHeight="1" thickBot="1">
      <c r="A9" s="1905" t="s">
        <v>247</v>
      </c>
      <c r="B9" s="1906" t="s">
        <v>1240</v>
      </c>
      <c r="C9" s="1907">
        <v>2611453</v>
      </c>
      <c r="D9" s="1908"/>
      <c r="E9" s="1909">
        <f>SUM(C9:D9)</f>
        <v>2611453</v>
      </c>
      <c r="F9" s="1910">
        <v>3647767</v>
      </c>
      <c r="G9" s="1910"/>
      <c r="H9" s="1896">
        <f>SUM(F9:G9)</f>
        <v>3647767</v>
      </c>
    </row>
    <row r="10" spans="1:8" s="1839" customFormat="1" ht="18" customHeight="1" thickBot="1">
      <c r="A10" s="1943" t="s">
        <v>248</v>
      </c>
      <c r="B10" s="1944" t="s">
        <v>1241</v>
      </c>
      <c r="C10" s="1945">
        <f aca="true" t="shared" si="1" ref="C10:H10">SUM(C11:C15)</f>
        <v>846044</v>
      </c>
      <c r="D10" s="1945">
        <f t="shared" si="1"/>
        <v>0</v>
      </c>
      <c r="E10" s="1945">
        <f t="shared" si="1"/>
        <v>846044</v>
      </c>
      <c r="F10" s="1942">
        <f t="shared" si="1"/>
        <v>1450350</v>
      </c>
      <c r="G10" s="1942">
        <f t="shared" si="1"/>
        <v>0</v>
      </c>
      <c r="H10" s="1942">
        <f t="shared" si="1"/>
        <v>1450350</v>
      </c>
    </row>
    <row r="11" spans="1:8" ht="18" customHeight="1">
      <c r="A11" s="1937" t="s">
        <v>249</v>
      </c>
      <c r="B11" s="1938" t="s">
        <v>1242</v>
      </c>
      <c r="C11" s="1927">
        <v>11371</v>
      </c>
      <c r="D11" s="1925"/>
      <c r="E11" s="1926">
        <f>SUM(C11:D11)</f>
        <v>11371</v>
      </c>
      <c r="F11" s="1939">
        <v>2310</v>
      </c>
      <c r="G11" s="1925"/>
      <c r="H11" s="1946">
        <f>SUM(F11:G11)</f>
        <v>2310</v>
      </c>
    </row>
    <row r="12" spans="1:8" ht="18" customHeight="1">
      <c r="A12" s="1897" t="s">
        <v>250</v>
      </c>
      <c r="B12" s="1898" t="s">
        <v>1243</v>
      </c>
      <c r="C12" s="1899">
        <v>329443</v>
      </c>
      <c r="D12" s="1903"/>
      <c r="E12" s="1901">
        <f>SUM(C12:D12)</f>
        <v>329443</v>
      </c>
      <c r="F12" s="1904">
        <v>277441</v>
      </c>
      <c r="G12" s="1903"/>
      <c r="H12" s="1947">
        <f>SUM(F12:G12)</f>
        <v>277441</v>
      </c>
    </row>
    <row r="13" spans="1:8" ht="18" customHeight="1">
      <c r="A13" s="1897" t="s">
        <v>251</v>
      </c>
      <c r="B13" s="1898" t="s">
        <v>1244</v>
      </c>
      <c r="C13" s="1899"/>
      <c r="D13" s="1903"/>
      <c r="E13" s="1901">
        <f>SUM(C13:D13)</f>
        <v>0</v>
      </c>
      <c r="F13" s="1904">
        <v>322451</v>
      </c>
      <c r="G13" s="1903"/>
      <c r="H13" s="1947">
        <f>SUM(F13:G13)</f>
        <v>322451</v>
      </c>
    </row>
    <row r="14" spans="1:8" ht="18" customHeight="1">
      <c r="A14" s="1913" t="s">
        <v>252</v>
      </c>
      <c r="B14" s="1898" t="s">
        <v>1245</v>
      </c>
      <c r="C14" s="1899">
        <v>465738</v>
      </c>
      <c r="D14" s="1903"/>
      <c r="E14" s="1901">
        <f>SUM(C14:D14)</f>
        <v>465738</v>
      </c>
      <c r="F14" s="1904">
        <v>841835</v>
      </c>
      <c r="G14" s="1903"/>
      <c r="H14" s="1947">
        <f>SUM(F14:G14)</f>
        <v>841835</v>
      </c>
    </row>
    <row r="15" spans="1:8" ht="18" customHeight="1" thickBot="1">
      <c r="A15" s="1940" t="s">
        <v>253</v>
      </c>
      <c r="B15" s="1941" t="s">
        <v>1246</v>
      </c>
      <c r="C15" s="1914">
        <v>39492</v>
      </c>
      <c r="D15" s="1915"/>
      <c r="E15" s="1932">
        <f>SUM(C15:D15)</f>
        <v>39492</v>
      </c>
      <c r="F15" s="1916">
        <v>6313</v>
      </c>
      <c r="G15" s="1915"/>
      <c r="H15" s="1948">
        <f>SUM(F15:G15)</f>
        <v>6313</v>
      </c>
    </row>
    <row r="16" spans="1:8" s="1842" customFormat="1" ht="27" customHeight="1" thickBot="1">
      <c r="A16" s="1934" t="s">
        <v>254</v>
      </c>
      <c r="B16" s="1935" t="s">
        <v>1247</v>
      </c>
      <c r="C16" s="1936">
        <f aca="true" t="shared" si="2" ref="C16:H16">C5+C10</f>
        <v>20767581</v>
      </c>
      <c r="D16" s="1917">
        <f t="shared" si="2"/>
        <v>0</v>
      </c>
      <c r="E16" s="1917">
        <f t="shared" si="2"/>
        <v>20767581</v>
      </c>
      <c r="F16" s="1917">
        <f t="shared" si="2"/>
        <v>24514184</v>
      </c>
      <c r="G16" s="1917">
        <f t="shared" si="2"/>
        <v>0</v>
      </c>
      <c r="H16" s="1918">
        <f t="shared" si="2"/>
        <v>24514184</v>
      </c>
    </row>
    <row r="17" spans="1:8" ht="50.25" customHeight="1" thickBot="1">
      <c r="A17" s="2370" t="s">
        <v>1248</v>
      </c>
      <c r="B17" s="2371"/>
      <c r="C17" s="1919" t="s">
        <v>1231</v>
      </c>
      <c r="D17" s="1920" t="s">
        <v>1232</v>
      </c>
      <c r="E17" s="1920" t="s">
        <v>1233</v>
      </c>
      <c r="F17" s="1920" t="s">
        <v>1234</v>
      </c>
      <c r="G17" s="1920" t="s">
        <v>1232</v>
      </c>
      <c r="H17" s="1921" t="s">
        <v>1235</v>
      </c>
    </row>
    <row r="18" spans="1:8" s="1839" customFormat="1" ht="18" customHeight="1" thickBot="1">
      <c r="A18" s="1843" t="s">
        <v>255</v>
      </c>
      <c r="B18" s="1922" t="s">
        <v>1249</v>
      </c>
      <c r="C18" s="1911">
        <f aca="true" t="shared" si="3" ref="C18:H18">C19+C20+C21</f>
        <v>15888465</v>
      </c>
      <c r="D18" s="1888">
        <f t="shared" si="3"/>
        <v>0</v>
      </c>
      <c r="E18" s="1888">
        <f t="shared" si="3"/>
        <v>15888465</v>
      </c>
      <c r="F18" s="1888">
        <f t="shared" si="3"/>
        <v>22168880</v>
      </c>
      <c r="G18" s="1888">
        <f t="shared" si="3"/>
        <v>0</v>
      </c>
      <c r="H18" s="1890">
        <f t="shared" si="3"/>
        <v>22168880</v>
      </c>
    </row>
    <row r="19" spans="1:8" ht="18" customHeight="1">
      <c r="A19" s="1923" t="s">
        <v>256</v>
      </c>
      <c r="B19" s="1898" t="s">
        <v>1250</v>
      </c>
      <c r="C19" s="1924">
        <v>14215290</v>
      </c>
      <c r="D19" s="1925"/>
      <c r="E19" s="1926">
        <f>D19+C19</f>
        <v>14215290</v>
      </c>
      <c r="F19" s="1925">
        <v>15168488</v>
      </c>
      <c r="G19" s="1925"/>
      <c r="H19" s="1927">
        <f>G19+F19</f>
        <v>15168488</v>
      </c>
    </row>
    <row r="20" spans="1:8" ht="18" customHeight="1">
      <c r="A20" s="1923" t="s">
        <v>257</v>
      </c>
      <c r="B20" s="1898" t="s">
        <v>1251</v>
      </c>
      <c r="C20" s="1928">
        <v>1673175</v>
      </c>
      <c r="D20" s="1908"/>
      <c r="E20" s="1909">
        <f>D20+C20</f>
        <v>1673175</v>
      </c>
      <c r="F20" s="1908">
        <v>7000392</v>
      </c>
      <c r="G20" s="1908"/>
      <c r="H20" s="1907">
        <f>G20+F20</f>
        <v>7000392</v>
      </c>
    </row>
    <row r="21" spans="1:8" ht="18" customHeight="1" thickBot="1">
      <c r="A21" s="1929" t="s">
        <v>258</v>
      </c>
      <c r="B21" s="1930" t="s">
        <v>1252</v>
      </c>
      <c r="C21" s="1931"/>
      <c r="D21" s="1915"/>
      <c r="E21" s="1932">
        <f>D21+C21</f>
        <v>0</v>
      </c>
      <c r="F21" s="1915"/>
      <c r="G21" s="1915"/>
      <c r="H21" s="1914">
        <f>G21+F21</f>
        <v>0</v>
      </c>
    </row>
    <row r="22" spans="1:8" s="1839" customFormat="1" ht="18" customHeight="1" thickBot="1">
      <c r="A22" s="1843" t="s">
        <v>259</v>
      </c>
      <c r="B22" s="1922" t="s">
        <v>1253</v>
      </c>
      <c r="C22" s="1911">
        <f aca="true" t="shared" si="4" ref="C22:H22">C23+C24</f>
        <v>882194</v>
      </c>
      <c r="D22" s="1888">
        <f t="shared" si="4"/>
        <v>0</v>
      </c>
      <c r="E22" s="1888">
        <f t="shared" si="4"/>
        <v>882194</v>
      </c>
      <c r="F22" s="1888">
        <f t="shared" si="4"/>
        <v>1147795</v>
      </c>
      <c r="G22" s="1888">
        <f t="shared" si="4"/>
        <v>0</v>
      </c>
      <c r="H22" s="1890">
        <f t="shared" si="4"/>
        <v>1147795</v>
      </c>
    </row>
    <row r="23" spans="1:8" ht="18" customHeight="1">
      <c r="A23" s="1923" t="s">
        <v>260</v>
      </c>
      <c r="B23" s="1898" t="s">
        <v>1254</v>
      </c>
      <c r="C23" s="1924">
        <v>882194</v>
      </c>
      <c r="D23" s="1925"/>
      <c r="E23" s="1926">
        <f>D23+C23</f>
        <v>882194</v>
      </c>
      <c r="F23" s="1925">
        <v>1147795</v>
      </c>
      <c r="G23" s="1925"/>
      <c r="H23" s="1927">
        <f>SUM(F23:G23)</f>
        <v>1147795</v>
      </c>
    </row>
    <row r="24" spans="1:8" ht="18" customHeight="1" thickBot="1">
      <c r="A24" s="1923" t="s">
        <v>261</v>
      </c>
      <c r="B24" s="1898" t="s">
        <v>1255</v>
      </c>
      <c r="C24" s="1931"/>
      <c r="D24" s="1915"/>
      <c r="E24" s="1932">
        <f>D24+C24</f>
        <v>0</v>
      </c>
      <c r="F24" s="1915"/>
      <c r="G24" s="1915"/>
      <c r="H24" s="1914">
        <f>G24+F24</f>
        <v>0</v>
      </c>
    </row>
    <row r="25" spans="1:8" s="1839" customFormat="1" ht="18" customHeight="1" thickBot="1">
      <c r="A25" s="1843" t="s">
        <v>262</v>
      </c>
      <c r="B25" s="1841" t="s">
        <v>1256</v>
      </c>
      <c r="C25" s="1911">
        <f>C26+C27+C28</f>
        <v>3996922</v>
      </c>
      <c r="D25" s="1888">
        <f>SUM(D26:D28)</f>
        <v>0</v>
      </c>
      <c r="E25" s="1888">
        <f>SUM(E26:E28)</f>
        <v>3996922</v>
      </c>
      <c r="F25" s="1888">
        <f>SUM(F26:F28)</f>
        <v>1197509</v>
      </c>
      <c r="G25" s="1888">
        <f>SUM(G26:G28)</f>
        <v>0</v>
      </c>
      <c r="H25" s="1890">
        <f>SUM(H26:H28)</f>
        <v>1197509</v>
      </c>
    </row>
    <row r="26" spans="1:8" ht="18" customHeight="1">
      <c r="A26" s="1949" t="s">
        <v>263</v>
      </c>
      <c r="B26" s="1892" t="s">
        <v>1257</v>
      </c>
      <c r="C26" s="1950">
        <v>3394706</v>
      </c>
      <c r="D26" s="1912"/>
      <c r="E26" s="1895">
        <f>D26+C26</f>
        <v>3394706</v>
      </c>
      <c r="F26" s="1912"/>
      <c r="G26" s="1912"/>
      <c r="H26" s="1893">
        <f>SUM(F26:G26)</f>
        <v>0</v>
      </c>
    </row>
    <row r="27" spans="1:8" ht="18" customHeight="1">
      <c r="A27" s="1923" t="s">
        <v>264</v>
      </c>
      <c r="B27" s="1898" t="s">
        <v>1258</v>
      </c>
      <c r="C27" s="1933">
        <v>583792</v>
      </c>
      <c r="D27" s="1903"/>
      <c r="E27" s="1901">
        <f>D27+C27</f>
        <v>583792</v>
      </c>
      <c r="F27" s="1903">
        <v>1174705</v>
      </c>
      <c r="G27" s="1903"/>
      <c r="H27" s="1899">
        <f>SUM(F27:G27)</f>
        <v>1174705</v>
      </c>
    </row>
    <row r="28" spans="1:8" ht="18" customHeight="1" thickBot="1">
      <c r="A28" s="1923" t="s">
        <v>265</v>
      </c>
      <c r="B28" s="1898" t="s">
        <v>1259</v>
      </c>
      <c r="C28" s="1931">
        <v>18424</v>
      </c>
      <c r="D28" s="1915"/>
      <c r="E28" s="1932">
        <f>D28+C28</f>
        <v>18424</v>
      </c>
      <c r="F28" s="1915">
        <v>22804</v>
      </c>
      <c r="G28" s="1915"/>
      <c r="H28" s="1893">
        <f>SUM(F28:G28)</f>
        <v>22804</v>
      </c>
    </row>
    <row r="29" spans="1:8" s="1844" customFormat="1" ht="24" customHeight="1" thickBot="1">
      <c r="A29" s="1843" t="s">
        <v>266</v>
      </c>
      <c r="B29" s="1841" t="s">
        <v>1260</v>
      </c>
      <c r="C29" s="1911">
        <f aca="true" t="shared" si="5" ref="C29:H29">C18+C22+C25</f>
        <v>20767581</v>
      </c>
      <c r="D29" s="1888">
        <f t="shared" si="5"/>
        <v>0</v>
      </c>
      <c r="E29" s="1888">
        <f t="shared" si="5"/>
        <v>20767581</v>
      </c>
      <c r="F29" s="1888">
        <f t="shared" si="5"/>
        <v>24514184</v>
      </c>
      <c r="G29" s="1888">
        <f t="shared" si="5"/>
        <v>0</v>
      </c>
      <c r="H29" s="1890">
        <f t="shared" si="5"/>
        <v>24514184</v>
      </c>
    </row>
    <row r="30" ht="12.75">
      <c r="D30" s="1847"/>
    </row>
    <row r="31" ht="12.75">
      <c r="D31" s="1847"/>
    </row>
    <row r="32" ht="12.75">
      <c r="D32" s="1847"/>
    </row>
    <row r="33" ht="12.75">
      <c r="D33" s="1847"/>
    </row>
    <row r="34" ht="12.75">
      <c r="D34" s="1847"/>
    </row>
    <row r="35" ht="12.75">
      <c r="D35" s="1847"/>
    </row>
    <row r="36" ht="12.75">
      <c r="D36" s="1847"/>
    </row>
    <row r="37" ht="12.75">
      <c r="D37" s="1847"/>
    </row>
    <row r="38" ht="12.75">
      <c r="D38" s="1847"/>
    </row>
    <row r="39" ht="12.75">
      <c r="D39" s="1847"/>
    </row>
    <row r="40" ht="12.75">
      <c r="D40" s="1847"/>
    </row>
    <row r="41" ht="12.75">
      <c r="D41" s="1847"/>
    </row>
    <row r="42" ht="12.75">
      <c r="D42" s="1847"/>
    </row>
    <row r="43" ht="12.75">
      <c r="D43" s="1847"/>
    </row>
    <row r="44" ht="12.75">
      <c r="D44" s="1847"/>
    </row>
    <row r="45" ht="12.75">
      <c r="D45" s="1847"/>
    </row>
  </sheetData>
  <sheetProtection/>
  <mergeCells count="4">
    <mergeCell ref="A1:H1"/>
    <mergeCell ref="A2:H2"/>
    <mergeCell ref="A4:B4"/>
    <mergeCell ref="A17:B17"/>
  </mergeCells>
  <printOptions horizontalCentered="1"/>
  <pageMargins left="0.7086614173228347" right="0.7086614173228347" top="0.9448818897637796" bottom="0.35433070866141736" header="0.5118110236220472" footer="0.31496062992125984"/>
  <pageSetup horizontalDpi="600" verticalDpi="600" orientation="portrait" paperSize="9" scale="60" r:id="rId1"/>
  <headerFooter>
    <oddHeader>&amp;R&amp;"Times New Roman CE,Dőlt"&amp;14 14. melléklet a ../2014(..) zárszámadási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E59"/>
  <sheetViews>
    <sheetView zoomScalePageLayoutView="0" workbookViewId="0" topLeftCell="A1">
      <selection activeCell="I18" sqref="I18"/>
    </sheetView>
  </sheetViews>
  <sheetFormatPr defaultColWidth="9.00390625" defaultRowHeight="12.75"/>
  <cols>
    <col min="1" max="1" width="6.50390625" style="1846" customWidth="1"/>
    <col min="2" max="2" width="63.125" style="1846" customWidth="1"/>
    <col min="3" max="5" width="16.875" style="1837" customWidth="1"/>
    <col min="6" max="16384" width="9.375" style="1837" customWidth="1"/>
  </cols>
  <sheetData>
    <row r="1" spans="1:5" s="1834" customFormat="1" ht="29.25" customHeight="1">
      <c r="A1" s="2380" t="s">
        <v>1314</v>
      </c>
      <c r="B1" s="2380"/>
      <c r="C1" s="2380"/>
      <c r="D1" s="2380"/>
      <c r="E1" s="2380"/>
    </row>
    <row r="2" spans="1:5" s="1834" customFormat="1" ht="21" customHeight="1">
      <c r="A2" s="2380"/>
      <c r="B2" s="2380"/>
      <c r="C2" s="2380"/>
      <c r="D2" s="2380"/>
      <c r="E2" s="2380"/>
    </row>
    <row r="3" spans="1:5" ht="13.5" customHeight="1" thickBot="1">
      <c r="A3" s="1837"/>
      <c r="B3" s="1882"/>
      <c r="C3" s="1882"/>
      <c r="D3" s="1882"/>
      <c r="E3" s="1883" t="s">
        <v>1310</v>
      </c>
    </row>
    <row r="4" spans="1:5" s="1849" customFormat="1" ht="21.75" customHeight="1">
      <c r="A4" s="2372" t="s">
        <v>12</v>
      </c>
      <c r="B4" s="2374" t="s">
        <v>10</v>
      </c>
      <c r="C4" s="1848" t="s">
        <v>1261</v>
      </c>
      <c r="D4" s="1848" t="s">
        <v>545</v>
      </c>
      <c r="E4" s="2376" t="s">
        <v>604</v>
      </c>
    </row>
    <row r="5" spans="1:5" s="1849" customFormat="1" ht="12" customHeight="1">
      <c r="A5" s="2373"/>
      <c r="B5" s="2375"/>
      <c r="C5" s="2378" t="s">
        <v>1262</v>
      </c>
      <c r="D5" s="2379"/>
      <c r="E5" s="2377"/>
    </row>
    <row r="6" spans="1:5" s="1853" customFormat="1" ht="15" customHeight="1" thickBot="1">
      <c r="A6" s="1850">
        <v>1</v>
      </c>
      <c r="B6" s="1851">
        <v>2</v>
      </c>
      <c r="C6" s="1851">
        <v>3</v>
      </c>
      <c r="D6" s="1851">
        <v>4</v>
      </c>
      <c r="E6" s="1852">
        <v>5</v>
      </c>
    </row>
    <row r="7" spans="1:5" s="1853" customFormat="1" ht="16.5" customHeight="1">
      <c r="A7" s="1951">
        <v>1</v>
      </c>
      <c r="B7" s="1952" t="s">
        <v>11</v>
      </c>
      <c r="C7" s="1953">
        <v>651869</v>
      </c>
      <c r="D7" s="1954">
        <v>951612</v>
      </c>
      <c r="E7" s="1955">
        <v>905818</v>
      </c>
    </row>
    <row r="8" spans="1:5" s="1853" customFormat="1" ht="16.5" customHeight="1">
      <c r="A8" s="1956">
        <v>2</v>
      </c>
      <c r="B8" s="1957" t="s">
        <v>1263</v>
      </c>
      <c r="C8" s="1958">
        <v>174393</v>
      </c>
      <c r="D8" s="1959">
        <v>213665</v>
      </c>
      <c r="E8" s="1960">
        <v>202574</v>
      </c>
    </row>
    <row r="9" spans="1:5" s="1853" customFormat="1" ht="16.5" customHeight="1">
      <c r="A9" s="1956">
        <v>3</v>
      </c>
      <c r="B9" s="1957" t="s">
        <v>1264</v>
      </c>
      <c r="C9" s="1958">
        <v>1131205</v>
      </c>
      <c r="D9" s="1959">
        <v>1375723</v>
      </c>
      <c r="E9" s="1960">
        <v>1324784</v>
      </c>
    </row>
    <row r="10" spans="1:5" s="1853" customFormat="1" ht="16.5" customHeight="1">
      <c r="A10" s="1956">
        <v>4</v>
      </c>
      <c r="B10" s="1957" t="s">
        <v>1265</v>
      </c>
      <c r="C10" s="1958"/>
      <c r="D10" s="1959">
        <v>163942</v>
      </c>
      <c r="E10" s="1960">
        <v>163841</v>
      </c>
    </row>
    <row r="11" spans="1:5" s="1853" customFormat="1" ht="16.5" customHeight="1">
      <c r="A11" s="1956">
        <v>5</v>
      </c>
      <c r="B11" s="1957" t="s">
        <v>1266</v>
      </c>
      <c r="C11" s="1958">
        <v>197538</v>
      </c>
      <c r="D11" s="1959">
        <v>519144</v>
      </c>
      <c r="E11" s="1960">
        <v>39466</v>
      </c>
    </row>
    <row r="12" spans="1:5" s="1853" customFormat="1" ht="16.5" customHeight="1">
      <c r="A12" s="1956">
        <v>6</v>
      </c>
      <c r="B12" s="1957" t="s">
        <v>122</v>
      </c>
      <c r="C12" s="1958">
        <v>103576</v>
      </c>
      <c r="D12" s="1959">
        <v>443684</v>
      </c>
      <c r="E12" s="1960">
        <v>439253</v>
      </c>
    </row>
    <row r="13" spans="1:5" s="1853" customFormat="1" ht="16.5" customHeight="1">
      <c r="A13" s="1956">
        <v>7</v>
      </c>
      <c r="B13" s="1957" t="s">
        <v>1267</v>
      </c>
      <c r="C13" s="1958">
        <v>53365</v>
      </c>
      <c r="D13" s="1959">
        <v>68323</v>
      </c>
      <c r="E13" s="1960">
        <v>38272</v>
      </c>
    </row>
    <row r="14" spans="1:5" s="1853" customFormat="1" ht="16.5" customHeight="1">
      <c r="A14" s="1961">
        <v>8</v>
      </c>
      <c r="B14" s="1962" t="s">
        <v>1268</v>
      </c>
      <c r="C14" s="1963">
        <v>1245025</v>
      </c>
      <c r="D14" s="1964">
        <v>1501052</v>
      </c>
      <c r="E14" s="1965">
        <v>1182697</v>
      </c>
    </row>
    <row r="15" spans="1:5" s="1853" customFormat="1" ht="16.5" customHeight="1">
      <c r="A15" s="1956">
        <v>9</v>
      </c>
      <c r="B15" s="1957" t="s">
        <v>1269</v>
      </c>
      <c r="C15" s="1959">
        <v>159213</v>
      </c>
      <c r="D15" s="1959">
        <v>211635</v>
      </c>
      <c r="E15" s="1960">
        <v>509</v>
      </c>
    </row>
    <row r="16" spans="1:5" s="1853" customFormat="1" ht="16.5" customHeight="1">
      <c r="A16" s="1961">
        <v>10</v>
      </c>
      <c r="B16" s="1957" t="s">
        <v>1270</v>
      </c>
      <c r="C16" s="1959"/>
      <c r="D16" s="1959">
        <v>163</v>
      </c>
      <c r="E16" s="1960">
        <v>163</v>
      </c>
    </row>
    <row r="17" spans="1:5" s="1853" customFormat="1" ht="16.5" customHeight="1">
      <c r="A17" s="1956">
        <v>11</v>
      </c>
      <c r="B17" s="1957" t="s">
        <v>1271</v>
      </c>
      <c r="C17" s="1959">
        <v>2000</v>
      </c>
      <c r="D17" s="1959">
        <v>2602</v>
      </c>
      <c r="E17" s="1960">
        <v>2541</v>
      </c>
    </row>
    <row r="18" spans="1:5" s="1853" customFormat="1" ht="16.5" customHeight="1">
      <c r="A18" s="1956">
        <v>12</v>
      </c>
      <c r="B18" s="1957" t="s">
        <v>1272</v>
      </c>
      <c r="C18" s="1959">
        <v>19312</v>
      </c>
      <c r="D18" s="1959"/>
      <c r="E18" s="1960"/>
    </row>
    <row r="19" spans="1:5" s="1853" customFormat="1" ht="16.5" customHeight="1" thickBot="1">
      <c r="A19" s="1966">
        <v>13</v>
      </c>
      <c r="B19" s="1967" t="s">
        <v>1273</v>
      </c>
      <c r="C19" s="1968"/>
      <c r="D19" s="1968"/>
      <c r="E19" s="1969"/>
    </row>
    <row r="20" spans="1:5" s="1868" customFormat="1" ht="16.5" customHeight="1" thickBot="1">
      <c r="A20" s="1866">
        <v>14</v>
      </c>
      <c r="B20" s="1867" t="s">
        <v>1274</v>
      </c>
      <c r="C20" s="1973">
        <f>SUM(C7:C19)</f>
        <v>3737496</v>
      </c>
      <c r="D20" s="1973">
        <f>SUM(D7:D19)</f>
        <v>5451545</v>
      </c>
      <c r="E20" s="1974">
        <f>SUM(E7:E19)</f>
        <v>4299918</v>
      </c>
    </row>
    <row r="21" spans="1:5" s="1868" customFormat="1" ht="16.5" customHeight="1">
      <c r="A21" s="1854">
        <v>15</v>
      </c>
      <c r="B21" s="1855" t="s">
        <v>69</v>
      </c>
      <c r="C21" s="1954"/>
      <c r="D21" s="1954"/>
      <c r="E21" s="1955"/>
    </row>
    <row r="22" spans="1:5" s="1868" customFormat="1" ht="16.5" customHeight="1">
      <c r="A22" s="1862">
        <v>16</v>
      </c>
      <c r="B22" s="1863" t="s">
        <v>68</v>
      </c>
      <c r="C22" s="1964"/>
      <c r="D22" s="1964"/>
      <c r="E22" s="1965"/>
    </row>
    <row r="23" spans="1:5" s="1868" customFormat="1" ht="16.5" customHeight="1">
      <c r="A23" s="1862">
        <v>17</v>
      </c>
      <c r="B23" s="1863" t="s">
        <v>1275</v>
      </c>
      <c r="C23" s="1964"/>
      <c r="D23" s="1964"/>
      <c r="E23" s="1965"/>
    </row>
    <row r="24" spans="1:5" s="1868" customFormat="1" ht="16.5" customHeight="1">
      <c r="A24" s="1862">
        <v>18</v>
      </c>
      <c r="B24" s="1863" t="s">
        <v>1276</v>
      </c>
      <c r="C24" s="1964">
        <v>139000</v>
      </c>
      <c r="D24" s="1964">
        <v>125920</v>
      </c>
      <c r="E24" s="1965">
        <v>448371</v>
      </c>
    </row>
    <row r="25" spans="1:5" s="1868" customFormat="1" ht="16.5" customHeight="1" thickBot="1">
      <c r="A25" s="1862">
        <v>19</v>
      </c>
      <c r="B25" s="1863" t="s">
        <v>1277</v>
      </c>
      <c r="C25" s="1964"/>
      <c r="D25" s="1964"/>
      <c r="E25" s="1965"/>
    </row>
    <row r="26" spans="1:5" s="1868" customFormat="1" ht="16.5" customHeight="1" thickBot="1">
      <c r="A26" s="1866">
        <v>20</v>
      </c>
      <c r="B26" s="1867" t="s">
        <v>1278</v>
      </c>
      <c r="C26" s="1973">
        <f>SUM(C21:C22,C24:C25)</f>
        <v>139000</v>
      </c>
      <c r="D26" s="1973">
        <f>SUM(D21:D22,D24:D25)</f>
        <v>125920</v>
      </c>
      <c r="E26" s="1974">
        <f>SUM(E21:E22,E24:E25)</f>
        <v>448371</v>
      </c>
    </row>
    <row r="27" spans="1:5" s="1868" customFormat="1" ht="16.5" customHeight="1" thickBot="1">
      <c r="A27" s="1866">
        <v>21</v>
      </c>
      <c r="B27" s="1867" t="s">
        <v>1279</v>
      </c>
      <c r="C27" s="1973">
        <f>C20+C26</f>
        <v>3876496</v>
      </c>
      <c r="D27" s="1973">
        <f>D20+D26</f>
        <v>5577465</v>
      </c>
      <c r="E27" s="1974">
        <f>E20+E26</f>
        <v>4748289</v>
      </c>
    </row>
    <row r="28" spans="1:5" s="1853" customFormat="1" ht="16.5" customHeight="1">
      <c r="A28" s="1854">
        <v>22</v>
      </c>
      <c r="B28" s="1855" t="s">
        <v>1280</v>
      </c>
      <c r="C28" s="1856"/>
      <c r="D28" s="1856"/>
      <c r="E28" s="1857"/>
    </row>
    <row r="29" spans="1:5" s="1853" customFormat="1" ht="16.5" customHeight="1" thickBot="1">
      <c r="A29" s="1862">
        <v>23</v>
      </c>
      <c r="B29" s="1863" t="s">
        <v>1281</v>
      </c>
      <c r="C29" s="1972"/>
      <c r="D29" s="1972"/>
      <c r="E29" s="1864">
        <v>-33179</v>
      </c>
    </row>
    <row r="30" spans="1:5" s="1868" customFormat="1" ht="16.5" customHeight="1" thickBot="1">
      <c r="A30" s="1866">
        <v>24</v>
      </c>
      <c r="B30" s="1867" t="s">
        <v>1282</v>
      </c>
      <c r="C30" s="1975">
        <f>SUM(C27:C29)</f>
        <v>3876496</v>
      </c>
      <c r="D30" s="1975">
        <f>SUM(D27:D29)</f>
        <v>5577465</v>
      </c>
      <c r="E30" s="1976">
        <f>SUM(E27:E29)</f>
        <v>4715110</v>
      </c>
    </row>
    <row r="31" spans="1:5" s="1853" customFormat="1" ht="16.5" customHeight="1">
      <c r="A31" s="1854">
        <v>25</v>
      </c>
      <c r="B31" s="1855" t="s">
        <v>2</v>
      </c>
      <c r="C31" s="1964">
        <v>604485</v>
      </c>
      <c r="D31" s="1964">
        <v>736699</v>
      </c>
      <c r="E31" s="1964">
        <v>730929</v>
      </c>
    </row>
    <row r="32" spans="1:5" s="1853" customFormat="1" ht="16.5" customHeight="1">
      <c r="A32" s="1858">
        <v>26</v>
      </c>
      <c r="B32" s="1859" t="s">
        <v>1283</v>
      </c>
      <c r="C32" s="1964"/>
      <c r="D32" s="1964"/>
      <c r="E32" s="1964"/>
    </row>
    <row r="33" spans="1:5" s="1853" customFormat="1" ht="16.5" customHeight="1">
      <c r="A33" s="1854">
        <v>27</v>
      </c>
      <c r="B33" s="1859" t="s">
        <v>1284</v>
      </c>
      <c r="C33" s="1964">
        <v>227031</v>
      </c>
      <c r="D33" s="1964">
        <v>641790</v>
      </c>
      <c r="E33" s="1964">
        <v>640453</v>
      </c>
    </row>
    <row r="34" spans="1:5" s="1853" customFormat="1" ht="16.5" customHeight="1">
      <c r="A34" s="1858">
        <v>28</v>
      </c>
      <c r="B34" s="1859" t="s">
        <v>1285</v>
      </c>
      <c r="C34" s="1964"/>
      <c r="D34" s="1964">
        <v>1569</v>
      </c>
      <c r="E34" s="1964">
        <v>1569</v>
      </c>
    </row>
    <row r="35" spans="1:5" s="1853" customFormat="1" ht="16.5" customHeight="1">
      <c r="A35" s="1854">
        <v>29</v>
      </c>
      <c r="B35" s="1872" t="s">
        <v>1286</v>
      </c>
      <c r="C35" s="1964">
        <v>1021671</v>
      </c>
      <c r="D35" s="1964">
        <v>1344653</v>
      </c>
      <c r="E35" s="1964">
        <v>1345463</v>
      </c>
    </row>
    <row r="36" spans="1:5" s="1853" customFormat="1" ht="16.5" customHeight="1">
      <c r="A36" s="1858">
        <v>30</v>
      </c>
      <c r="B36" s="1859" t="s">
        <v>1287</v>
      </c>
      <c r="C36" s="1964">
        <v>816000</v>
      </c>
      <c r="D36" s="1964">
        <v>1040850</v>
      </c>
      <c r="E36" s="1964">
        <v>1041660</v>
      </c>
    </row>
    <row r="37" spans="1:5" s="1853" customFormat="1" ht="16.5" customHeight="1">
      <c r="A37" s="1854">
        <v>31</v>
      </c>
      <c r="B37" s="1859" t="s">
        <v>1288</v>
      </c>
      <c r="C37" s="1964">
        <v>608185</v>
      </c>
      <c r="D37" s="1964">
        <v>517074</v>
      </c>
      <c r="E37" s="1964">
        <v>517074</v>
      </c>
    </row>
    <row r="38" spans="1:5" s="1853" customFormat="1" ht="16.5" customHeight="1">
      <c r="A38" s="1858">
        <v>32</v>
      </c>
      <c r="B38" s="1859" t="s">
        <v>1289</v>
      </c>
      <c r="C38" s="1964">
        <v>4300</v>
      </c>
      <c r="D38" s="1964">
        <v>10718</v>
      </c>
      <c r="E38" s="1964">
        <v>10718</v>
      </c>
    </row>
    <row r="39" spans="1:5" s="1853" customFormat="1" ht="16.5" customHeight="1">
      <c r="A39" s="1854">
        <v>33</v>
      </c>
      <c r="B39" s="1859" t="s">
        <v>1290</v>
      </c>
      <c r="C39" s="1964">
        <v>755377</v>
      </c>
      <c r="D39" s="1964">
        <v>1445598</v>
      </c>
      <c r="E39" s="1964">
        <v>1445233</v>
      </c>
    </row>
    <row r="40" spans="1:5" s="1853" customFormat="1" ht="16.5" customHeight="1">
      <c r="A40" s="1858">
        <v>34</v>
      </c>
      <c r="B40" s="1873" t="s">
        <v>1291</v>
      </c>
      <c r="C40" s="1964">
        <v>755377</v>
      </c>
      <c r="D40" s="1964">
        <v>1445598</v>
      </c>
      <c r="E40" s="1964">
        <v>1445233</v>
      </c>
    </row>
    <row r="41" spans="1:5" s="1853" customFormat="1" ht="16.5" customHeight="1">
      <c r="A41" s="1854">
        <v>35</v>
      </c>
      <c r="B41" s="1859" t="s">
        <v>1292</v>
      </c>
      <c r="C41" s="1964"/>
      <c r="D41" s="1964"/>
      <c r="E41" s="1964"/>
    </row>
    <row r="42" spans="1:5" s="1853" customFormat="1" ht="16.5" customHeight="1" thickBot="1">
      <c r="A42" s="1858">
        <v>36</v>
      </c>
      <c r="B42" s="1855" t="s">
        <v>1293</v>
      </c>
      <c r="C42" s="1964"/>
      <c r="D42" s="1964"/>
      <c r="E42" s="1964"/>
    </row>
    <row r="43" spans="1:5" s="1853" customFormat="1" ht="27" customHeight="1" thickBot="1">
      <c r="A43" s="1866">
        <v>37</v>
      </c>
      <c r="B43" s="1867" t="s">
        <v>1294</v>
      </c>
      <c r="C43" s="1977">
        <f>C31+C32+C33+C34+C35+C37+C38+C39+C41+C42</f>
        <v>3221049</v>
      </c>
      <c r="D43" s="1977">
        <f>D31+D32+D33+D34+D35+D37+D38+D39+D41+D42</f>
        <v>4698101</v>
      </c>
      <c r="E43" s="1978">
        <f>E31+E32+E33+E34+E35+E37+E38+E39+E41+E42</f>
        <v>4691439</v>
      </c>
    </row>
    <row r="44" spans="1:5" s="1853" customFormat="1" ht="16.5" customHeight="1">
      <c r="A44" s="1854">
        <v>38</v>
      </c>
      <c r="B44" s="1855" t="s">
        <v>1295</v>
      </c>
      <c r="C44" s="1856"/>
      <c r="D44" s="1856"/>
      <c r="E44" s="1857"/>
    </row>
    <row r="45" spans="1:5" s="1853" customFormat="1" ht="16.5" customHeight="1">
      <c r="A45" s="1858">
        <v>39</v>
      </c>
      <c r="B45" s="1855" t="s">
        <v>1296</v>
      </c>
      <c r="C45" s="1860"/>
      <c r="D45" s="1860"/>
      <c r="E45" s="1861"/>
    </row>
    <row r="46" spans="1:5" s="1853" customFormat="1" ht="16.5" customHeight="1">
      <c r="A46" s="1858">
        <v>40</v>
      </c>
      <c r="B46" s="1865" t="s">
        <v>1297</v>
      </c>
      <c r="C46" s="1856"/>
      <c r="D46" s="1856"/>
      <c r="E46" s="1857"/>
    </row>
    <row r="47" spans="1:5" s="1853" customFormat="1" ht="16.5" customHeight="1">
      <c r="A47" s="1854">
        <v>41</v>
      </c>
      <c r="B47" s="1863" t="s">
        <v>1298</v>
      </c>
      <c r="C47" s="1856"/>
      <c r="D47" s="1856"/>
      <c r="E47" s="1857"/>
    </row>
    <row r="48" spans="1:5" s="1853" customFormat="1" ht="16.5" customHeight="1" thickBot="1">
      <c r="A48" s="1862">
        <v>42</v>
      </c>
      <c r="B48" s="1863" t="s">
        <v>1299</v>
      </c>
      <c r="C48" s="1869"/>
      <c r="D48" s="1869"/>
      <c r="E48" s="1870"/>
    </row>
    <row r="49" spans="1:5" s="1853" customFormat="1" ht="16.5" customHeight="1" thickBot="1">
      <c r="A49" s="1866">
        <v>43</v>
      </c>
      <c r="B49" s="1867" t="s">
        <v>1300</v>
      </c>
      <c r="C49" s="1874">
        <f>SUM(C44:C45,C47:C48)</f>
        <v>0</v>
      </c>
      <c r="D49" s="1874">
        <f>SUM(D44:D45,D47:D48)</f>
        <v>0</v>
      </c>
      <c r="E49" s="1875">
        <f>SUM(E44:E45,E47:E48)</f>
        <v>0</v>
      </c>
    </row>
    <row r="50" spans="1:5" s="1868" customFormat="1" ht="16.5" customHeight="1" thickBot="1">
      <c r="A50" s="1876">
        <v>44</v>
      </c>
      <c r="B50" s="1877" t="s">
        <v>1301</v>
      </c>
      <c r="C50" s="1979">
        <f>C43+C49</f>
        <v>3221049</v>
      </c>
      <c r="D50" s="1979">
        <f>D43+D49</f>
        <v>4698101</v>
      </c>
      <c r="E50" s="1980">
        <f>E43+E49</f>
        <v>4691439</v>
      </c>
    </row>
    <row r="51" spans="1:5" s="1853" customFormat="1" ht="16.5" customHeight="1">
      <c r="A51" s="1854">
        <v>45</v>
      </c>
      <c r="B51" s="1855" t="s">
        <v>1302</v>
      </c>
      <c r="C51" s="1912">
        <v>655447</v>
      </c>
      <c r="D51" s="1912">
        <v>879364</v>
      </c>
      <c r="E51" s="1970">
        <v>510819</v>
      </c>
    </row>
    <row r="52" spans="1:5" s="1853" customFormat="1" ht="16.5" customHeight="1">
      <c r="A52" s="1862">
        <v>46</v>
      </c>
      <c r="B52" s="1859" t="s">
        <v>1303</v>
      </c>
      <c r="C52" s="1871"/>
      <c r="D52" s="1871"/>
      <c r="E52" s="1870"/>
    </row>
    <row r="53" spans="1:5" s="1853" customFormat="1" ht="16.5" customHeight="1" thickBot="1">
      <c r="A53" s="1862">
        <v>47</v>
      </c>
      <c r="B53" s="1863" t="s">
        <v>1304</v>
      </c>
      <c r="C53" s="1878"/>
      <c r="D53" s="1878"/>
      <c r="E53" s="1971">
        <v>4473</v>
      </c>
    </row>
    <row r="54" spans="1:5" s="1853" customFormat="1" ht="16.5" customHeight="1" thickBot="1">
      <c r="A54" s="1879">
        <v>48</v>
      </c>
      <c r="B54" s="1880" t="s">
        <v>1305</v>
      </c>
      <c r="C54" s="1982">
        <f>C50+C51+C52+C53</f>
        <v>3876496</v>
      </c>
      <c r="D54" s="1982">
        <f>D50+D51+D52+D53</f>
        <v>5577465</v>
      </c>
      <c r="E54" s="1983">
        <f>E50+E51+E52+E53</f>
        <v>5206731</v>
      </c>
    </row>
    <row r="55" spans="1:5" s="1853" customFormat="1" ht="29.25" customHeight="1" thickBot="1">
      <c r="A55" s="1866">
        <v>49</v>
      </c>
      <c r="B55" s="1867" t="s">
        <v>1306</v>
      </c>
      <c r="C55" s="1982">
        <f>C43-C20</f>
        <v>-516447</v>
      </c>
      <c r="D55" s="1982">
        <f>D43-D20</f>
        <v>-753444</v>
      </c>
      <c r="E55" s="1984">
        <f>E43-E20</f>
        <v>391521</v>
      </c>
    </row>
    <row r="56" spans="1:5" s="1853" customFormat="1" ht="26.25" customHeight="1" thickBot="1">
      <c r="A56" s="1866">
        <v>50</v>
      </c>
      <c r="B56" s="1867" t="s">
        <v>1307</v>
      </c>
      <c r="C56" s="1982">
        <f>+C55+C51-C28</f>
        <v>139000</v>
      </c>
      <c r="D56" s="1982">
        <f>+D55+D51-D28</f>
        <v>125920</v>
      </c>
      <c r="E56" s="1984">
        <f>+E55+E51-E28</f>
        <v>902340</v>
      </c>
    </row>
    <row r="57" spans="1:5" s="1853" customFormat="1" ht="16.5" customHeight="1" thickBot="1">
      <c r="A57" s="1866">
        <v>51</v>
      </c>
      <c r="B57" s="1867" t="s">
        <v>1308</v>
      </c>
      <c r="C57" s="1982">
        <f>+C49-C26</f>
        <v>-139000</v>
      </c>
      <c r="D57" s="1982">
        <f>+D49-D26</f>
        <v>-125920</v>
      </c>
      <c r="E57" s="1984">
        <f>+E49-E26</f>
        <v>-448371</v>
      </c>
    </row>
    <row r="58" spans="1:5" s="1853" customFormat="1" ht="16.5" customHeight="1" thickBot="1">
      <c r="A58" s="1876">
        <v>52</v>
      </c>
      <c r="B58" s="1877" t="s">
        <v>1309</v>
      </c>
      <c r="C58" s="1981"/>
      <c r="D58" s="1981"/>
      <c r="E58" s="1980">
        <f>+E52+E53-E29</f>
        <v>37652</v>
      </c>
    </row>
    <row r="59" ht="15.75">
      <c r="B59" s="1881"/>
    </row>
  </sheetData>
  <sheetProtection/>
  <mergeCells count="5">
    <mergeCell ref="A4:A5"/>
    <mergeCell ref="B4:B5"/>
    <mergeCell ref="E4:E5"/>
    <mergeCell ref="C5:D5"/>
    <mergeCell ref="A1:E2"/>
  </mergeCells>
  <printOptions horizontalCentered="1"/>
  <pageMargins left="0.5118110236220472" right="0.5118110236220472" top="0.7480314960629921" bottom="0.35433070866141736" header="0.31496062992125984" footer="0.31496062992125984"/>
  <pageSetup horizontalDpi="600" verticalDpi="600" orientation="portrait" paperSize="9" scale="71" r:id="rId1"/>
  <headerFooter>
    <oddHeader>&amp;R&amp;"Times New Roman CE,Dőlt"&amp;14 15. melléklet a ../2014.(..) zárszámadási rendelethez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D152"/>
  <sheetViews>
    <sheetView zoomScalePageLayoutView="0" workbookViewId="0" topLeftCell="A61">
      <selection activeCell="A2" sqref="A2"/>
    </sheetView>
  </sheetViews>
  <sheetFormatPr defaultColWidth="9.00390625" defaultRowHeight="12.75"/>
  <cols>
    <col min="1" max="1" width="10.375" style="1507" customWidth="1"/>
    <col min="2" max="2" width="102.125" style="1507" customWidth="1"/>
    <col min="3" max="4" width="22.375" style="1507" customWidth="1"/>
    <col min="5" max="16384" width="9.375" style="1507" customWidth="1"/>
  </cols>
  <sheetData>
    <row r="1" spans="1:4" s="1506" customFormat="1" ht="42" customHeight="1" thickBot="1">
      <c r="A1" s="2381" t="s">
        <v>1121</v>
      </c>
      <c r="B1" s="2381"/>
      <c r="C1" s="2381"/>
      <c r="D1" s="2381"/>
    </row>
    <row r="2" spans="1:4" s="1506" customFormat="1" ht="33" customHeight="1" thickBot="1">
      <c r="A2" s="1672" t="s">
        <v>232</v>
      </c>
      <c r="B2" s="1672" t="s">
        <v>10</v>
      </c>
      <c r="C2" s="1672" t="s">
        <v>823</v>
      </c>
      <c r="D2" s="1673" t="s">
        <v>824</v>
      </c>
    </row>
    <row r="3" spans="1:4" s="2133" customFormat="1" ht="9.75" customHeight="1" thickBot="1">
      <c r="A3" s="2131">
        <v>1</v>
      </c>
      <c r="B3" s="2131">
        <v>2</v>
      </c>
      <c r="C3" s="2131">
        <v>3</v>
      </c>
      <c r="D3" s="2132">
        <v>4</v>
      </c>
    </row>
    <row r="4" spans="1:4" ht="18" customHeight="1" thickBot="1">
      <c r="A4" s="2382" t="s">
        <v>826</v>
      </c>
      <c r="B4" s="2383"/>
      <c r="C4" s="2383"/>
      <c r="D4" s="2384"/>
    </row>
    <row r="5" spans="1:4" ht="15">
      <c r="A5" s="1674" t="s">
        <v>827</v>
      </c>
      <c r="B5" s="1675" t="s">
        <v>828</v>
      </c>
      <c r="C5" s="1676">
        <v>0</v>
      </c>
      <c r="D5" s="1677">
        <v>0</v>
      </c>
    </row>
    <row r="6" spans="1:4" ht="15">
      <c r="A6" s="1678" t="s">
        <v>829</v>
      </c>
      <c r="B6" s="1679" t="s">
        <v>830</v>
      </c>
      <c r="C6" s="1680">
        <v>0</v>
      </c>
      <c r="D6" s="1681">
        <v>0</v>
      </c>
    </row>
    <row r="7" spans="1:4" ht="15">
      <c r="A7" s="1678" t="s">
        <v>831</v>
      </c>
      <c r="B7" s="1679" t="s">
        <v>832</v>
      </c>
      <c r="C7" s="1680">
        <v>9013</v>
      </c>
      <c r="D7" s="1681">
        <v>4684</v>
      </c>
    </row>
    <row r="8" spans="1:4" ht="15">
      <c r="A8" s="1678" t="s">
        <v>833</v>
      </c>
      <c r="B8" s="1679" t="s">
        <v>834</v>
      </c>
      <c r="C8" s="1680">
        <v>360</v>
      </c>
      <c r="D8" s="1681">
        <v>19636</v>
      </c>
    </row>
    <row r="9" spans="1:4" ht="15">
      <c r="A9" s="1678" t="s">
        <v>835</v>
      </c>
      <c r="B9" s="1679" t="s">
        <v>836</v>
      </c>
      <c r="C9" s="1680">
        <v>0</v>
      </c>
      <c r="D9" s="1681">
        <v>0</v>
      </c>
    </row>
    <row r="10" spans="1:4" ht="15">
      <c r="A10" s="1678" t="s">
        <v>837</v>
      </c>
      <c r="B10" s="1679" t="s">
        <v>838</v>
      </c>
      <c r="C10" s="1680">
        <v>0</v>
      </c>
      <c r="D10" s="1681">
        <v>0</v>
      </c>
    </row>
    <row r="11" spans="1:4" ht="14.25">
      <c r="A11" s="1682" t="s">
        <v>839</v>
      </c>
      <c r="B11" s="1683" t="s">
        <v>840</v>
      </c>
      <c r="C11" s="1684">
        <v>9373</v>
      </c>
      <c r="D11" s="1685">
        <v>24320</v>
      </c>
    </row>
    <row r="12" spans="1:4" ht="15">
      <c r="A12" s="1678" t="s">
        <v>841</v>
      </c>
      <c r="B12" s="1679" t="s">
        <v>842</v>
      </c>
      <c r="C12" s="1680">
        <v>15601811</v>
      </c>
      <c r="D12" s="1681">
        <v>18085176</v>
      </c>
    </row>
    <row r="13" spans="1:4" ht="15">
      <c r="A13" s="1678" t="s">
        <v>843</v>
      </c>
      <c r="B13" s="1679" t="s">
        <v>844</v>
      </c>
      <c r="C13" s="1680">
        <v>285444</v>
      </c>
      <c r="D13" s="1681">
        <v>521923</v>
      </c>
    </row>
    <row r="14" spans="1:4" ht="15">
      <c r="A14" s="1678" t="s">
        <v>845</v>
      </c>
      <c r="B14" s="1679" t="s">
        <v>846</v>
      </c>
      <c r="C14" s="1680">
        <v>5908</v>
      </c>
      <c r="D14" s="1681">
        <v>17122</v>
      </c>
    </row>
    <row r="15" spans="1:4" ht="15">
      <c r="A15" s="1678" t="s">
        <v>847</v>
      </c>
      <c r="B15" s="1679" t="s">
        <v>848</v>
      </c>
      <c r="C15" s="1680">
        <v>4301</v>
      </c>
      <c r="D15" s="1681">
        <v>0</v>
      </c>
    </row>
    <row r="16" spans="1:4" ht="15">
      <c r="A16" s="1678" t="s">
        <v>849</v>
      </c>
      <c r="B16" s="1679" t="s">
        <v>850</v>
      </c>
      <c r="C16" s="1680">
        <v>357410</v>
      </c>
      <c r="D16" s="1681">
        <v>108822</v>
      </c>
    </row>
    <row r="17" spans="1:4" ht="15">
      <c r="A17" s="1678" t="s">
        <v>851</v>
      </c>
      <c r="B17" s="1679" t="s">
        <v>852</v>
      </c>
      <c r="C17" s="1680">
        <v>34026</v>
      </c>
      <c r="D17" s="1681">
        <v>34026</v>
      </c>
    </row>
    <row r="18" spans="1:4" ht="15">
      <c r="A18" s="1678" t="s">
        <v>853</v>
      </c>
      <c r="B18" s="1679" t="s">
        <v>854</v>
      </c>
      <c r="C18" s="1680">
        <v>0</v>
      </c>
      <c r="D18" s="1681">
        <v>0</v>
      </c>
    </row>
    <row r="19" spans="1:4" ht="15">
      <c r="A19" s="1678" t="s">
        <v>855</v>
      </c>
      <c r="B19" s="1679" t="s">
        <v>856</v>
      </c>
      <c r="C19" s="1680">
        <v>0</v>
      </c>
      <c r="D19" s="1681">
        <v>0</v>
      </c>
    </row>
    <row r="20" spans="1:4" ht="14.25">
      <c r="A20" s="1682" t="s">
        <v>857</v>
      </c>
      <c r="B20" s="1683" t="s">
        <v>858</v>
      </c>
      <c r="C20" s="1684">
        <v>16288900</v>
      </c>
      <c r="D20" s="1685">
        <v>18767069</v>
      </c>
    </row>
    <row r="21" spans="1:4" ht="15">
      <c r="A21" s="1678" t="s">
        <v>859</v>
      </c>
      <c r="B21" s="1679" t="s">
        <v>860</v>
      </c>
      <c r="C21" s="1680">
        <v>613665</v>
      </c>
      <c r="D21" s="1681">
        <v>613717</v>
      </c>
    </row>
    <row r="22" spans="1:4" ht="15">
      <c r="A22" s="1678" t="s">
        <v>861</v>
      </c>
      <c r="B22" s="1679" t="s">
        <v>862</v>
      </c>
      <c r="C22" s="1680">
        <v>0</v>
      </c>
      <c r="D22" s="1681">
        <v>0</v>
      </c>
    </row>
    <row r="23" spans="1:4" ht="15">
      <c r="A23" s="1678" t="s">
        <v>863</v>
      </c>
      <c r="B23" s="1679" t="s">
        <v>864</v>
      </c>
      <c r="C23" s="1680">
        <v>0</v>
      </c>
      <c r="D23" s="1681">
        <v>0</v>
      </c>
    </row>
    <row r="24" spans="1:4" ht="15">
      <c r="A24" s="1678" t="s">
        <v>865</v>
      </c>
      <c r="B24" s="1679" t="s">
        <v>866</v>
      </c>
      <c r="C24" s="1680">
        <v>2758</v>
      </c>
      <c r="D24" s="1681">
        <v>129</v>
      </c>
    </row>
    <row r="25" spans="1:4" ht="15">
      <c r="A25" s="1678" t="s">
        <v>867</v>
      </c>
      <c r="B25" s="1679" t="s">
        <v>868</v>
      </c>
      <c r="C25" s="1680">
        <v>395388</v>
      </c>
      <c r="D25" s="1681">
        <v>0</v>
      </c>
    </row>
    <row r="26" spans="1:4" ht="15">
      <c r="A26" s="1678" t="s">
        <v>869</v>
      </c>
      <c r="B26" s="1679" t="s">
        <v>870</v>
      </c>
      <c r="C26" s="1680">
        <v>395388</v>
      </c>
      <c r="D26" s="1681">
        <v>0</v>
      </c>
    </row>
    <row r="27" spans="1:4" ht="15">
      <c r="A27" s="1678" t="s">
        <v>871</v>
      </c>
      <c r="B27" s="1679" t="s">
        <v>872</v>
      </c>
      <c r="C27" s="1680">
        <v>0</v>
      </c>
      <c r="D27" s="1681">
        <v>0</v>
      </c>
    </row>
    <row r="28" spans="1:4" ht="15">
      <c r="A28" s="1678" t="s">
        <v>873</v>
      </c>
      <c r="B28" s="1679" t="s">
        <v>874</v>
      </c>
      <c r="C28" s="1680">
        <v>0</v>
      </c>
      <c r="D28" s="1681">
        <v>10832</v>
      </c>
    </row>
    <row r="29" spans="1:4" ht="15">
      <c r="A29" s="1678" t="s">
        <v>875</v>
      </c>
      <c r="B29" s="1679" t="s">
        <v>876</v>
      </c>
      <c r="C29" s="1680">
        <v>0</v>
      </c>
      <c r="D29" s="1681">
        <v>0</v>
      </c>
    </row>
    <row r="30" spans="1:4" ht="14.25">
      <c r="A30" s="1682" t="s">
        <v>877</v>
      </c>
      <c r="B30" s="1683" t="s">
        <v>878</v>
      </c>
      <c r="C30" s="1684">
        <v>1011811</v>
      </c>
      <c r="D30" s="1685">
        <v>624678</v>
      </c>
    </row>
    <row r="31" spans="1:4" ht="15">
      <c r="A31" s="1678" t="s">
        <v>879</v>
      </c>
      <c r="B31" s="1679" t="s">
        <v>880</v>
      </c>
      <c r="C31" s="1680">
        <v>2611453</v>
      </c>
      <c r="D31" s="1681">
        <v>3647767</v>
      </c>
    </row>
    <row r="32" spans="1:4" ht="15">
      <c r="A32" s="1678" t="s">
        <v>881</v>
      </c>
      <c r="B32" s="1679" t="s">
        <v>882</v>
      </c>
      <c r="C32" s="1680">
        <v>0</v>
      </c>
      <c r="D32" s="1681">
        <v>0</v>
      </c>
    </row>
    <row r="33" spans="1:4" ht="15">
      <c r="A33" s="1678" t="s">
        <v>883</v>
      </c>
      <c r="B33" s="1679" t="s">
        <v>884</v>
      </c>
      <c r="C33" s="1680">
        <v>0</v>
      </c>
      <c r="D33" s="1681">
        <v>0</v>
      </c>
    </row>
    <row r="34" spans="1:4" ht="15">
      <c r="A34" s="1678" t="s">
        <v>885</v>
      </c>
      <c r="B34" s="1679" t="s">
        <v>886</v>
      </c>
      <c r="C34" s="1680">
        <v>0</v>
      </c>
      <c r="D34" s="1681">
        <v>0</v>
      </c>
    </row>
    <row r="35" spans="1:4" ht="30">
      <c r="A35" s="1678" t="s">
        <v>887</v>
      </c>
      <c r="B35" s="1679" t="s">
        <v>888</v>
      </c>
      <c r="C35" s="1680">
        <v>0</v>
      </c>
      <c r="D35" s="1681">
        <v>0</v>
      </c>
    </row>
    <row r="36" spans="1:4" ht="29.25" thickBot="1">
      <c r="A36" s="1686" t="s">
        <v>889</v>
      </c>
      <c r="B36" s="1687" t="s">
        <v>1313</v>
      </c>
      <c r="C36" s="1688">
        <v>2611453</v>
      </c>
      <c r="D36" s="1689">
        <v>3647767</v>
      </c>
    </row>
    <row r="37" spans="1:4" ht="15" thickBot="1">
      <c r="A37" s="1690" t="s">
        <v>890</v>
      </c>
      <c r="B37" s="1691" t="s">
        <v>891</v>
      </c>
      <c r="C37" s="1692">
        <v>19921537</v>
      </c>
      <c r="D37" s="1693">
        <v>23063834</v>
      </c>
    </row>
    <row r="38" spans="1:4" ht="15">
      <c r="A38" s="1694" t="s">
        <v>892</v>
      </c>
      <c r="B38" s="1695" t="s">
        <v>893</v>
      </c>
      <c r="C38" s="1696">
        <v>3587</v>
      </c>
      <c r="D38" s="1697">
        <v>1825</v>
      </c>
    </row>
    <row r="39" spans="1:4" ht="15">
      <c r="A39" s="1678" t="s">
        <v>894</v>
      </c>
      <c r="B39" s="1679" t="s">
        <v>895</v>
      </c>
      <c r="C39" s="1680">
        <v>2014</v>
      </c>
      <c r="D39" s="1681">
        <v>0</v>
      </c>
    </row>
    <row r="40" spans="1:4" ht="15">
      <c r="A40" s="1678" t="s">
        <v>896</v>
      </c>
      <c r="B40" s="1679" t="s">
        <v>897</v>
      </c>
      <c r="C40" s="1680">
        <v>1674</v>
      </c>
      <c r="D40" s="1681">
        <v>0</v>
      </c>
    </row>
    <row r="41" spans="1:4" ht="15">
      <c r="A41" s="1678" t="s">
        <v>898</v>
      </c>
      <c r="B41" s="1679" t="s">
        <v>899</v>
      </c>
      <c r="C41" s="1680">
        <v>2960</v>
      </c>
      <c r="D41" s="1681">
        <v>0</v>
      </c>
    </row>
    <row r="42" spans="1:4" ht="15">
      <c r="A42" s="1678" t="s">
        <v>900</v>
      </c>
      <c r="B42" s="1679" t="s">
        <v>901</v>
      </c>
      <c r="C42" s="1680">
        <v>1136</v>
      </c>
      <c r="D42" s="1681">
        <v>485</v>
      </c>
    </row>
    <row r="43" spans="1:4" ht="15">
      <c r="A43" s="1678" t="s">
        <v>902</v>
      </c>
      <c r="B43" s="1679" t="s">
        <v>903</v>
      </c>
      <c r="C43" s="1680">
        <v>0</v>
      </c>
      <c r="D43" s="1681">
        <v>0</v>
      </c>
    </row>
    <row r="44" spans="1:4" ht="14.25">
      <c r="A44" s="1682" t="s">
        <v>904</v>
      </c>
      <c r="B44" s="1683" t="s">
        <v>905</v>
      </c>
      <c r="C44" s="1684">
        <v>11371</v>
      </c>
      <c r="D44" s="1685">
        <v>2310</v>
      </c>
    </row>
    <row r="45" spans="1:4" ht="15">
      <c r="A45" s="1678" t="s">
        <v>906</v>
      </c>
      <c r="B45" s="1679" t="s">
        <v>907</v>
      </c>
      <c r="C45" s="1680">
        <v>26171</v>
      </c>
      <c r="D45" s="1681">
        <v>89383</v>
      </c>
    </row>
    <row r="46" spans="1:4" ht="15">
      <c r="A46" s="1678" t="s">
        <v>908</v>
      </c>
      <c r="B46" s="1679" t="s">
        <v>909</v>
      </c>
      <c r="C46" s="1680">
        <v>246715</v>
      </c>
      <c r="D46" s="1681">
        <v>179447</v>
      </c>
    </row>
    <row r="47" spans="1:4" ht="15">
      <c r="A47" s="1678" t="s">
        <v>910</v>
      </c>
      <c r="B47" s="1679" t="s">
        <v>911</v>
      </c>
      <c r="C47" s="1680">
        <v>55615</v>
      </c>
      <c r="D47" s="1681">
        <v>4000</v>
      </c>
    </row>
    <row r="48" spans="1:4" ht="30">
      <c r="A48" s="1678" t="s">
        <v>912</v>
      </c>
      <c r="B48" s="1679" t="s">
        <v>913</v>
      </c>
      <c r="C48" s="1680">
        <v>4300</v>
      </c>
      <c r="D48" s="1681">
        <v>4000</v>
      </c>
    </row>
    <row r="49" spans="1:4" ht="15">
      <c r="A49" s="1678" t="s">
        <v>914</v>
      </c>
      <c r="B49" s="1679" t="s">
        <v>915</v>
      </c>
      <c r="C49" s="1680">
        <v>942</v>
      </c>
      <c r="D49" s="1681">
        <v>4611</v>
      </c>
    </row>
    <row r="50" spans="1:4" ht="15">
      <c r="A50" s="1678" t="s">
        <v>916</v>
      </c>
      <c r="B50" s="1679" t="s">
        <v>917</v>
      </c>
      <c r="C50" s="1680">
        <v>0</v>
      </c>
      <c r="D50" s="1681">
        <v>0</v>
      </c>
    </row>
    <row r="51" spans="1:4" ht="15">
      <c r="A51" s="1678" t="s">
        <v>918</v>
      </c>
      <c r="B51" s="1679" t="s">
        <v>919</v>
      </c>
      <c r="C51" s="1680">
        <v>0</v>
      </c>
      <c r="D51" s="1681">
        <v>0</v>
      </c>
    </row>
    <row r="52" spans="1:4" ht="15">
      <c r="A52" s="1678" t="s">
        <v>920</v>
      </c>
      <c r="B52" s="1679" t="s">
        <v>921</v>
      </c>
      <c r="C52" s="1680">
        <v>0</v>
      </c>
      <c r="D52" s="1681">
        <v>0</v>
      </c>
    </row>
    <row r="53" spans="1:4" ht="15">
      <c r="A53" s="1678" t="s">
        <v>922</v>
      </c>
      <c r="B53" s="1679" t="s">
        <v>923</v>
      </c>
      <c r="C53" s="1680">
        <v>0</v>
      </c>
      <c r="D53" s="1681">
        <v>0</v>
      </c>
    </row>
    <row r="54" spans="1:4" ht="15">
      <c r="A54" s="1678" t="s">
        <v>924</v>
      </c>
      <c r="B54" s="1679" t="s">
        <v>925</v>
      </c>
      <c r="C54" s="1680">
        <v>0</v>
      </c>
      <c r="D54" s="1681">
        <v>0</v>
      </c>
    </row>
    <row r="55" spans="1:4" ht="30">
      <c r="A55" s="1678" t="s">
        <v>926</v>
      </c>
      <c r="B55" s="1679" t="s">
        <v>927</v>
      </c>
      <c r="C55" s="1680">
        <v>0</v>
      </c>
      <c r="D55" s="1681">
        <v>3500</v>
      </c>
    </row>
    <row r="56" spans="1:4" ht="14.25">
      <c r="A56" s="1682" t="s">
        <v>928</v>
      </c>
      <c r="B56" s="1683" t="s">
        <v>929</v>
      </c>
      <c r="C56" s="1684">
        <v>329443</v>
      </c>
      <c r="D56" s="1685">
        <v>277441</v>
      </c>
    </row>
    <row r="57" spans="1:4" ht="15">
      <c r="A57" s="1678" t="s">
        <v>930</v>
      </c>
      <c r="B57" s="1679" t="s">
        <v>931</v>
      </c>
      <c r="C57" s="1680">
        <v>0</v>
      </c>
      <c r="D57" s="1681">
        <v>0</v>
      </c>
    </row>
    <row r="58" spans="1:4" ht="15">
      <c r="A58" s="1678" t="s">
        <v>932</v>
      </c>
      <c r="B58" s="1679" t="s">
        <v>933</v>
      </c>
      <c r="C58" s="1680">
        <v>0</v>
      </c>
      <c r="D58" s="1681">
        <v>0</v>
      </c>
    </row>
    <row r="59" spans="1:4" ht="15">
      <c r="A59" s="1678" t="s">
        <v>934</v>
      </c>
      <c r="B59" s="1679" t="s">
        <v>935</v>
      </c>
      <c r="C59" s="1680">
        <v>0</v>
      </c>
      <c r="D59" s="1681">
        <v>0</v>
      </c>
    </row>
    <row r="60" spans="1:4" ht="15">
      <c r="A60" s="1678" t="s">
        <v>936</v>
      </c>
      <c r="B60" s="1679" t="s">
        <v>937</v>
      </c>
      <c r="C60" s="1680">
        <v>0</v>
      </c>
      <c r="D60" s="1681">
        <v>322451</v>
      </c>
    </row>
    <row r="61" spans="1:4" ht="30">
      <c r="A61" s="1678" t="s">
        <v>938</v>
      </c>
      <c r="B61" s="1679" t="s">
        <v>939</v>
      </c>
      <c r="C61" s="1680">
        <v>0</v>
      </c>
      <c r="D61" s="1681">
        <v>322451</v>
      </c>
    </row>
    <row r="62" spans="1:4" ht="15">
      <c r="A62" s="1678" t="s">
        <v>940</v>
      </c>
      <c r="B62" s="1679" t="s">
        <v>941</v>
      </c>
      <c r="C62" s="1680">
        <v>0</v>
      </c>
      <c r="D62" s="1681">
        <v>0</v>
      </c>
    </row>
    <row r="63" spans="1:4" ht="14.25">
      <c r="A63" s="1682" t="s">
        <v>942</v>
      </c>
      <c r="B63" s="1683" t="s">
        <v>943</v>
      </c>
      <c r="C63" s="1684">
        <v>0</v>
      </c>
      <c r="D63" s="1685">
        <v>322451</v>
      </c>
    </row>
    <row r="64" spans="1:4" ht="15">
      <c r="A64" s="1678" t="s">
        <v>944</v>
      </c>
      <c r="B64" s="1679" t="s">
        <v>945</v>
      </c>
      <c r="C64" s="1680">
        <v>848</v>
      </c>
      <c r="D64" s="1681">
        <v>2970</v>
      </c>
    </row>
    <row r="65" spans="1:4" ht="15">
      <c r="A65" s="1678" t="s">
        <v>946</v>
      </c>
      <c r="B65" s="1679" t="s">
        <v>947</v>
      </c>
      <c r="C65" s="1680">
        <v>447432</v>
      </c>
      <c r="D65" s="1681">
        <v>821500</v>
      </c>
    </row>
    <row r="66" spans="1:4" ht="15">
      <c r="A66" s="1678" t="s">
        <v>948</v>
      </c>
      <c r="B66" s="1679" t="s">
        <v>949</v>
      </c>
      <c r="C66" s="1680">
        <v>447432</v>
      </c>
      <c r="D66" s="1681">
        <v>821500</v>
      </c>
    </row>
    <row r="67" spans="1:4" ht="15">
      <c r="A67" s="1678" t="s">
        <v>950</v>
      </c>
      <c r="B67" s="1679" t="s">
        <v>951</v>
      </c>
      <c r="C67" s="1680">
        <v>0</v>
      </c>
      <c r="D67" s="1681">
        <v>0</v>
      </c>
    </row>
    <row r="68" spans="1:4" ht="15">
      <c r="A68" s="1678" t="s">
        <v>952</v>
      </c>
      <c r="B68" s="1679" t="s">
        <v>953</v>
      </c>
      <c r="C68" s="1680">
        <v>0</v>
      </c>
      <c r="D68" s="1681">
        <v>0</v>
      </c>
    </row>
    <row r="69" spans="1:4" ht="15">
      <c r="A69" s="1678" t="s">
        <v>954</v>
      </c>
      <c r="B69" s="1679" t="s">
        <v>955</v>
      </c>
      <c r="C69" s="1680">
        <v>17458</v>
      </c>
      <c r="D69" s="1681">
        <v>17365</v>
      </c>
    </row>
    <row r="70" spans="1:4" ht="15">
      <c r="A70" s="1678" t="s">
        <v>956</v>
      </c>
      <c r="B70" s="1679" t="s">
        <v>957</v>
      </c>
      <c r="C70" s="1680">
        <v>17458</v>
      </c>
      <c r="D70" s="1681">
        <v>17365</v>
      </c>
    </row>
    <row r="71" spans="1:4" ht="15">
      <c r="A71" s="1678" t="s">
        <v>958</v>
      </c>
      <c r="B71" s="1679" t="s">
        <v>959</v>
      </c>
      <c r="C71" s="1680">
        <v>0</v>
      </c>
      <c r="D71" s="1681">
        <v>0</v>
      </c>
    </row>
    <row r="72" spans="1:4" ht="14.25">
      <c r="A72" s="1682" t="s">
        <v>960</v>
      </c>
      <c r="B72" s="1683" t="s">
        <v>961</v>
      </c>
      <c r="C72" s="1684">
        <v>465738</v>
      </c>
      <c r="D72" s="1685">
        <v>841835</v>
      </c>
    </row>
    <row r="73" spans="1:4" ht="15">
      <c r="A73" s="1678" t="s">
        <v>962</v>
      </c>
      <c r="B73" s="1679" t="s">
        <v>963</v>
      </c>
      <c r="C73" s="1680">
        <v>369</v>
      </c>
      <c r="D73" s="1681">
        <v>40</v>
      </c>
    </row>
    <row r="74" spans="1:4" ht="15">
      <c r="A74" s="1678" t="s">
        <v>964</v>
      </c>
      <c r="B74" s="1679" t="s">
        <v>965</v>
      </c>
      <c r="C74" s="1680">
        <v>39074</v>
      </c>
      <c r="D74" s="1681">
        <v>6273</v>
      </c>
    </row>
    <row r="75" spans="1:4" ht="15">
      <c r="A75" s="1678" t="s">
        <v>966</v>
      </c>
      <c r="B75" s="1679" t="s">
        <v>967</v>
      </c>
      <c r="C75" s="1680">
        <v>49</v>
      </c>
      <c r="D75" s="1681">
        <v>0</v>
      </c>
    </row>
    <row r="76" spans="1:4" ht="15">
      <c r="A76" s="1678" t="s">
        <v>968</v>
      </c>
      <c r="B76" s="1679" t="s">
        <v>969</v>
      </c>
      <c r="C76" s="1680">
        <v>0</v>
      </c>
      <c r="D76" s="1681">
        <v>0</v>
      </c>
    </row>
    <row r="77" spans="1:4" ht="15" thickBot="1">
      <c r="A77" s="1686" t="s">
        <v>970</v>
      </c>
      <c r="B77" s="1687" t="s">
        <v>971</v>
      </c>
      <c r="C77" s="1688">
        <v>39492</v>
      </c>
      <c r="D77" s="1689">
        <v>6313</v>
      </c>
    </row>
    <row r="78" spans="1:4" ht="15" thickBot="1">
      <c r="A78" s="1690" t="s">
        <v>972</v>
      </c>
      <c r="B78" s="1691" t="s">
        <v>973</v>
      </c>
      <c r="C78" s="1692">
        <v>846044</v>
      </c>
      <c r="D78" s="1693">
        <v>1450350</v>
      </c>
    </row>
    <row r="79" spans="1:4" ht="20.25" customHeight="1" thickBot="1">
      <c r="A79" s="1698" t="s">
        <v>974</v>
      </c>
      <c r="B79" s="1712" t="s">
        <v>975</v>
      </c>
      <c r="C79" s="1713">
        <v>20767581</v>
      </c>
      <c r="D79" s="1714">
        <v>24514184</v>
      </c>
    </row>
    <row r="80" spans="1:4" ht="16.5" customHeight="1" thickBot="1">
      <c r="A80" s="2385" t="s">
        <v>976</v>
      </c>
      <c r="B80" s="2386"/>
      <c r="C80" s="2386"/>
      <c r="D80" s="2387"/>
    </row>
    <row r="81" spans="1:4" ht="15">
      <c r="A81" s="1674" t="s">
        <v>977</v>
      </c>
      <c r="B81" s="1699" t="s">
        <v>978</v>
      </c>
      <c r="C81" s="1700">
        <v>0</v>
      </c>
      <c r="D81" s="1701">
        <v>0</v>
      </c>
    </row>
    <row r="82" spans="1:4" ht="15">
      <c r="A82" s="1678" t="s">
        <v>979</v>
      </c>
      <c r="B82" s="1702" t="s">
        <v>980</v>
      </c>
      <c r="C82" s="1358">
        <v>14215290</v>
      </c>
      <c r="D82" s="1501">
        <v>15168488</v>
      </c>
    </row>
    <row r="83" spans="1:4" ht="14.25">
      <c r="A83" s="1682" t="s">
        <v>981</v>
      </c>
      <c r="B83" s="1703" t="s">
        <v>982</v>
      </c>
      <c r="C83" s="1704">
        <v>14215290</v>
      </c>
      <c r="D83" s="1502">
        <v>15168488</v>
      </c>
    </row>
    <row r="84" spans="1:4" ht="15">
      <c r="A84" s="1678" t="s">
        <v>983</v>
      </c>
      <c r="B84" s="1702" t="s">
        <v>984</v>
      </c>
      <c r="C84" s="1358">
        <v>0</v>
      </c>
      <c r="D84" s="1501">
        <v>0</v>
      </c>
    </row>
    <row r="85" spans="1:4" ht="15">
      <c r="A85" s="1678" t="s">
        <v>985</v>
      </c>
      <c r="B85" s="1702" t="s">
        <v>986</v>
      </c>
      <c r="C85" s="1358">
        <v>1673175</v>
      </c>
      <c r="D85" s="1501">
        <v>7000392</v>
      </c>
    </row>
    <row r="86" spans="1:4" ht="14.25">
      <c r="A86" s="1682" t="s">
        <v>987</v>
      </c>
      <c r="B86" s="1703" t="s">
        <v>988</v>
      </c>
      <c r="C86" s="1704">
        <v>1673175</v>
      </c>
      <c r="D86" s="1502">
        <v>7000392</v>
      </c>
    </row>
    <row r="87" spans="1:4" ht="15">
      <c r="A87" s="1678" t="s">
        <v>989</v>
      </c>
      <c r="B87" s="1702" t="s">
        <v>990</v>
      </c>
      <c r="C87" s="1358">
        <v>0</v>
      </c>
      <c r="D87" s="1501">
        <v>0</v>
      </c>
    </row>
    <row r="88" spans="1:4" ht="15">
      <c r="A88" s="1678" t="s">
        <v>991</v>
      </c>
      <c r="B88" s="1702" t="s">
        <v>992</v>
      </c>
      <c r="C88" s="1358">
        <v>0</v>
      </c>
      <c r="D88" s="1501">
        <v>0</v>
      </c>
    </row>
    <row r="89" spans="1:4" ht="15" thickBot="1">
      <c r="A89" s="1686" t="s">
        <v>993</v>
      </c>
      <c r="B89" s="1705" t="s">
        <v>994</v>
      </c>
      <c r="C89" s="1359">
        <v>0</v>
      </c>
      <c r="D89" s="1360">
        <v>0</v>
      </c>
    </row>
    <row r="90" spans="1:4" ht="15" thickBot="1">
      <c r="A90" s="1690" t="s">
        <v>995</v>
      </c>
      <c r="B90" s="1706" t="s">
        <v>996</v>
      </c>
      <c r="C90" s="1707">
        <v>15888465</v>
      </c>
      <c r="D90" s="1708">
        <v>22168880</v>
      </c>
    </row>
    <row r="91" spans="1:4" ht="15">
      <c r="A91" s="1694" t="s">
        <v>997</v>
      </c>
      <c r="B91" s="1699" t="s">
        <v>998</v>
      </c>
      <c r="C91" s="1700">
        <v>882194</v>
      </c>
      <c r="D91" s="1701">
        <v>1147795</v>
      </c>
    </row>
    <row r="92" spans="1:4" ht="15">
      <c r="A92" s="1678" t="s">
        <v>999</v>
      </c>
      <c r="B92" s="1702" t="s">
        <v>1000</v>
      </c>
      <c r="C92" s="1358">
        <v>403195</v>
      </c>
      <c r="D92" s="1501">
        <v>779250</v>
      </c>
    </row>
    <row r="93" spans="1:4" ht="15">
      <c r="A93" s="1678" t="s">
        <v>1001</v>
      </c>
      <c r="B93" s="1702" t="s">
        <v>1002</v>
      </c>
      <c r="C93" s="1358">
        <v>478999</v>
      </c>
      <c r="D93" s="1501">
        <v>368545</v>
      </c>
    </row>
    <row r="94" spans="1:4" ht="15">
      <c r="A94" s="1678" t="s">
        <v>1003</v>
      </c>
      <c r="B94" s="1702" t="s">
        <v>1004</v>
      </c>
      <c r="C94" s="1358">
        <v>0</v>
      </c>
      <c r="D94" s="1501">
        <v>0</v>
      </c>
    </row>
    <row r="95" spans="1:4" ht="15">
      <c r="A95" s="1678" t="s">
        <v>1005</v>
      </c>
      <c r="B95" s="1702" t="s">
        <v>1006</v>
      </c>
      <c r="C95" s="1358">
        <v>0</v>
      </c>
      <c r="D95" s="1501">
        <v>0</v>
      </c>
    </row>
    <row r="96" spans="1:4" ht="15">
      <c r="A96" s="1678" t="s">
        <v>1007</v>
      </c>
      <c r="B96" s="1702" t="s">
        <v>1008</v>
      </c>
      <c r="C96" s="1358">
        <v>0</v>
      </c>
      <c r="D96" s="1501">
        <v>0</v>
      </c>
    </row>
    <row r="97" spans="1:4" ht="15">
      <c r="A97" s="1678" t="s">
        <v>1009</v>
      </c>
      <c r="B97" s="1702" t="s">
        <v>1010</v>
      </c>
      <c r="C97" s="1358">
        <v>0</v>
      </c>
      <c r="D97" s="1501">
        <v>0</v>
      </c>
    </row>
    <row r="98" spans="1:4" ht="14.25">
      <c r="A98" s="1682" t="s">
        <v>1011</v>
      </c>
      <c r="B98" s="1703" t="s">
        <v>1012</v>
      </c>
      <c r="C98" s="1704">
        <v>882194</v>
      </c>
      <c r="D98" s="1502">
        <v>1147795</v>
      </c>
    </row>
    <row r="99" spans="1:4" ht="15">
      <c r="A99" s="1678" t="s">
        <v>1013</v>
      </c>
      <c r="B99" s="1702" t="s">
        <v>1014</v>
      </c>
      <c r="C99" s="1358">
        <v>0</v>
      </c>
      <c r="D99" s="1501">
        <v>0</v>
      </c>
    </row>
    <row r="100" spans="1:4" ht="15">
      <c r="A100" s="1678" t="s">
        <v>1015</v>
      </c>
      <c r="B100" s="1702" t="s">
        <v>1016</v>
      </c>
      <c r="C100" s="1358">
        <v>0</v>
      </c>
      <c r="D100" s="1501">
        <v>0</v>
      </c>
    </row>
    <row r="101" spans="1:4" ht="15">
      <c r="A101" s="1678" t="s">
        <v>1017</v>
      </c>
      <c r="B101" s="1702" t="s">
        <v>1018</v>
      </c>
      <c r="C101" s="1358">
        <v>0</v>
      </c>
      <c r="D101" s="1501">
        <v>0</v>
      </c>
    </row>
    <row r="102" spans="1:4" ht="15">
      <c r="A102" s="1678" t="s">
        <v>1019</v>
      </c>
      <c r="B102" s="1702" t="s">
        <v>1020</v>
      </c>
      <c r="C102" s="1358">
        <v>0</v>
      </c>
      <c r="D102" s="1501">
        <v>0</v>
      </c>
    </row>
    <row r="103" spans="1:4" ht="15">
      <c r="A103" s="1678" t="s">
        <v>1021</v>
      </c>
      <c r="B103" s="1702" t="s">
        <v>1022</v>
      </c>
      <c r="C103" s="1358">
        <v>0</v>
      </c>
      <c r="D103" s="1501">
        <v>0</v>
      </c>
    </row>
    <row r="104" spans="1:4" ht="15">
      <c r="A104" s="1678" t="s">
        <v>1023</v>
      </c>
      <c r="B104" s="1702" t="s">
        <v>1024</v>
      </c>
      <c r="C104" s="1358">
        <v>0</v>
      </c>
      <c r="D104" s="1501">
        <v>0</v>
      </c>
    </row>
    <row r="105" spans="1:4" ht="15" thickBot="1">
      <c r="A105" s="1686" t="s">
        <v>1025</v>
      </c>
      <c r="B105" s="1705" t="s">
        <v>1026</v>
      </c>
      <c r="C105" s="1359">
        <v>0</v>
      </c>
      <c r="D105" s="1360">
        <v>0</v>
      </c>
    </row>
    <row r="106" spans="1:4" ht="15" thickBot="1">
      <c r="A106" s="1690" t="s">
        <v>1027</v>
      </c>
      <c r="B106" s="1706" t="s">
        <v>1028</v>
      </c>
      <c r="C106" s="1707">
        <v>882194</v>
      </c>
      <c r="D106" s="1708">
        <v>1147795</v>
      </c>
    </row>
    <row r="107" spans="1:4" ht="15">
      <c r="A107" s="1694" t="s">
        <v>1029</v>
      </c>
      <c r="B107" s="1699" t="s">
        <v>1030</v>
      </c>
      <c r="C107" s="1700">
        <v>0</v>
      </c>
      <c r="D107" s="1701">
        <v>0</v>
      </c>
    </row>
    <row r="108" spans="1:4" ht="15">
      <c r="A108" s="1678" t="s">
        <v>1031</v>
      </c>
      <c r="B108" s="1702" t="s">
        <v>1032</v>
      </c>
      <c r="C108" s="1358">
        <v>3394706</v>
      </c>
      <c r="D108" s="1501">
        <v>0</v>
      </c>
    </row>
    <row r="109" spans="1:4" ht="15">
      <c r="A109" s="1678" t="s">
        <v>1033</v>
      </c>
      <c r="B109" s="1702" t="s">
        <v>1034</v>
      </c>
      <c r="C109" s="1358">
        <v>0</v>
      </c>
      <c r="D109" s="1501">
        <v>0</v>
      </c>
    </row>
    <row r="110" spans="1:4" ht="15">
      <c r="A110" s="1678" t="s">
        <v>1035</v>
      </c>
      <c r="B110" s="1702" t="s">
        <v>1036</v>
      </c>
      <c r="C110" s="1358">
        <v>0</v>
      </c>
      <c r="D110" s="1501">
        <v>0</v>
      </c>
    </row>
    <row r="111" spans="1:4" ht="15">
      <c r="A111" s="1678" t="s">
        <v>1037</v>
      </c>
      <c r="B111" s="1702" t="s">
        <v>1038</v>
      </c>
      <c r="C111" s="1358">
        <v>0</v>
      </c>
      <c r="D111" s="1501">
        <v>0</v>
      </c>
    </row>
    <row r="112" spans="1:4" ht="15">
      <c r="A112" s="1678" t="s">
        <v>1039</v>
      </c>
      <c r="B112" s="1702" t="s">
        <v>1040</v>
      </c>
      <c r="C112" s="1358">
        <v>0</v>
      </c>
      <c r="D112" s="1501">
        <v>0</v>
      </c>
    </row>
    <row r="113" spans="1:4" ht="15">
      <c r="A113" s="1678" t="s">
        <v>1041</v>
      </c>
      <c r="B113" s="1702" t="s">
        <v>1042</v>
      </c>
      <c r="C113" s="1358">
        <v>0</v>
      </c>
      <c r="D113" s="1501">
        <v>0</v>
      </c>
    </row>
    <row r="114" spans="1:4" ht="15">
      <c r="A114" s="1678" t="s">
        <v>1043</v>
      </c>
      <c r="B114" s="1702" t="s">
        <v>1044</v>
      </c>
      <c r="C114" s="1358">
        <v>0</v>
      </c>
      <c r="D114" s="1501">
        <v>0</v>
      </c>
    </row>
    <row r="115" spans="1:4" ht="14.25">
      <c r="A115" s="1682" t="s">
        <v>1045</v>
      </c>
      <c r="B115" s="1703" t="s">
        <v>1046</v>
      </c>
      <c r="C115" s="1704">
        <v>3394706</v>
      </c>
      <c r="D115" s="1502">
        <v>0</v>
      </c>
    </row>
    <row r="116" spans="1:4" ht="15">
      <c r="A116" s="1678" t="s">
        <v>1047</v>
      </c>
      <c r="B116" s="1702" t="s">
        <v>1048</v>
      </c>
      <c r="C116" s="1358">
        <v>0</v>
      </c>
      <c r="D116" s="1501">
        <v>0</v>
      </c>
    </row>
    <row r="117" spans="1:4" ht="18" customHeight="1">
      <c r="A117" s="1678" t="s">
        <v>1049</v>
      </c>
      <c r="B117" s="1702" t="s">
        <v>1050</v>
      </c>
      <c r="C117" s="1358">
        <v>0</v>
      </c>
      <c r="D117" s="1501">
        <v>0</v>
      </c>
    </row>
    <row r="118" spans="1:4" ht="15">
      <c r="A118" s="1678" t="s">
        <v>1051</v>
      </c>
      <c r="B118" s="1702" t="s">
        <v>1052</v>
      </c>
      <c r="C118" s="1358">
        <v>0</v>
      </c>
      <c r="D118" s="1501">
        <v>0</v>
      </c>
    </row>
    <row r="119" spans="1:4" ht="15">
      <c r="A119" s="1678" t="s">
        <v>1053</v>
      </c>
      <c r="B119" s="1702" t="s">
        <v>1054</v>
      </c>
      <c r="C119" s="1358">
        <v>0</v>
      </c>
      <c r="D119" s="1501">
        <v>0</v>
      </c>
    </row>
    <row r="120" spans="1:4" ht="15">
      <c r="A120" s="1678" t="s">
        <v>1055</v>
      </c>
      <c r="B120" s="1702" t="s">
        <v>1056</v>
      </c>
      <c r="C120" s="1358">
        <v>0</v>
      </c>
      <c r="D120" s="1501">
        <v>0</v>
      </c>
    </row>
    <row r="121" spans="1:4" ht="15">
      <c r="A121" s="1678" t="s">
        <v>1057</v>
      </c>
      <c r="B121" s="1702" t="s">
        <v>1058</v>
      </c>
      <c r="C121" s="1358">
        <v>0</v>
      </c>
      <c r="D121" s="1501">
        <v>0</v>
      </c>
    </row>
    <row r="122" spans="1:4" ht="15">
      <c r="A122" s="1678" t="s">
        <v>1059</v>
      </c>
      <c r="B122" s="1702" t="s">
        <v>1060</v>
      </c>
      <c r="C122" s="1358">
        <v>139000</v>
      </c>
      <c r="D122" s="1501">
        <v>941939</v>
      </c>
    </row>
    <row r="123" spans="1:4" ht="15">
      <c r="A123" s="1678" t="s">
        <v>1061</v>
      </c>
      <c r="B123" s="1702" t="s">
        <v>1062</v>
      </c>
      <c r="C123" s="1358">
        <v>0</v>
      </c>
      <c r="D123" s="1501">
        <v>0</v>
      </c>
    </row>
    <row r="124" spans="1:4" ht="30">
      <c r="A124" s="1678" t="s">
        <v>1063</v>
      </c>
      <c r="B124" s="1702" t="s">
        <v>1064</v>
      </c>
      <c r="C124" s="1358">
        <v>139000</v>
      </c>
      <c r="D124" s="1501">
        <v>941939</v>
      </c>
    </row>
    <row r="125" spans="1:4" ht="30">
      <c r="A125" s="1678" t="s">
        <v>1065</v>
      </c>
      <c r="B125" s="1702" t="s">
        <v>1066</v>
      </c>
      <c r="C125" s="1358">
        <v>0</v>
      </c>
      <c r="D125" s="1501">
        <v>0</v>
      </c>
    </row>
    <row r="126" spans="1:4" ht="15">
      <c r="A126" s="1678" t="s">
        <v>1067</v>
      </c>
      <c r="B126" s="1702" t="s">
        <v>1068</v>
      </c>
      <c r="C126" s="1358">
        <v>148565</v>
      </c>
      <c r="D126" s="1501">
        <v>56392</v>
      </c>
    </row>
    <row r="127" spans="1:4" ht="15">
      <c r="A127" s="1678" t="s">
        <v>1069</v>
      </c>
      <c r="B127" s="1702" t="s">
        <v>1070</v>
      </c>
      <c r="C127" s="1358">
        <v>69207</v>
      </c>
      <c r="D127" s="1501">
        <v>43793</v>
      </c>
    </row>
    <row r="128" spans="1:4" ht="15">
      <c r="A128" s="1678" t="s">
        <v>1071</v>
      </c>
      <c r="B128" s="1702" t="s">
        <v>1072</v>
      </c>
      <c r="C128" s="1358">
        <v>79358</v>
      </c>
      <c r="D128" s="1501">
        <v>12599</v>
      </c>
    </row>
    <row r="129" spans="1:4" ht="15">
      <c r="A129" s="1678" t="s">
        <v>1073</v>
      </c>
      <c r="B129" s="1702" t="s">
        <v>1074</v>
      </c>
      <c r="C129" s="1358">
        <v>296227</v>
      </c>
      <c r="D129" s="1501">
        <v>176374</v>
      </c>
    </row>
    <row r="130" spans="1:4" ht="15">
      <c r="A130" s="1678" t="s">
        <v>1075</v>
      </c>
      <c r="B130" s="1702" t="s">
        <v>1076</v>
      </c>
      <c r="C130" s="1358">
        <v>0</v>
      </c>
      <c r="D130" s="1501">
        <v>0</v>
      </c>
    </row>
    <row r="131" spans="1:4" ht="15">
      <c r="A131" s="1678" t="s">
        <v>1077</v>
      </c>
      <c r="B131" s="1702" t="s">
        <v>1078</v>
      </c>
      <c r="C131" s="1358">
        <v>0</v>
      </c>
      <c r="D131" s="1501">
        <v>0</v>
      </c>
    </row>
    <row r="132" spans="1:4" ht="15">
      <c r="A132" s="1678" t="s">
        <v>1079</v>
      </c>
      <c r="B132" s="1702" t="s">
        <v>1080</v>
      </c>
      <c r="C132" s="1358">
        <v>50</v>
      </c>
      <c r="D132" s="1501">
        <v>146</v>
      </c>
    </row>
    <row r="133" spans="1:4" ht="15">
      <c r="A133" s="1678" t="s">
        <v>1081</v>
      </c>
      <c r="B133" s="1702" t="s">
        <v>1082</v>
      </c>
      <c r="C133" s="1358">
        <v>58429</v>
      </c>
      <c r="D133" s="1501">
        <v>52073</v>
      </c>
    </row>
    <row r="134" spans="1:4" ht="15">
      <c r="A134" s="1678" t="s">
        <v>1083</v>
      </c>
      <c r="B134" s="1702" t="s">
        <v>1084</v>
      </c>
      <c r="C134" s="1358">
        <v>153924</v>
      </c>
      <c r="D134" s="1501">
        <v>120584</v>
      </c>
    </row>
    <row r="135" spans="1:4" ht="15">
      <c r="A135" s="1678" t="s">
        <v>1085</v>
      </c>
      <c r="B135" s="1702" t="s">
        <v>1086</v>
      </c>
      <c r="C135" s="1358">
        <v>0</v>
      </c>
      <c r="D135" s="1501">
        <v>0</v>
      </c>
    </row>
    <row r="136" spans="1:4" ht="15">
      <c r="A136" s="1678" t="s">
        <v>1087</v>
      </c>
      <c r="B136" s="1702" t="s">
        <v>1088</v>
      </c>
      <c r="C136" s="1358">
        <v>0</v>
      </c>
      <c r="D136" s="1501">
        <v>0</v>
      </c>
    </row>
    <row r="137" spans="1:4" ht="15">
      <c r="A137" s="1678" t="s">
        <v>1089</v>
      </c>
      <c r="B137" s="1702" t="s">
        <v>1090</v>
      </c>
      <c r="C137" s="1358">
        <v>0</v>
      </c>
      <c r="D137" s="1501">
        <v>0</v>
      </c>
    </row>
    <row r="138" spans="1:4" ht="15">
      <c r="A138" s="1678" t="s">
        <v>1091</v>
      </c>
      <c r="B138" s="1702" t="s">
        <v>1092</v>
      </c>
      <c r="C138" s="1358">
        <v>0</v>
      </c>
      <c r="D138" s="1501">
        <v>0</v>
      </c>
    </row>
    <row r="139" spans="1:4" ht="15">
      <c r="A139" s="1678" t="s">
        <v>1093</v>
      </c>
      <c r="B139" s="1702" t="s">
        <v>1094</v>
      </c>
      <c r="C139" s="1358">
        <v>0</v>
      </c>
      <c r="D139" s="1501">
        <v>0</v>
      </c>
    </row>
    <row r="140" spans="1:4" ht="15">
      <c r="A140" s="1678" t="s">
        <v>1095</v>
      </c>
      <c r="B140" s="1702" t="s">
        <v>1096</v>
      </c>
      <c r="C140" s="1358">
        <v>299</v>
      </c>
      <c r="D140" s="1501">
        <v>40</v>
      </c>
    </row>
    <row r="141" spans="1:4" ht="15">
      <c r="A141" s="1678" t="s">
        <v>1097</v>
      </c>
      <c r="B141" s="1702" t="s">
        <v>1098</v>
      </c>
      <c r="C141" s="1358">
        <v>83525</v>
      </c>
      <c r="D141" s="1501">
        <v>3531</v>
      </c>
    </row>
    <row r="142" spans="1:4" ht="15">
      <c r="A142" s="1678" t="s">
        <v>1099</v>
      </c>
      <c r="B142" s="1702" t="s">
        <v>1100</v>
      </c>
      <c r="C142" s="1358">
        <v>0</v>
      </c>
      <c r="D142" s="1501">
        <v>0</v>
      </c>
    </row>
    <row r="143" spans="1:4" ht="14.25">
      <c r="A143" s="1682" t="s">
        <v>1101</v>
      </c>
      <c r="B143" s="1703" t="s">
        <v>1102</v>
      </c>
      <c r="C143" s="1704">
        <v>583792</v>
      </c>
      <c r="D143" s="1502">
        <v>1174705</v>
      </c>
    </row>
    <row r="144" spans="1:4" ht="15">
      <c r="A144" s="1678" t="s">
        <v>1103</v>
      </c>
      <c r="B144" s="1702" t="s">
        <v>1104</v>
      </c>
      <c r="C144" s="1358">
        <v>502</v>
      </c>
      <c r="D144" s="1501">
        <v>934</v>
      </c>
    </row>
    <row r="145" spans="1:4" ht="15">
      <c r="A145" s="1678" t="s">
        <v>1105</v>
      </c>
      <c r="B145" s="1702" t="s">
        <v>1106</v>
      </c>
      <c r="C145" s="1358">
        <v>350</v>
      </c>
      <c r="D145" s="1501">
        <v>4505</v>
      </c>
    </row>
    <row r="146" spans="1:4" ht="15">
      <c r="A146" s="1678" t="s">
        <v>1107</v>
      </c>
      <c r="B146" s="1702" t="s">
        <v>1108</v>
      </c>
      <c r="C146" s="1358">
        <v>114</v>
      </c>
      <c r="D146" s="1501">
        <v>0</v>
      </c>
    </row>
    <row r="147" spans="1:4" ht="15">
      <c r="A147" s="1678" t="s">
        <v>1109</v>
      </c>
      <c r="B147" s="1702" t="s">
        <v>1110</v>
      </c>
      <c r="C147" s="1358">
        <v>17458</v>
      </c>
      <c r="D147" s="1501">
        <v>17365</v>
      </c>
    </row>
    <row r="148" spans="1:4" ht="15">
      <c r="A148" s="1678" t="s">
        <v>1111</v>
      </c>
      <c r="B148" s="1702" t="s">
        <v>1112</v>
      </c>
      <c r="C148" s="1358">
        <v>15334</v>
      </c>
      <c r="D148" s="1501">
        <v>15364</v>
      </c>
    </row>
    <row r="149" spans="1:4" ht="15">
      <c r="A149" s="1678" t="s">
        <v>1113</v>
      </c>
      <c r="B149" s="1702" t="s">
        <v>1114</v>
      </c>
      <c r="C149" s="1358">
        <v>0</v>
      </c>
      <c r="D149" s="1501">
        <v>0</v>
      </c>
    </row>
    <row r="150" spans="1:4" ht="15" thickBot="1">
      <c r="A150" s="1686" t="s">
        <v>1115</v>
      </c>
      <c r="B150" s="1705" t="s">
        <v>1116</v>
      </c>
      <c r="C150" s="1359">
        <v>18424</v>
      </c>
      <c r="D150" s="1360">
        <v>22804</v>
      </c>
    </row>
    <row r="151" spans="1:4" ht="15" thickBot="1">
      <c r="A151" s="1690" t="s">
        <v>1117</v>
      </c>
      <c r="B151" s="1706" t="s">
        <v>1118</v>
      </c>
      <c r="C151" s="1707">
        <v>3996922</v>
      </c>
      <c r="D151" s="1708">
        <v>1197509</v>
      </c>
    </row>
    <row r="152" spans="1:4" ht="18.75" customHeight="1" thickBot="1">
      <c r="A152" s="1690" t="s">
        <v>1119</v>
      </c>
      <c r="B152" s="1709" t="s">
        <v>1120</v>
      </c>
      <c r="C152" s="1710">
        <v>20767581</v>
      </c>
      <c r="D152" s="1711">
        <v>24514184</v>
      </c>
    </row>
  </sheetData>
  <sheetProtection/>
  <mergeCells count="3">
    <mergeCell ref="A1:D1"/>
    <mergeCell ref="A4:D4"/>
    <mergeCell ref="A80:D80"/>
  </mergeCells>
  <printOptions horizontalCentered="1"/>
  <pageMargins left="0.31496062992125984" right="0.31496062992125984" top="0.7480314960629921" bottom="0.35433070866141736" header="0.5118110236220472" footer="0.31496062992125984"/>
  <pageSetup horizontalDpi="300" verticalDpi="300" orientation="portrait" paperSize="9" scale="56" r:id="rId1"/>
  <headerFooter>
    <oddHeader>&amp;R&amp;"Times New Roman CE,Dőlt"&amp;14 16. melléklet a .../2014.(..) zárszámadási rendelethez</oddHeader>
  </headerFooter>
  <rowBreaks count="1" manualBreakCount="1">
    <brk id="79" max="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dimension ref="A1:L38"/>
  <sheetViews>
    <sheetView zoomScale="75" zoomScaleNormal="75" zoomScalePageLayoutView="0" workbookViewId="0" topLeftCell="A1">
      <selection activeCell="A1" sqref="A1:L1"/>
    </sheetView>
  </sheetViews>
  <sheetFormatPr defaultColWidth="9.00390625" defaultRowHeight="12.75"/>
  <cols>
    <col min="1" max="1" width="7.125" style="1507" customWidth="1"/>
    <col min="2" max="2" width="73.375" style="1507" customWidth="1"/>
    <col min="3" max="3" width="14.875" style="1507" customWidth="1"/>
    <col min="4" max="4" width="17.125" style="1507" customWidth="1"/>
    <col min="5" max="5" width="22.375" style="1507" customWidth="1"/>
    <col min="6" max="6" width="16.875" style="1507" customWidth="1"/>
    <col min="7" max="7" width="13.50390625" style="1507" customWidth="1"/>
    <col min="8" max="8" width="16.375" style="1507" customWidth="1"/>
    <col min="9" max="9" width="14.00390625" style="1507" customWidth="1"/>
    <col min="10" max="10" width="20.125" style="1507" customWidth="1"/>
    <col min="11" max="11" width="20.375" style="1507" customWidth="1"/>
    <col min="12" max="12" width="26.625" style="1507" customWidth="1"/>
    <col min="13" max="16384" width="9.375" style="1507" customWidth="1"/>
  </cols>
  <sheetData>
    <row r="1" spans="1:12" s="1506" customFormat="1" ht="45.75" customHeight="1" thickBot="1">
      <c r="A1" s="2388" t="s">
        <v>1160</v>
      </c>
      <c r="B1" s="2389"/>
      <c r="C1" s="2389"/>
      <c r="D1" s="2389"/>
      <c r="E1" s="2389"/>
      <c r="F1" s="2389"/>
      <c r="G1" s="2389"/>
      <c r="H1" s="2389"/>
      <c r="I1" s="2389"/>
      <c r="J1" s="2389"/>
      <c r="K1" s="2389"/>
      <c r="L1" s="2389"/>
    </row>
    <row r="2" spans="1:12" s="1716" customFormat="1" ht="68.25" customHeight="1" thickBot="1">
      <c r="A2" s="1717" t="s">
        <v>241</v>
      </c>
      <c r="B2" s="1718" t="s">
        <v>10</v>
      </c>
      <c r="C2" s="1718" t="s">
        <v>1122</v>
      </c>
      <c r="D2" s="1718" t="s">
        <v>1123</v>
      </c>
      <c r="E2" s="1718" t="s">
        <v>1124</v>
      </c>
      <c r="F2" s="1718" t="s">
        <v>1125</v>
      </c>
      <c r="G2" s="1718" t="s">
        <v>1126</v>
      </c>
      <c r="H2" s="1718" t="s">
        <v>1127</v>
      </c>
      <c r="I2" s="1718" t="s">
        <v>1128</v>
      </c>
      <c r="J2" s="1718" t="s">
        <v>1129</v>
      </c>
      <c r="K2" s="1718" t="s">
        <v>1130</v>
      </c>
      <c r="L2" s="1719" t="s">
        <v>1131</v>
      </c>
    </row>
    <row r="3" spans="1:12" s="1715" customFormat="1" ht="12.75" thickBot="1">
      <c r="A3" s="1720">
        <v>1</v>
      </c>
      <c r="B3" s="1721">
        <v>2</v>
      </c>
      <c r="C3" s="1721">
        <v>3</v>
      </c>
      <c r="D3" s="1721">
        <v>4</v>
      </c>
      <c r="E3" s="1721">
        <v>5</v>
      </c>
      <c r="F3" s="1721">
        <v>6</v>
      </c>
      <c r="G3" s="1721">
        <v>7</v>
      </c>
      <c r="H3" s="1721">
        <v>8</v>
      </c>
      <c r="I3" s="1721">
        <v>9</v>
      </c>
      <c r="J3" s="1721">
        <v>10</v>
      </c>
      <c r="K3" s="1721">
        <v>11</v>
      </c>
      <c r="L3" s="1722">
        <v>12</v>
      </c>
    </row>
    <row r="4" spans="1:12" s="1482" customFormat="1" ht="21" customHeight="1" thickBot="1">
      <c r="A4" s="1723" t="s">
        <v>243</v>
      </c>
      <c r="B4" s="1583" t="s">
        <v>1132</v>
      </c>
      <c r="C4" s="1527">
        <v>111566</v>
      </c>
      <c r="D4" s="1527">
        <v>19012012</v>
      </c>
      <c r="E4" s="1527">
        <v>0</v>
      </c>
      <c r="F4" s="1527">
        <v>871679</v>
      </c>
      <c r="G4" s="1527">
        <v>53008</v>
      </c>
      <c r="H4" s="1527">
        <v>9217</v>
      </c>
      <c r="I4" s="1527">
        <v>0</v>
      </c>
      <c r="J4" s="1527">
        <v>3503283</v>
      </c>
      <c r="K4" s="1527">
        <v>3070413</v>
      </c>
      <c r="L4" s="1530">
        <v>23560765</v>
      </c>
    </row>
    <row r="5" spans="1:12" s="1482" customFormat="1" ht="21" customHeight="1">
      <c r="A5" s="1724" t="s">
        <v>825</v>
      </c>
      <c r="B5" s="1725" t="s">
        <v>1133</v>
      </c>
      <c r="C5" s="1726"/>
      <c r="D5" s="1726"/>
      <c r="E5" s="1726"/>
      <c r="F5" s="1726"/>
      <c r="G5" s="1726"/>
      <c r="H5" s="1726"/>
      <c r="I5" s="1726"/>
      <c r="J5" s="1726"/>
      <c r="K5" s="1726"/>
      <c r="L5" s="1727"/>
    </row>
    <row r="6" spans="1:12" s="1482" customFormat="1" ht="21" customHeight="1">
      <c r="A6" s="1728" t="s">
        <v>244</v>
      </c>
      <c r="B6" s="1565" t="s">
        <v>1134</v>
      </c>
      <c r="C6" s="1523">
        <v>19591</v>
      </c>
      <c r="D6" s="1523">
        <v>832225</v>
      </c>
      <c r="E6" s="1523">
        <v>0</v>
      </c>
      <c r="F6" s="1523">
        <v>70069</v>
      </c>
      <c r="G6" s="1523">
        <v>18397</v>
      </c>
      <c r="H6" s="1523">
        <v>0</v>
      </c>
      <c r="I6" s="1523">
        <v>0</v>
      </c>
      <c r="J6" s="1523">
        <v>0</v>
      </c>
      <c r="K6" s="1523">
        <v>0</v>
      </c>
      <c r="L6" s="1524">
        <v>940282</v>
      </c>
    </row>
    <row r="7" spans="1:12" s="1482" customFormat="1" ht="21" customHeight="1">
      <c r="A7" s="1728" t="s">
        <v>245</v>
      </c>
      <c r="B7" s="1565" t="s">
        <v>1135</v>
      </c>
      <c r="C7" s="1523">
        <v>0</v>
      </c>
      <c r="D7" s="1523">
        <v>29696</v>
      </c>
      <c r="E7" s="1523">
        <v>0</v>
      </c>
      <c r="F7" s="1523">
        <v>0</v>
      </c>
      <c r="G7" s="1523">
        <v>500</v>
      </c>
      <c r="H7" s="1523">
        <v>0</v>
      </c>
      <c r="I7" s="1523">
        <v>0</v>
      </c>
      <c r="J7" s="1523">
        <v>0</v>
      </c>
      <c r="K7" s="1523">
        <v>0</v>
      </c>
      <c r="L7" s="1524">
        <v>30196</v>
      </c>
    </row>
    <row r="8" spans="1:12" s="1482" customFormat="1" ht="21" customHeight="1" thickBot="1">
      <c r="A8" s="1729" t="s">
        <v>246</v>
      </c>
      <c r="B8" s="1567" t="s">
        <v>1136</v>
      </c>
      <c r="C8" s="1525">
        <v>5290</v>
      </c>
      <c r="D8" s="1525">
        <v>223486</v>
      </c>
      <c r="E8" s="1525">
        <v>0</v>
      </c>
      <c r="F8" s="1525">
        <v>18790</v>
      </c>
      <c r="G8" s="1525">
        <v>2925</v>
      </c>
      <c r="H8" s="1525">
        <v>0</v>
      </c>
      <c r="I8" s="1525">
        <v>0</v>
      </c>
      <c r="J8" s="1525">
        <v>0</v>
      </c>
      <c r="K8" s="1525">
        <v>0</v>
      </c>
      <c r="L8" s="1526">
        <v>250491</v>
      </c>
    </row>
    <row r="9" spans="1:12" s="1482" customFormat="1" ht="21" customHeight="1" thickBot="1">
      <c r="A9" s="1723" t="s">
        <v>247</v>
      </c>
      <c r="B9" s="1583" t="s">
        <v>1161</v>
      </c>
      <c r="C9" s="1527">
        <v>24881</v>
      </c>
      <c r="D9" s="1527">
        <v>1085407</v>
      </c>
      <c r="E9" s="1527">
        <v>0</v>
      </c>
      <c r="F9" s="1527">
        <v>88859</v>
      </c>
      <c r="G9" s="1527">
        <v>21822</v>
      </c>
      <c r="H9" s="1527">
        <v>0</v>
      </c>
      <c r="I9" s="1527">
        <v>0</v>
      </c>
      <c r="J9" s="1527">
        <v>0</v>
      </c>
      <c r="K9" s="1527">
        <v>0</v>
      </c>
      <c r="L9" s="1530">
        <v>1220969</v>
      </c>
    </row>
    <row r="10" spans="1:12" s="1482" customFormat="1" ht="21" customHeight="1">
      <c r="A10" s="1730" t="s">
        <v>248</v>
      </c>
      <c r="B10" s="1731" t="s">
        <v>1137</v>
      </c>
      <c r="C10" s="1528">
        <v>0</v>
      </c>
      <c r="D10" s="1528">
        <v>0</v>
      </c>
      <c r="E10" s="1528">
        <v>0</v>
      </c>
      <c r="F10" s="1528">
        <v>0</v>
      </c>
      <c r="G10" s="1528">
        <v>0</v>
      </c>
      <c r="H10" s="1528">
        <v>0</v>
      </c>
      <c r="I10" s="1528">
        <v>0</v>
      </c>
      <c r="J10" s="1528">
        <v>0</v>
      </c>
      <c r="K10" s="1528">
        <v>0</v>
      </c>
      <c r="L10" s="1529">
        <v>0</v>
      </c>
    </row>
    <row r="11" spans="1:12" s="1482" customFormat="1" ht="21" customHeight="1">
      <c r="A11" s="1728" t="s">
        <v>249</v>
      </c>
      <c r="B11" s="1565" t="s">
        <v>1138</v>
      </c>
      <c r="C11" s="1523">
        <v>0</v>
      </c>
      <c r="D11" s="1523">
        <v>197879</v>
      </c>
      <c r="E11" s="1523">
        <v>0</v>
      </c>
      <c r="F11" s="1523">
        <v>0</v>
      </c>
      <c r="G11" s="1523">
        <v>0</v>
      </c>
      <c r="H11" s="1523">
        <v>0</v>
      </c>
      <c r="I11" s="1523">
        <v>0</v>
      </c>
      <c r="J11" s="1523">
        <v>0</v>
      </c>
      <c r="K11" s="1523">
        <v>0</v>
      </c>
      <c r="L11" s="1524">
        <v>197879</v>
      </c>
    </row>
    <row r="12" spans="1:12" s="1482" customFormat="1" ht="21" customHeight="1">
      <c r="A12" s="1728" t="s">
        <v>250</v>
      </c>
      <c r="B12" s="1565" t="s">
        <v>1139</v>
      </c>
      <c r="C12" s="1523">
        <v>51555</v>
      </c>
      <c r="D12" s="1523">
        <v>3417691</v>
      </c>
      <c r="E12" s="1523">
        <v>0</v>
      </c>
      <c r="F12" s="1523">
        <v>319094</v>
      </c>
      <c r="G12" s="1523">
        <v>0</v>
      </c>
      <c r="H12" s="1523">
        <v>0</v>
      </c>
      <c r="I12" s="1523">
        <v>0</v>
      </c>
      <c r="J12" s="1523">
        <v>0</v>
      </c>
      <c r="K12" s="1523">
        <v>0</v>
      </c>
      <c r="L12" s="1524">
        <v>3788340</v>
      </c>
    </row>
    <row r="13" spans="1:12" s="1482" customFormat="1" ht="21" customHeight="1">
      <c r="A13" s="1728" t="s">
        <v>251</v>
      </c>
      <c r="B13" s="1565" t="s">
        <v>1140</v>
      </c>
      <c r="C13" s="1523">
        <v>0</v>
      </c>
      <c r="D13" s="1523">
        <v>0</v>
      </c>
      <c r="E13" s="1523">
        <v>0</v>
      </c>
      <c r="F13" s="1523">
        <v>0</v>
      </c>
      <c r="G13" s="1523">
        <v>0</v>
      </c>
      <c r="H13" s="1523">
        <v>0</v>
      </c>
      <c r="I13" s="1523">
        <v>0</v>
      </c>
      <c r="J13" s="1523">
        <v>0</v>
      </c>
      <c r="K13" s="1523">
        <v>0</v>
      </c>
      <c r="L13" s="1524">
        <v>0</v>
      </c>
    </row>
    <row r="14" spans="1:12" s="1482" customFormat="1" ht="21" customHeight="1" thickBot="1">
      <c r="A14" s="1729" t="s">
        <v>845</v>
      </c>
      <c r="B14" s="1567" t="s">
        <v>1141</v>
      </c>
      <c r="C14" s="1525">
        <v>3026</v>
      </c>
      <c r="D14" s="1525">
        <v>0</v>
      </c>
      <c r="E14" s="1525">
        <v>0</v>
      </c>
      <c r="F14" s="1525">
        <v>84694</v>
      </c>
      <c r="G14" s="1525">
        <v>0</v>
      </c>
      <c r="H14" s="1525">
        <v>0</v>
      </c>
      <c r="I14" s="1525">
        <v>0</v>
      </c>
      <c r="J14" s="1525">
        <v>1579921</v>
      </c>
      <c r="K14" s="1525">
        <v>1241033</v>
      </c>
      <c r="L14" s="1526">
        <v>1667641</v>
      </c>
    </row>
    <row r="15" spans="1:12" s="1482" customFormat="1" ht="35.25" customHeight="1" thickBot="1">
      <c r="A15" s="1723" t="s">
        <v>847</v>
      </c>
      <c r="B15" s="1583" t="s">
        <v>1162</v>
      </c>
      <c r="C15" s="1527">
        <v>54581</v>
      </c>
      <c r="D15" s="1527">
        <v>3615570</v>
      </c>
      <c r="E15" s="1527">
        <v>0</v>
      </c>
      <c r="F15" s="1527">
        <v>403788</v>
      </c>
      <c r="G15" s="1527">
        <v>0</v>
      </c>
      <c r="H15" s="1527">
        <v>0</v>
      </c>
      <c r="I15" s="1527">
        <v>0</v>
      </c>
      <c r="J15" s="1527">
        <v>1579921</v>
      </c>
      <c r="K15" s="1527">
        <v>1241033</v>
      </c>
      <c r="L15" s="1530">
        <v>5653860</v>
      </c>
    </row>
    <row r="16" spans="1:12" s="1482" customFormat="1" ht="21" customHeight="1" thickBot="1">
      <c r="A16" s="1723" t="s">
        <v>849</v>
      </c>
      <c r="B16" s="1583" t="s">
        <v>1163</v>
      </c>
      <c r="C16" s="1527">
        <v>79462</v>
      </c>
      <c r="D16" s="1527">
        <v>4700977</v>
      </c>
      <c r="E16" s="1527">
        <v>0</v>
      </c>
      <c r="F16" s="1527">
        <v>492647</v>
      </c>
      <c r="G16" s="1527">
        <v>21822</v>
      </c>
      <c r="H16" s="1527">
        <v>0</v>
      </c>
      <c r="I16" s="1527">
        <v>0</v>
      </c>
      <c r="J16" s="1527">
        <v>1579921</v>
      </c>
      <c r="K16" s="1527">
        <v>1241033</v>
      </c>
      <c r="L16" s="1530">
        <v>6874829</v>
      </c>
    </row>
    <row r="17" spans="1:12" s="1482" customFormat="1" ht="21" customHeight="1">
      <c r="A17" s="1724" t="s">
        <v>825</v>
      </c>
      <c r="B17" s="1725" t="s">
        <v>1142</v>
      </c>
      <c r="C17" s="1726"/>
      <c r="D17" s="1726"/>
      <c r="E17" s="1726"/>
      <c r="F17" s="1726"/>
      <c r="G17" s="1726"/>
      <c r="H17" s="1726"/>
      <c r="I17" s="1726"/>
      <c r="J17" s="1726"/>
      <c r="K17" s="1726"/>
      <c r="L17" s="1727"/>
    </row>
    <row r="18" spans="1:12" s="1482" customFormat="1" ht="21" customHeight="1">
      <c r="A18" s="1728" t="s">
        <v>851</v>
      </c>
      <c r="B18" s="1565" t="s">
        <v>1143</v>
      </c>
      <c r="C18" s="1523">
        <v>0</v>
      </c>
      <c r="D18" s="1523">
        <v>13997</v>
      </c>
      <c r="E18" s="1523">
        <v>0</v>
      </c>
      <c r="F18" s="1523">
        <v>0</v>
      </c>
      <c r="G18" s="1523">
        <v>2622</v>
      </c>
      <c r="H18" s="1523">
        <v>0</v>
      </c>
      <c r="I18" s="1523">
        <v>0</v>
      </c>
      <c r="J18" s="1523">
        <v>20875</v>
      </c>
      <c r="K18" s="1523">
        <v>0</v>
      </c>
      <c r="L18" s="1524">
        <v>37494</v>
      </c>
    </row>
    <row r="19" spans="1:12" s="1482" customFormat="1" ht="21" customHeight="1">
      <c r="A19" s="1728" t="s">
        <v>853</v>
      </c>
      <c r="B19" s="1565" t="s">
        <v>1144</v>
      </c>
      <c r="C19" s="1523">
        <v>3402</v>
      </c>
      <c r="D19" s="1523">
        <v>78946</v>
      </c>
      <c r="E19" s="1523">
        <v>0</v>
      </c>
      <c r="F19" s="1523">
        <v>3666</v>
      </c>
      <c r="G19" s="1523">
        <v>6435</v>
      </c>
      <c r="H19" s="1523">
        <v>0</v>
      </c>
      <c r="I19" s="1523">
        <v>0</v>
      </c>
      <c r="J19" s="1523">
        <v>0</v>
      </c>
      <c r="K19" s="1523">
        <v>0</v>
      </c>
      <c r="L19" s="1524">
        <v>92449</v>
      </c>
    </row>
    <row r="20" spans="1:12" s="1482" customFormat="1" ht="21" customHeight="1">
      <c r="A20" s="1728" t="s">
        <v>855</v>
      </c>
      <c r="B20" s="1565" t="s">
        <v>1145</v>
      </c>
      <c r="C20" s="1523">
        <v>0</v>
      </c>
      <c r="D20" s="1523">
        <v>0</v>
      </c>
      <c r="E20" s="1523">
        <v>0</v>
      </c>
      <c r="F20" s="1523">
        <v>0</v>
      </c>
      <c r="G20" s="1523">
        <v>0</v>
      </c>
      <c r="H20" s="1523">
        <v>0</v>
      </c>
      <c r="I20" s="1523">
        <v>0</v>
      </c>
      <c r="J20" s="1523">
        <v>0</v>
      </c>
      <c r="K20" s="1523">
        <v>0</v>
      </c>
      <c r="L20" s="1524">
        <v>0</v>
      </c>
    </row>
    <row r="21" spans="1:12" s="1482" customFormat="1" ht="21" customHeight="1">
      <c r="A21" s="1728" t="s">
        <v>857</v>
      </c>
      <c r="B21" s="1565" t="s">
        <v>1146</v>
      </c>
      <c r="C21" s="1523">
        <v>15984</v>
      </c>
      <c r="D21" s="1523">
        <v>0</v>
      </c>
      <c r="E21" s="1523">
        <v>0</v>
      </c>
      <c r="F21" s="1523">
        <v>54658</v>
      </c>
      <c r="G21" s="1523">
        <v>266</v>
      </c>
      <c r="H21" s="1523">
        <v>0</v>
      </c>
      <c r="I21" s="1523">
        <v>0</v>
      </c>
      <c r="J21" s="1523">
        <v>14502</v>
      </c>
      <c r="K21" s="1523">
        <v>5412</v>
      </c>
      <c r="L21" s="1524">
        <v>85410</v>
      </c>
    </row>
    <row r="22" spans="1:12" s="1482" customFormat="1" ht="21" customHeight="1">
      <c r="A22" s="1728" t="s">
        <v>859</v>
      </c>
      <c r="B22" s="1565" t="s">
        <v>1147</v>
      </c>
      <c r="C22" s="1523">
        <v>51555</v>
      </c>
      <c r="D22" s="1523">
        <v>343608</v>
      </c>
      <c r="E22" s="1523">
        <v>0</v>
      </c>
      <c r="F22" s="1523">
        <v>57267</v>
      </c>
      <c r="G22" s="1523">
        <v>0</v>
      </c>
      <c r="H22" s="1523">
        <v>0</v>
      </c>
      <c r="I22" s="1523">
        <v>0</v>
      </c>
      <c r="J22" s="1523">
        <v>0</v>
      </c>
      <c r="K22" s="1523">
        <v>0</v>
      </c>
      <c r="L22" s="1524">
        <v>452430</v>
      </c>
    </row>
    <row r="23" spans="1:12" s="1482" customFormat="1" ht="21" customHeight="1">
      <c r="A23" s="1728" t="s">
        <v>861</v>
      </c>
      <c r="B23" s="1565" t="s">
        <v>1148</v>
      </c>
      <c r="C23" s="1523">
        <v>0</v>
      </c>
      <c r="D23" s="1523">
        <v>0</v>
      </c>
      <c r="E23" s="1523">
        <v>0</v>
      </c>
      <c r="F23" s="1523">
        <v>0</v>
      </c>
      <c r="G23" s="1523">
        <v>0</v>
      </c>
      <c r="H23" s="1523">
        <v>0</v>
      </c>
      <c r="I23" s="1523">
        <v>0</v>
      </c>
      <c r="J23" s="1523">
        <v>0</v>
      </c>
      <c r="K23" s="1523">
        <v>0</v>
      </c>
      <c r="L23" s="1524">
        <v>0</v>
      </c>
    </row>
    <row r="24" spans="1:12" s="1482" customFormat="1" ht="21" customHeight="1" thickBot="1">
      <c r="A24" s="1729" t="s">
        <v>863</v>
      </c>
      <c r="B24" s="1567" t="s">
        <v>1149</v>
      </c>
      <c r="C24" s="1525">
        <v>6654</v>
      </c>
      <c r="D24" s="1525">
        <v>1446040</v>
      </c>
      <c r="E24" s="1525">
        <v>0</v>
      </c>
      <c r="F24" s="1525">
        <v>323220</v>
      </c>
      <c r="G24" s="1525">
        <v>31204</v>
      </c>
      <c r="H24" s="1525">
        <v>9217</v>
      </c>
      <c r="I24" s="1525">
        <v>0</v>
      </c>
      <c r="J24" s="1525">
        <v>0</v>
      </c>
      <c r="K24" s="1525">
        <v>0</v>
      </c>
      <c r="L24" s="1526">
        <v>1816335</v>
      </c>
    </row>
    <row r="25" spans="1:12" s="1482" customFormat="1" ht="21" customHeight="1" thickBot="1">
      <c r="A25" s="1723" t="s">
        <v>865</v>
      </c>
      <c r="B25" s="1583" t="s">
        <v>1165</v>
      </c>
      <c r="C25" s="1527">
        <v>77595</v>
      </c>
      <c r="D25" s="1527">
        <v>1882591</v>
      </c>
      <c r="E25" s="1527">
        <v>0</v>
      </c>
      <c r="F25" s="1527">
        <v>438811</v>
      </c>
      <c r="G25" s="1527">
        <v>40527</v>
      </c>
      <c r="H25" s="1527">
        <v>9217</v>
      </c>
      <c r="I25" s="1527">
        <v>0</v>
      </c>
      <c r="J25" s="1527">
        <v>35377</v>
      </c>
      <c r="K25" s="1527">
        <v>5412</v>
      </c>
      <c r="L25" s="1530">
        <v>2484118</v>
      </c>
    </row>
    <row r="26" spans="1:12" s="1482" customFormat="1" ht="21" customHeight="1" thickBot="1">
      <c r="A26" s="1723" t="s">
        <v>867</v>
      </c>
      <c r="B26" s="1583" t="s">
        <v>1164</v>
      </c>
      <c r="C26" s="1527">
        <v>113433</v>
      </c>
      <c r="D26" s="1527">
        <v>21830398</v>
      </c>
      <c r="E26" s="1527">
        <v>0</v>
      </c>
      <c r="F26" s="1527">
        <v>925515</v>
      </c>
      <c r="G26" s="1527">
        <v>34303</v>
      </c>
      <c r="H26" s="1527">
        <v>0</v>
      </c>
      <c r="I26" s="1527">
        <v>0</v>
      </c>
      <c r="J26" s="1527">
        <v>5047827</v>
      </c>
      <c r="K26" s="1527">
        <v>4306034</v>
      </c>
      <c r="L26" s="1530">
        <v>27951476</v>
      </c>
    </row>
    <row r="27" spans="1:12" s="1482" customFormat="1" ht="21" customHeight="1">
      <c r="A27" s="1724" t="s">
        <v>869</v>
      </c>
      <c r="B27" s="1725" t="s">
        <v>1150</v>
      </c>
      <c r="C27" s="1732">
        <v>102193</v>
      </c>
      <c r="D27" s="1732">
        <v>3410201</v>
      </c>
      <c r="E27" s="1732">
        <v>0</v>
      </c>
      <c r="F27" s="1732">
        <v>586235</v>
      </c>
      <c r="G27" s="1732">
        <v>47100</v>
      </c>
      <c r="H27" s="1732">
        <v>4916</v>
      </c>
      <c r="I27" s="1732">
        <v>0</v>
      </c>
      <c r="J27" s="1732">
        <v>891830</v>
      </c>
      <c r="K27" s="1732">
        <v>536317</v>
      </c>
      <c r="L27" s="1733">
        <v>5042475</v>
      </c>
    </row>
    <row r="28" spans="1:12" s="1482" customFormat="1" ht="21" customHeight="1">
      <c r="A28" s="1728" t="s">
        <v>871</v>
      </c>
      <c r="B28" s="1565" t="s">
        <v>1151</v>
      </c>
      <c r="C28" s="1523">
        <v>54459</v>
      </c>
      <c r="D28" s="1523">
        <v>432335</v>
      </c>
      <c r="E28" s="1523">
        <v>0</v>
      </c>
      <c r="F28" s="1523">
        <v>186615</v>
      </c>
      <c r="G28" s="1523">
        <v>1551</v>
      </c>
      <c r="H28" s="1523">
        <v>0</v>
      </c>
      <c r="I28" s="1523">
        <v>0</v>
      </c>
      <c r="J28" s="1523">
        <v>522732</v>
      </c>
      <c r="K28" s="1523">
        <v>245547</v>
      </c>
      <c r="L28" s="1524">
        <v>1197692</v>
      </c>
    </row>
    <row r="29" spans="1:12" s="1482" customFormat="1" ht="21" customHeight="1">
      <c r="A29" s="1728" t="s">
        <v>873</v>
      </c>
      <c r="B29" s="1565" t="s">
        <v>1152</v>
      </c>
      <c r="C29" s="1523">
        <v>67539</v>
      </c>
      <c r="D29" s="1523">
        <v>97314</v>
      </c>
      <c r="E29" s="1523">
        <v>0</v>
      </c>
      <c r="F29" s="1523">
        <v>369258</v>
      </c>
      <c r="G29" s="1523">
        <v>31470</v>
      </c>
      <c r="H29" s="1523">
        <v>4916</v>
      </c>
      <c r="I29" s="1523">
        <v>0</v>
      </c>
      <c r="J29" s="1523">
        <v>14502</v>
      </c>
      <c r="K29" s="1523">
        <v>5412</v>
      </c>
      <c r="L29" s="1524">
        <v>584999</v>
      </c>
    </row>
    <row r="30" spans="1:12" s="1482" customFormat="1" ht="23.25" customHeight="1">
      <c r="A30" s="1734" t="s">
        <v>875</v>
      </c>
      <c r="B30" s="1735" t="s">
        <v>1153</v>
      </c>
      <c r="C30" s="1736">
        <v>89113</v>
      </c>
      <c r="D30" s="1736">
        <v>3745222</v>
      </c>
      <c r="E30" s="1736">
        <v>0</v>
      </c>
      <c r="F30" s="1736">
        <v>403592</v>
      </c>
      <c r="G30" s="1736">
        <v>17181</v>
      </c>
      <c r="H30" s="1736">
        <v>0</v>
      </c>
      <c r="I30" s="1736">
        <v>0</v>
      </c>
      <c r="J30" s="1736">
        <v>1400060</v>
      </c>
      <c r="K30" s="1736">
        <v>776452</v>
      </c>
      <c r="L30" s="1737">
        <v>5655168</v>
      </c>
    </row>
    <row r="31" spans="1:12" s="1482" customFormat="1" ht="21" customHeight="1">
      <c r="A31" s="1734" t="s">
        <v>877</v>
      </c>
      <c r="B31" s="1735" t="s">
        <v>1154</v>
      </c>
      <c r="C31" s="1736">
        <v>0</v>
      </c>
      <c r="D31" s="1736">
        <v>0</v>
      </c>
      <c r="E31" s="1736">
        <v>0</v>
      </c>
      <c r="F31" s="1736">
        <v>0</v>
      </c>
      <c r="G31" s="1736">
        <v>0</v>
      </c>
      <c r="H31" s="1736">
        <v>0</v>
      </c>
      <c r="I31" s="1736">
        <v>0</v>
      </c>
      <c r="J31" s="1736">
        <v>0</v>
      </c>
      <c r="K31" s="1736">
        <v>0</v>
      </c>
      <c r="L31" s="1737">
        <v>0</v>
      </c>
    </row>
    <row r="32" spans="1:12" s="1482" customFormat="1" ht="21" customHeight="1">
      <c r="A32" s="1728" t="s">
        <v>879</v>
      </c>
      <c r="B32" s="1565" t="s">
        <v>1151</v>
      </c>
      <c r="C32" s="1523">
        <v>0</v>
      </c>
      <c r="D32" s="1523">
        <v>0</v>
      </c>
      <c r="E32" s="1523">
        <v>0</v>
      </c>
      <c r="F32" s="1523">
        <v>0</v>
      </c>
      <c r="G32" s="1523">
        <v>0</v>
      </c>
      <c r="H32" s="1523">
        <v>0</v>
      </c>
      <c r="I32" s="1523">
        <v>0</v>
      </c>
      <c r="J32" s="1523">
        <v>0</v>
      </c>
      <c r="K32" s="1523">
        <v>0</v>
      </c>
      <c r="L32" s="1524">
        <v>0</v>
      </c>
    </row>
    <row r="33" spans="1:12" s="1482" customFormat="1" ht="21" customHeight="1">
      <c r="A33" s="1728" t="s">
        <v>881</v>
      </c>
      <c r="B33" s="1565" t="s">
        <v>1152</v>
      </c>
      <c r="C33" s="1523">
        <v>0</v>
      </c>
      <c r="D33" s="1523">
        <v>0</v>
      </c>
      <c r="E33" s="1523">
        <v>0</v>
      </c>
      <c r="F33" s="1523">
        <v>0</v>
      </c>
      <c r="G33" s="1523">
        <v>0</v>
      </c>
      <c r="H33" s="1523">
        <v>0</v>
      </c>
      <c r="I33" s="1523">
        <v>0</v>
      </c>
      <c r="J33" s="1523">
        <v>0</v>
      </c>
      <c r="K33" s="1523">
        <v>0</v>
      </c>
      <c r="L33" s="1524">
        <v>0</v>
      </c>
    </row>
    <row r="34" spans="1:12" s="1482" customFormat="1" ht="21" customHeight="1">
      <c r="A34" s="1728" t="s">
        <v>883</v>
      </c>
      <c r="B34" s="1565" t="s">
        <v>1155</v>
      </c>
      <c r="C34" s="1523">
        <v>0</v>
      </c>
      <c r="D34" s="1523">
        <v>0</v>
      </c>
      <c r="E34" s="1523">
        <v>0</v>
      </c>
      <c r="F34" s="1523">
        <v>0</v>
      </c>
      <c r="G34" s="1523">
        <v>0</v>
      </c>
      <c r="H34" s="1523">
        <v>0</v>
      </c>
      <c r="I34" s="1523">
        <v>0</v>
      </c>
      <c r="J34" s="1523">
        <v>0</v>
      </c>
      <c r="K34" s="1523">
        <v>0</v>
      </c>
      <c r="L34" s="1524">
        <v>0</v>
      </c>
    </row>
    <row r="35" spans="1:12" s="1482" customFormat="1" ht="21" customHeight="1" thickBot="1">
      <c r="A35" s="1738" t="s">
        <v>885</v>
      </c>
      <c r="B35" s="1739" t="s">
        <v>1156</v>
      </c>
      <c r="C35" s="1740">
        <v>0</v>
      </c>
      <c r="D35" s="1740">
        <v>0</v>
      </c>
      <c r="E35" s="1740">
        <v>0</v>
      </c>
      <c r="F35" s="1740">
        <v>0</v>
      </c>
      <c r="G35" s="1740">
        <v>0</v>
      </c>
      <c r="H35" s="1740">
        <v>0</v>
      </c>
      <c r="I35" s="1740">
        <v>0</v>
      </c>
      <c r="J35" s="1740">
        <v>0</v>
      </c>
      <c r="K35" s="1740">
        <v>0</v>
      </c>
      <c r="L35" s="1741">
        <v>0</v>
      </c>
    </row>
    <row r="36" spans="1:12" s="1482" customFormat="1" ht="21" customHeight="1" thickBot="1">
      <c r="A36" s="1723" t="s">
        <v>887</v>
      </c>
      <c r="B36" s="1583" t="s">
        <v>1157</v>
      </c>
      <c r="C36" s="1527">
        <v>89113</v>
      </c>
      <c r="D36" s="1527">
        <v>3745222</v>
      </c>
      <c r="E36" s="1527">
        <v>0</v>
      </c>
      <c r="F36" s="1527">
        <v>403592</v>
      </c>
      <c r="G36" s="1527">
        <v>17181</v>
      </c>
      <c r="H36" s="1527">
        <v>0</v>
      </c>
      <c r="I36" s="1527">
        <v>0</v>
      </c>
      <c r="J36" s="1527">
        <v>1400060</v>
      </c>
      <c r="K36" s="1527">
        <v>776452</v>
      </c>
      <c r="L36" s="1530">
        <v>5655168</v>
      </c>
    </row>
    <row r="37" spans="1:12" s="1482" customFormat="1" ht="21" customHeight="1" thickBot="1">
      <c r="A37" s="1723" t="s">
        <v>889</v>
      </c>
      <c r="B37" s="1583" t="s">
        <v>1158</v>
      </c>
      <c r="C37" s="1527">
        <v>24320</v>
      </c>
      <c r="D37" s="1527">
        <v>18085176</v>
      </c>
      <c r="E37" s="1527">
        <v>0</v>
      </c>
      <c r="F37" s="1527">
        <v>521923</v>
      </c>
      <c r="G37" s="1527">
        <v>17122</v>
      </c>
      <c r="H37" s="1527">
        <v>0</v>
      </c>
      <c r="I37" s="1527">
        <v>0</v>
      </c>
      <c r="J37" s="1527">
        <v>3647767</v>
      </c>
      <c r="K37" s="1527">
        <v>3529582</v>
      </c>
      <c r="L37" s="1530">
        <v>22296308</v>
      </c>
    </row>
    <row r="38" spans="1:12" s="1482" customFormat="1" ht="21" customHeight="1" thickBot="1">
      <c r="A38" s="1742" t="s">
        <v>890</v>
      </c>
      <c r="B38" s="1743" t="s">
        <v>1159</v>
      </c>
      <c r="C38" s="1744">
        <v>58985</v>
      </c>
      <c r="D38" s="1744">
        <v>338</v>
      </c>
      <c r="E38" s="1744">
        <v>0</v>
      </c>
      <c r="F38" s="1744">
        <v>263353</v>
      </c>
      <c r="G38" s="1744">
        <v>12383</v>
      </c>
      <c r="H38" s="1744">
        <v>0</v>
      </c>
      <c r="I38" s="1744">
        <v>0</v>
      </c>
      <c r="J38" s="1744">
        <v>496922</v>
      </c>
      <c r="K38" s="1744">
        <v>1000</v>
      </c>
      <c r="L38" s="1745">
        <v>831981</v>
      </c>
    </row>
  </sheetData>
  <sheetProtection/>
  <mergeCells count="1">
    <mergeCell ref="A1:L1"/>
  </mergeCells>
  <printOptions horizontalCentered="1"/>
  <pageMargins left="0.31496062992125984" right="0.31496062992125984" top="0.9448818897637796" bottom="0.35433070866141736" header="0.7086614173228347" footer="0.31496062992125984"/>
  <pageSetup horizontalDpi="300" verticalDpi="300" orientation="landscape" paperSize="9" scale="47" r:id="rId1"/>
  <headerFooter>
    <oddHeader>&amp;R&amp;"Times New Roman CE,Dőlt"&amp;14 17.melléklet a .../2014.(..) zárszámadási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E46" sqref="E46"/>
    </sheetView>
  </sheetViews>
  <sheetFormatPr defaultColWidth="9.00390625" defaultRowHeight="12.75"/>
  <cols>
    <col min="1" max="1" width="10.875" style="1507" customWidth="1"/>
    <col min="2" max="2" width="84.50390625" style="1507" customWidth="1"/>
    <col min="3" max="3" width="15.375" style="1507" customWidth="1"/>
    <col min="4" max="4" width="15.125" style="1507" customWidth="1"/>
    <col min="5" max="16384" width="9.375" style="1507" customWidth="1"/>
  </cols>
  <sheetData>
    <row r="1" spans="1:4" s="1506" customFormat="1" ht="34.5" customHeight="1" thickBot="1">
      <c r="A1" s="2390" t="s">
        <v>785</v>
      </c>
      <c r="B1" s="2391"/>
      <c r="C1" s="2391"/>
      <c r="D1" s="2391"/>
    </row>
    <row r="2" spans="1:5" s="1506" customFormat="1" ht="30" customHeight="1">
      <c r="A2" s="1510" t="s">
        <v>232</v>
      </c>
      <c r="B2" s="1511" t="s">
        <v>10</v>
      </c>
      <c r="C2" s="1511" t="s">
        <v>768</v>
      </c>
      <c r="D2" s="1512" t="s">
        <v>769</v>
      </c>
      <c r="E2" s="1486"/>
    </row>
    <row r="3" spans="1:4" s="1506" customFormat="1" ht="12.75">
      <c r="A3" s="1513">
        <v>1</v>
      </c>
      <c r="B3" s="1508">
        <v>2</v>
      </c>
      <c r="C3" s="1508">
        <v>3</v>
      </c>
      <c r="D3" s="1514">
        <v>4</v>
      </c>
    </row>
    <row r="4" spans="1:4" ht="18.75" customHeight="1">
      <c r="A4" s="1515" t="s">
        <v>243</v>
      </c>
      <c r="B4" s="1509" t="s">
        <v>786</v>
      </c>
      <c r="C4" s="1523">
        <v>395388</v>
      </c>
      <c r="D4" s="1524">
        <v>0</v>
      </c>
    </row>
    <row r="5" spans="1:4" ht="18.75" customHeight="1">
      <c r="A5" s="1515" t="s">
        <v>244</v>
      </c>
      <c r="B5" s="1509" t="s">
        <v>787</v>
      </c>
      <c r="C5" s="1523">
        <v>447432</v>
      </c>
      <c r="D5" s="1524">
        <v>821500</v>
      </c>
    </row>
    <row r="6" spans="1:4" ht="18.75" customHeight="1" thickBot="1">
      <c r="A6" s="1518" t="s">
        <v>245</v>
      </c>
      <c r="B6" s="1519" t="s">
        <v>788</v>
      </c>
      <c r="C6" s="1525">
        <v>848</v>
      </c>
      <c r="D6" s="1526">
        <v>2970</v>
      </c>
    </row>
    <row r="7" spans="1:4" ht="18.75" customHeight="1" thickBot="1">
      <c r="A7" s="1547" t="s">
        <v>246</v>
      </c>
      <c r="B7" s="1522" t="s">
        <v>770</v>
      </c>
      <c r="C7" s="1527">
        <f>SUM(C4:C6)</f>
        <v>843668</v>
      </c>
      <c r="D7" s="1527">
        <f>SUM(D4:D6)</f>
        <v>824470</v>
      </c>
    </row>
    <row r="8" spans="1:4" ht="18.75" customHeight="1">
      <c r="A8" s="1520" t="s">
        <v>247</v>
      </c>
      <c r="B8" s="1521" t="s">
        <v>790</v>
      </c>
      <c r="C8" s="1528">
        <v>0</v>
      </c>
      <c r="D8" s="1529">
        <v>322451</v>
      </c>
    </row>
    <row r="9" spans="1:4" ht="18.75" customHeight="1" thickBot="1">
      <c r="A9" s="1518" t="s">
        <v>248</v>
      </c>
      <c r="B9" s="1519" t="s">
        <v>791</v>
      </c>
      <c r="C9" s="1525">
        <v>0</v>
      </c>
      <c r="D9" s="1526">
        <v>0</v>
      </c>
    </row>
    <row r="10" spans="1:4" ht="18.75" customHeight="1" thickBot="1">
      <c r="A10" s="1547" t="s">
        <v>249</v>
      </c>
      <c r="B10" s="1522" t="s">
        <v>789</v>
      </c>
      <c r="C10" s="1527">
        <v>0</v>
      </c>
      <c r="D10" s="1530">
        <v>322451</v>
      </c>
    </row>
    <row r="11" spans="1:4" ht="18.75" customHeight="1">
      <c r="A11" s="1535" t="s">
        <v>250</v>
      </c>
      <c r="B11" s="1536" t="s">
        <v>771</v>
      </c>
      <c r="C11" s="1537">
        <v>369</v>
      </c>
      <c r="D11" s="1538">
        <v>40</v>
      </c>
    </row>
    <row r="12" spans="1:4" ht="18.75" customHeight="1">
      <c r="A12" s="1515" t="s">
        <v>251</v>
      </c>
      <c r="B12" s="1509" t="s">
        <v>772</v>
      </c>
      <c r="C12" s="1523">
        <v>39074</v>
      </c>
      <c r="D12" s="1524">
        <v>6273</v>
      </c>
    </row>
    <row r="13" spans="1:4" ht="18.75" customHeight="1">
      <c r="A13" s="1515" t="s">
        <v>252</v>
      </c>
      <c r="B13" s="1509" t="s">
        <v>773</v>
      </c>
      <c r="C13" s="1523">
        <v>49</v>
      </c>
      <c r="D13" s="1524">
        <v>0</v>
      </c>
    </row>
    <row r="14" spans="1:4" ht="18.75" customHeight="1">
      <c r="A14" s="1515" t="s">
        <v>253</v>
      </c>
      <c r="B14" s="1533" t="s">
        <v>792</v>
      </c>
      <c r="C14" s="1534">
        <f>SUM(C11:C13)</f>
        <v>39492</v>
      </c>
      <c r="D14" s="1539">
        <f>SUM(D11:D13)</f>
        <v>6313</v>
      </c>
    </row>
    <row r="15" spans="1:4" ht="18.75" customHeight="1">
      <c r="A15" s="1515" t="s">
        <v>254</v>
      </c>
      <c r="B15" s="1509" t="s">
        <v>774</v>
      </c>
      <c r="C15" s="1523">
        <v>502</v>
      </c>
      <c r="D15" s="1524">
        <v>934</v>
      </c>
    </row>
    <row r="16" spans="1:4" ht="18.75" customHeight="1">
      <c r="A16" s="1515" t="s">
        <v>255</v>
      </c>
      <c r="B16" s="1509" t="s">
        <v>775</v>
      </c>
      <c r="C16" s="1523">
        <v>350</v>
      </c>
      <c r="D16" s="1524">
        <v>4505</v>
      </c>
    </row>
    <row r="17" spans="1:4" ht="18.75" customHeight="1">
      <c r="A17" s="1515" t="s">
        <v>256</v>
      </c>
      <c r="B17" s="1509" t="s">
        <v>776</v>
      </c>
      <c r="C17" s="1523">
        <v>114</v>
      </c>
      <c r="D17" s="1524">
        <v>0</v>
      </c>
    </row>
    <row r="18" spans="1:4" ht="18.75" customHeight="1" thickBot="1">
      <c r="A18" s="1516" t="s">
        <v>257</v>
      </c>
      <c r="B18" s="1540" t="s">
        <v>793</v>
      </c>
      <c r="C18" s="1541">
        <f>SUM(C15:C17)</f>
        <v>966</v>
      </c>
      <c r="D18" s="1542">
        <f>SUM(D15:D17)</f>
        <v>5439</v>
      </c>
    </row>
    <row r="19" spans="1:4" ht="18.75" customHeight="1" thickBot="1">
      <c r="A19" s="1547" t="s">
        <v>258</v>
      </c>
      <c r="B19" s="1522" t="s">
        <v>794</v>
      </c>
      <c r="C19" s="1527">
        <f>SUM(C14-C18)</f>
        <v>38526</v>
      </c>
      <c r="D19" s="1530">
        <f>SUM(D14-D18)</f>
        <v>874</v>
      </c>
    </row>
    <row r="20" spans="1:4" ht="18.75" customHeight="1">
      <c r="A20" s="1520" t="s">
        <v>259</v>
      </c>
      <c r="B20" s="1521" t="s">
        <v>796</v>
      </c>
      <c r="C20" s="1528">
        <v>478999</v>
      </c>
      <c r="D20" s="1529">
        <v>368545</v>
      </c>
    </row>
    <row r="21" spans="1:4" ht="18.75" customHeight="1" thickBot="1">
      <c r="A21" s="1518" t="s">
        <v>260</v>
      </c>
      <c r="B21" s="1519" t="s">
        <v>797</v>
      </c>
      <c r="C21" s="1525">
        <v>0</v>
      </c>
      <c r="D21" s="1526">
        <v>0</v>
      </c>
    </row>
    <row r="22" spans="1:4" ht="18.75" customHeight="1" thickBot="1">
      <c r="A22" s="1547" t="s">
        <v>261</v>
      </c>
      <c r="B22" s="1522" t="s">
        <v>795</v>
      </c>
      <c r="C22" s="1527">
        <v>478999</v>
      </c>
      <c r="D22" s="1530">
        <v>368545</v>
      </c>
    </row>
    <row r="23" spans="1:4" ht="18.75" customHeight="1" thickBot="1">
      <c r="A23" s="1547" t="s">
        <v>262</v>
      </c>
      <c r="B23" s="1522" t="s">
        <v>777</v>
      </c>
      <c r="C23" s="1527">
        <v>0</v>
      </c>
      <c r="D23" s="1530">
        <v>0</v>
      </c>
    </row>
    <row r="24" spans="1:6" ht="18.75" customHeight="1" thickBot="1">
      <c r="A24" s="1547" t="s">
        <v>263</v>
      </c>
      <c r="B24" s="1522" t="s">
        <v>798</v>
      </c>
      <c r="C24" s="1527">
        <f>C7+C10+C19+-C22</f>
        <v>403195</v>
      </c>
      <c r="D24" s="1527">
        <f>D7+D10+D19+-D22</f>
        <v>779250</v>
      </c>
      <c r="F24" s="1543"/>
    </row>
    <row r="25" spans="1:4" ht="18.75" customHeight="1">
      <c r="A25" s="1520" t="s">
        <v>264</v>
      </c>
      <c r="B25" s="1521" t="s">
        <v>800</v>
      </c>
      <c r="C25" s="1528">
        <v>0</v>
      </c>
      <c r="D25" s="1529">
        <v>0</v>
      </c>
    </row>
    <row r="26" spans="1:4" ht="18.75" customHeight="1">
      <c r="A26" s="1515" t="s">
        <v>265</v>
      </c>
      <c r="B26" s="1509" t="s">
        <v>801</v>
      </c>
      <c r="C26" s="1523">
        <v>-2830</v>
      </c>
      <c r="D26" s="1524">
        <v>-11482</v>
      </c>
    </row>
    <row r="27" spans="1:4" ht="18.75" customHeight="1">
      <c r="A27" s="1515" t="s">
        <v>266</v>
      </c>
      <c r="B27" s="1509" t="s">
        <v>802</v>
      </c>
      <c r="C27" s="1523">
        <v>0</v>
      </c>
      <c r="D27" s="1524">
        <v>0</v>
      </c>
    </row>
    <row r="28" spans="1:4" ht="18.75" customHeight="1" thickBot="1">
      <c r="A28" s="1518" t="s">
        <v>267</v>
      </c>
      <c r="B28" s="1519" t="s">
        <v>803</v>
      </c>
      <c r="C28" s="1525">
        <v>0</v>
      </c>
      <c r="D28" s="1526">
        <v>0</v>
      </c>
    </row>
    <row r="29" spans="1:4" ht="18.75" customHeight="1" thickBot="1">
      <c r="A29" s="1547" t="s">
        <v>268</v>
      </c>
      <c r="B29" s="1522" t="s">
        <v>799</v>
      </c>
      <c r="C29" s="1527">
        <f>SUM(C25:C28)</f>
        <v>-2830</v>
      </c>
      <c r="D29" s="1530">
        <f>SUM(D25:D28)</f>
        <v>-11482</v>
      </c>
    </row>
    <row r="30" spans="1:4" ht="18.75" customHeight="1" thickBot="1">
      <c r="A30" s="1548" t="s">
        <v>269</v>
      </c>
      <c r="B30" s="1544" t="s">
        <v>778</v>
      </c>
      <c r="C30" s="1545">
        <v>0</v>
      </c>
      <c r="D30" s="1546">
        <v>0</v>
      </c>
    </row>
    <row r="31" spans="1:4" ht="18.75" customHeight="1" thickBot="1">
      <c r="A31" s="1547" t="s">
        <v>436</v>
      </c>
      <c r="B31" s="1522" t="s">
        <v>779</v>
      </c>
      <c r="C31" s="1527">
        <f>C24+C29+C30</f>
        <v>400365</v>
      </c>
      <c r="D31" s="1530">
        <f>D24+D29+D30</f>
        <v>767768</v>
      </c>
    </row>
    <row r="32" spans="1:4" ht="18.75" customHeight="1">
      <c r="A32" s="1520" t="s">
        <v>437</v>
      </c>
      <c r="B32" s="1521" t="s">
        <v>804</v>
      </c>
      <c r="C32" s="1528">
        <v>0</v>
      </c>
      <c r="D32" s="1529">
        <v>0</v>
      </c>
    </row>
    <row r="33" spans="1:4" ht="18.75" customHeight="1" thickBot="1">
      <c r="A33" s="1518" t="s">
        <v>440</v>
      </c>
      <c r="B33" s="1519" t="s">
        <v>805</v>
      </c>
      <c r="C33" s="1525">
        <v>0</v>
      </c>
      <c r="D33" s="1526">
        <v>0</v>
      </c>
    </row>
    <row r="34" spans="1:4" ht="18.75" customHeight="1" thickBot="1">
      <c r="A34" s="1547" t="s">
        <v>441</v>
      </c>
      <c r="B34" s="1522" t="s">
        <v>806</v>
      </c>
      <c r="C34" s="1527">
        <v>400365</v>
      </c>
      <c r="D34" s="1530">
        <v>767768</v>
      </c>
    </row>
    <row r="35" spans="1:4" ht="18.75" customHeight="1">
      <c r="A35" s="1535" t="s">
        <v>534</v>
      </c>
      <c r="B35" s="1536" t="s">
        <v>780</v>
      </c>
      <c r="C35" s="1549"/>
      <c r="D35" s="1550"/>
    </row>
    <row r="36" spans="1:4" ht="18.75" customHeight="1">
      <c r="A36" s="1515" t="s">
        <v>535</v>
      </c>
      <c r="B36" s="1509" t="s">
        <v>807</v>
      </c>
      <c r="C36" s="1523">
        <v>11941</v>
      </c>
      <c r="D36" s="1524">
        <v>1610</v>
      </c>
    </row>
    <row r="37" spans="1:4" ht="18.75" customHeight="1">
      <c r="A37" s="1515" t="s">
        <v>536</v>
      </c>
      <c r="B37" s="1533" t="s">
        <v>808</v>
      </c>
      <c r="C37" s="1534">
        <f>SUM(C38:C39)</f>
        <v>273198</v>
      </c>
      <c r="D37" s="1539">
        <f>SUM(D38:D39)</f>
        <v>511900</v>
      </c>
    </row>
    <row r="38" spans="1:4" ht="18.75" customHeight="1">
      <c r="A38" s="1515" t="s">
        <v>542</v>
      </c>
      <c r="B38" s="1509" t="s">
        <v>781</v>
      </c>
      <c r="C38" s="1523">
        <v>47625</v>
      </c>
      <c r="D38" s="1524">
        <v>222531</v>
      </c>
    </row>
    <row r="39" spans="1:4" ht="18.75" customHeight="1">
      <c r="A39" s="1515" t="s">
        <v>548</v>
      </c>
      <c r="B39" s="1509" t="s">
        <v>782</v>
      </c>
      <c r="C39" s="1523">
        <v>225573</v>
      </c>
      <c r="D39" s="1524">
        <v>289369</v>
      </c>
    </row>
    <row r="40" spans="1:6" ht="18.75" customHeight="1">
      <c r="A40" s="1515" t="s">
        <v>549</v>
      </c>
      <c r="B40" s="1533" t="s">
        <v>627</v>
      </c>
      <c r="C40" s="1534">
        <f>SUM(C41:C42)</f>
        <v>115226</v>
      </c>
      <c r="D40" s="1539">
        <f>SUM(D41:D42)</f>
        <v>254258</v>
      </c>
      <c r="F40" s="1543"/>
    </row>
    <row r="41" spans="1:4" ht="18.75" customHeight="1">
      <c r="A41" s="1515" t="s">
        <v>554</v>
      </c>
      <c r="B41" s="1509" t="s">
        <v>783</v>
      </c>
      <c r="C41" s="1523">
        <v>115226</v>
      </c>
      <c r="D41" s="1524">
        <v>239225</v>
      </c>
    </row>
    <row r="42" spans="1:4" ht="18.75" customHeight="1" thickBot="1">
      <c r="A42" s="1516" t="s">
        <v>556</v>
      </c>
      <c r="B42" s="1517" t="s">
        <v>784</v>
      </c>
      <c r="C42" s="1531">
        <v>0</v>
      </c>
      <c r="D42" s="1532">
        <v>15033</v>
      </c>
    </row>
  </sheetData>
  <sheetProtection/>
  <mergeCells count="1">
    <mergeCell ref="A1:D1"/>
  </mergeCells>
  <printOptions/>
  <pageMargins left="0.5118110236220472" right="0.5118110236220472" top="0.9448818897637796" bottom="0.35433070866141736" header="0.5118110236220472" footer="0.31496062992125984"/>
  <pageSetup horizontalDpi="300" verticalDpi="300" orientation="portrait" paperSize="9" scale="77" r:id="rId1"/>
  <headerFooter>
    <oddHeader>&amp;R&amp;"Times New Roman CE,Dőlt"&amp;14 18. melléklet a .../2014.(..) zárszámadási rendelethez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2:I14"/>
  <sheetViews>
    <sheetView tabSelected="1" zoomScalePageLayoutView="0" workbookViewId="0" topLeftCell="A1">
      <selection activeCell="C18" sqref="C18"/>
    </sheetView>
  </sheetViews>
  <sheetFormatPr defaultColWidth="9.00390625" defaultRowHeight="12.75"/>
  <cols>
    <col min="1" max="1" width="7.00390625" style="1310" customWidth="1"/>
    <col min="2" max="2" width="24.625" style="1311" customWidth="1"/>
    <col min="3" max="3" width="15.625" style="1311" customWidth="1"/>
    <col min="4" max="4" width="16.375" style="1311" customWidth="1"/>
    <col min="5" max="6" width="18.00390625" style="1311" customWidth="1"/>
    <col min="7" max="7" width="14.625" style="1311" customWidth="1"/>
    <col min="8" max="9" width="18.00390625" style="1311" customWidth="1"/>
    <col min="10" max="16384" width="9.375" style="1311" customWidth="1"/>
  </cols>
  <sheetData>
    <row r="2" spans="2:9" ht="21" customHeight="1">
      <c r="B2" s="2394" t="s">
        <v>625</v>
      </c>
      <c r="C2" s="2394"/>
      <c r="D2" s="2394"/>
      <c r="E2" s="2394"/>
      <c r="F2" s="2394"/>
      <c r="G2" s="2394"/>
      <c r="H2" s="2394"/>
      <c r="I2" s="2394"/>
    </row>
    <row r="3" spans="6:9" ht="14.25" thickBot="1">
      <c r="F3" s="1312"/>
      <c r="G3" s="1312"/>
      <c r="I3" s="1312" t="s">
        <v>486</v>
      </c>
    </row>
    <row r="4" spans="1:9" ht="30" customHeight="1">
      <c r="A4" s="2395" t="s">
        <v>241</v>
      </c>
      <c r="B4" s="2397" t="s">
        <v>612</v>
      </c>
      <c r="C4" s="2397" t="s">
        <v>1448</v>
      </c>
      <c r="D4" s="2397" t="s">
        <v>1446</v>
      </c>
      <c r="E4" s="2399" t="s">
        <v>613</v>
      </c>
      <c r="F4" s="2399"/>
      <c r="G4" s="2397" t="s">
        <v>1447</v>
      </c>
      <c r="H4" s="2399" t="s">
        <v>614</v>
      </c>
      <c r="I4" s="2400"/>
    </row>
    <row r="5" spans="1:9" s="1313" customFormat="1" ht="53.25" customHeight="1" thickBot="1">
      <c r="A5" s="2396"/>
      <c r="B5" s="2398"/>
      <c r="C5" s="2398"/>
      <c r="D5" s="2398"/>
      <c r="E5" s="2198" t="s">
        <v>615</v>
      </c>
      <c r="F5" s="2198" t="s">
        <v>616</v>
      </c>
      <c r="G5" s="2398"/>
      <c r="H5" s="2198" t="s">
        <v>617</v>
      </c>
      <c r="I5" s="2199" t="s">
        <v>618</v>
      </c>
    </row>
    <row r="6" spans="1:9" s="1314" customFormat="1" ht="15" customHeight="1" thickBot="1">
      <c r="A6" s="12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4">
        <v>9</v>
      </c>
    </row>
    <row r="7" spans="1:9" ht="17.25" customHeight="1">
      <c r="A7" s="1555" t="s">
        <v>243</v>
      </c>
      <c r="B7" s="1551" t="s">
        <v>619</v>
      </c>
      <c r="C7" s="1552">
        <v>758193</v>
      </c>
      <c r="D7" s="1552">
        <f>SUM(E7:F7)</f>
        <v>508390</v>
      </c>
      <c r="E7" s="1553">
        <v>219021</v>
      </c>
      <c r="F7" s="1552">
        <v>289369</v>
      </c>
      <c r="G7" s="1552">
        <f aca="true" t="shared" si="0" ref="G7:G13">SUM(H7:I7)</f>
        <v>249803</v>
      </c>
      <c r="H7" s="1553">
        <v>234770</v>
      </c>
      <c r="I7" s="1554">
        <v>15033</v>
      </c>
    </row>
    <row r="8" spans="1:9" ht="17.25" customHeight="1">
      <c r="A8" s="1315" t="s">
        <v>244</v>
      </c>
      <c r="B8" s="1316" t="s">
        <v>189</v>
      </c>
      <c r="C8" s="1317">
        <v>12792</v>
      </c>
      <c r="D8" s="1317">
        <f aca="true" t="shared" si="1" ref="D8:D13">SUM(E8:F8)</f>
        <v>12792</v>
      </c>
      <c r="E8" s="1318">
        <v>12792</v>
      </c>
      <c r="F8" s="1317"/>
      <c r="G8" s="1317">
        <f t="shared" si="0"/>
        <v>0</v>
      </c>
      <c r="H8" s="1318"/>
      <c r="I8" s="1319"/>
    </row>
    <row r="9" spans="1:9" ht="15" customHeight="1">
      <c r="A9" s="1315" t="s">
        <v>245</v>
      </c>
      <c r="B9" s="1316" t="s">
        <v>620</v>
      </c>
      <c r="C9" s="1317">
        <v>1610</v>
      </c>
      <c r="D9" s="1317">
        <f t="shared" si="1"/>
        <v>1610</v>
      </c>
      <c r="E9" s="1318">
        <v>1342</v>
      </c>
      <c r="F9" s="1317">
        <v>268</v>
      </c>
      <c r="G9" s="1317">
        <f t="shared" si="0"/>
        <v>0</v>
      </c>
      <c r="H9" s="1318"/>
      <c r="I9" s="1319"/>
    </row>
    <row r="10" spans="1:9" ht="16.5" customHeight="1">
      <c r="A10" s="1315" t="s">
        <v>246</v>
      </c>
      <c r="B10" s="1316" t="s">
        <v>621</v>
      </c>
      <c r="C10" s="1317">
        <v>721</v>
      </c>
      <c r="D10" s="1317">
        <f t="shared" si="1"/>
        <v>0</v>
      </c>
      <c r="E10" s="1318"/>
      <c r="F10" s="1317"/>
      <c r="G10" s="1317">
        <f t="shared" si="0"/>
        <v>721</v>
      </c>
      <c r="H10" s="1318">
        <v>721</v>
      </c>
      <c r="I10" s="1319"/>
    </row>
    <row r="11" spans="1:9" ht="16.5" customHeight="1">
      <c r="A11" s="1315" t="s">
        <v>247</v>
      </c>
      <c r="B11" s="1316" t="s">
        <v>754</v>
      </c>
      <c r="C11" s="1317">
        <v>2650</v>
      </c>
      <c r="D11" s="1317">
        <f t="shared" si="1"/>
        <v>0</v>
      </c>
      <c r="E11" s="1318"/>
      <c r="F11" s="1317"/>
      <c r="G11" s="1317">
        <f t="shared" si="0"/>
        <v>2650</v>
      </c>
      <c r="H11" s="1318">
        <v>2650</v>
      </c>
      <c r="I11" s="1319"/>
    </row>
    <row r="12" spans="1:9" ht="16.5" customHeight="1">
      <c r="A12" s="1315" t="s">
        <v>248</v>
      </c>
      <c r="B12" s="1316" t="s">
        <v>622</v>
      </c>
      <c r="C12" s="1317">
        <v>377</v>
      </c>
      <c r="D12" s="1317">
        <f t="shared" si="1"/>
        <v>0</v>
      </c>
      <c r="E12" s="1318"/>
      <c r="F12" s="1317"/>
      <c r="G12" s="1317">
        <f t="shared" si="0"/>
        <v>377</v>
      </c>
      <c r="H12" s="1318">
        <v>377</v>
      </c>
      <c r="I12" s="1319"/>
    </row>
    <row r="13" spans="1:9" ht="16.5" customHeight="1" thickBot="1">
      <c r="A13" s="1588" t="s">
        <v>249</v>
      </c>
      <c r="B13" s="1589" t="s">
        <v>623</v>
      </c>
      <c r="C13" s="1590">
        <v>2907</v>
      </c>
      <c r="D13" s="1591">
        <f t="shared" si="1"/>
        <v>2200</v>
      </c>
      <c r="E13" s="1592">
        <v>2200</v>
      </c>
      <c r="F13" s="1590"/>
      <c r="G13" s="1317">
        <f t="shared" si="0"/>
        <v>707</v>
      </c>
      <c r="H13" s="1592">
        <v>707</v>
      </c>
      <c r="I13" s="1593"/>
    </row>
    <row r="14" spans="1:9" ht="20.25" customHeight="1" thickBot="1">
      <c r="A14" s="2392" t="s">
        <v>624</v>
      </c>
      <c r="B14" s="2393"/>
      <c r="C14" s="1320">
        <f aca="true" t="shared" si="2" ref="C14:I14">SUM(C7:C13)</f>
        <v>779250</v>
      </c>
      <c r="D14" s="1321">
        <f t="shared" si="2"/>
        <v>524992</v>
      </c>
      <c r="E14" s="1321">
        <f t="shared" si="2"/>
        <v>235355</v>
      </c>
      <c r="F14" s="1321">
        <f t="shared" si="2"/>
        <v>289637</v>
      </c>
      <c r="G14" s="1321">
        <f t="shared" si="2"/>
        <v>254258</v>
      </c>
      <c r="H14" s="1321">
        <f t="shared" si="2"/>
        <v>239225</v>
      </c>
      <c r="I14" s="1322">
        <f t="shared" si="2"/>
        <v>15033</v>
      </c>
    </row>
  </sheetData>
  <sheetProtection/>
  <mergeCells count="9">
    <mergeCell ref="A14:B14"/>
    <mergeCell ref="B2:I2"/>
    <mergeCell ref="A4:A5"/>
    <mergeCell ref="B4:B5"/>
    <mergeCell ref="C4:C5"/>
    <mergeCell ref="D4:D5"/>
    <mergeCell ref="E4:F4"/>
    <mergeCell ref="G4:G5"/>
    <mergeCell ref="H4:I4"/>
  </mergeCells>
  <printOptions horizontalCentered="1"/>
  <pageMargins left="0.7086614173228347" right="0.7086614173228347" top="0.9448818897637796" bottom="0.7480314960629921" header="0.5118110236220472" footer="0.31496062992125984"/>
  <pageSetup horizontalDpi="300" verticalDpi="300" orientation="landscape" paperSize="9" scale="84" r:id="rId1"/>
  <headerFooter>
    <oddHeader>&amp;R&amp;"Times New Roman CE,Dőlt"&amp;14 18.1. melléklet a ../2014(..) zárszámadási rendelethez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F49"/>
  <sheetViews>
    <sheetView zoomScalePageLayoutView="0" workbookViewId="0" topLeftCell="A22">
      <selection activeCell="H3" sqref="H3"/>
    </sheetView>
  </sheetViews>
  <sheetFormatPr defaultColWidth="9.00390625" defaultRowHeight="12.75"/>
  <cols>
    <col min="1" max="1" width="6.625" style="0" customWidth="1"/>
    <col min="2" max="2" width="49.125" style="0" customWidth="1"/>
    <col min="3" max="3" width="25.625" style="0" customWidth="1"/>
    <col min="4" max="4" width="21.625" style="0" customWidth="1"/>
    <col min="5" max="5" width="17.50390625" style="0" customWidth="1"/>
    <col min="6" max="6" width="13.50390625" style="0" customWidth="1"/>
  </cols>
  <sheetData>
    <row r="1" spans="1:6" ht="36.75" customHeight="1" thickBot="1">
      <c r="A1" s="2404" t="s">
        <v>634</v>
      </c>
      <c r="B1" s="2404"/>
      <c r="C1" s="2404"/>
      <c r="D1" s="2404"/>
      <c r="E1" s="2404"/>
      <c r="F1" s="2404"/>
    </row>
    <row r="2" spans="1:6" ht="12.75" customHeight="1">
      <c r="A2" s="2405" t="s">
        <v>241</v>
      </c>
      <c r="B2" s="2407" t="s">
        <v>626</v>
      </c>
      <c r="C2" s="2409" t="s">
        <v>613</v>
      </c>
      <c r="D2" s="2409"/>
      <c r="E2" s="2407" t="s">
        <v>627</v>
      </c>
      <c r="F2" s="2410" t="s">
        <v>628</v>
      </c>
    </row>
    <row r="3" spans="1:6" ht="57.75" customHeight="1" thickBot="1">
      <c r="A3" s="2406"/>
      <c r="B3" s="2408"/>
      <c r="C3" s="1323" t="s">
        <v>615</v>
      </c>
      <c r="D3" s="1323" t="s">
        <v>616</v>
      </c>
      <c r="E3" s="2408"/>
      <c r="F3" s="2411"/>
    </row>
    <row r="4" spans="1:6" s="1776" customFormat="1" ht="12.75" thickBot="1">
      <c r="A4" s="1773">
        <v>1</v>
      </c>
      <c r="B4" s="1774">
        <v>2</v>
      </c>
      <c r="C4" s="1774">
        <v>4</v>
      </c>
      <c r="D4" s="1773">
        <v>5</v>
      </c>
      <c r="E4" s="1774">
        <v>6</v>
      </c>
      <c r="F4" s="1775">
        <v>7</v>
      </c>
    </row>
    <row r="5" spans="1:6" ht="17.25" customHeight="1">
      <c r="A5" s="1324" t="s">
        <v>243</v>
      </c>
      <c r="B5" s="1777" t="s">
        <v>629</v>
      </c>
      <c r="C5" s="1326"/>
      <c r="D5" s="1327">
        <v>22980</v>
      </c>
      <c r="E5" s="1327"/>
      <c r="F5" s="1328">
        <f aca="true" t="shared" si="0" ref="F5:F39">SUM(C5:E5)</f>
        <v>22980</v>
      </c>
    </row>
    <row r="6" spans="1:6" ht="17.25" customHeight="1">
      <c r="A6" s="1329" t="s">
        <v>244</v>
      </c>
      <c r="B6" s="1330" t="s">
        <v>633</v>
      </c>
      <c r="C6" s="1331"/>
      <c r="D6" s="1332">
        <v>35814</v>
      </c>
      <c r="E6" s="1332"/>
      <c r="F6" s="1333">
        <f t="shared" si="0"/>
        <v>35814</v>
      </c>
    </row>
    <row r="7" spans="1:6" ht="19.5" customHeight="1">
      <c r="A7" s="1329" t="s">
        <v>245</v>
      </c>
      <c r="B7" s="1330" t="s">
        <v>1168</v>
      </c>
      <c r="C7" s="1331"/>
      <c r="D7" s="1332">
        <v>20080</v>
      </c>
      <c r="E7" s="1332"/>
      <c r="F7" s="1333">
        <f t="shared" si="0"/>
        <v>20080</v>
      </c>
    </row>
    <row r="8" spans="1:6" ht="17.25" customHeight="1">
      <c r="A8" s="1329" t="s">
        <v>246</v>
      </c>
      <c r="B8" s="1330" t="s">
        <v>519</v>
      </c>
      <c r="C8" s="1331"/>
      <c r="D8" s="1332">
        <v>9882</v>
      </c>
      <c r="E8" s="1332"/>
      <c r="F8" s="1333">
        <f t="shared" si="0"/>
        <v>9882</v>
      </c>
    </row>
    <row r="9" spans="1:6" ht="17.25" customHeight="1">
      <c r="A9" s="1329" t="s">
        <v>247</v>
      </c>
      <c r="B9" s="1330" t="s">
        <v>630</v>
      </c>
      <c r="C9" s="1331"/>
      <c r="D9" s="1332">
        <v>1397</v>
      </c>
      <c r="E9" s="1332"/>
      <c r="F9" s="1333">
        <f t="shared" si="0"/>
        <v>1397</v>
      </c>
    </row>
    <row r="10" spans="1:6" ht="18.75" customHeight="1">
      <c r="A10" s="1329" t="s">
        <v>248</v>
      </c>
      <c r="B10" s="1330" t="s">
        <v>1169</v>
      </c>
      <c r="C10" s="1331"/>
      <c r="D10" s="1332">
        <v>1340</v>
      </c>
      <c r="E10" s="1332"/>
      <c r="F10" s="1333">
        <f t="shared" si="0"/>
        <v>1340</v>
      </c>
    </row>
    <row r="11" spans="1:6" ht="18.75" customHeight="1">
      <c r="A11" s="1329" t="s">
        <v>249</v>
      </c>
      <c r="B11" s="1330" t="s">
        <v>544</v>
      </c>
      <c r="C11" s="1331"/>
      <c r="D11" s="1332">
        <v>34689</v>
      </c>
      <c r="E11" s="1332"/>
      <c r="F11" s="1333">
        <f t="shared" si="0"/>
        <v>34689</v>
      </c>
    </row>
    <row r="12" spans="1:6" ht="18.75" customHeight="1">
      <c r="A12" s="1778" t="s">
        <v>250</v>
      </c>
      <c r="B12" s="1330" t="s">
        <v>1170</v>
      </c>
      <c r="C12" s="1779">
        <v>9717</v>
      </c>
      <c r="D12" s="1780"/>
      <c r="E12" s="1780"/>
      <c r="F12" s="1333">
        <f t="shared" si="0"/>
        <v>9717</v>
      </c>
    </row>
    <row r="13" spans="1:6" ht="23.25" customHeight="1">
      <c r="A13" s="1778" t="s">
        <v>251</v>
      </c>
      <c r="B13" s="1330" t="s">
        <v>1171</v>
      </c>
      <c r="C13" s="1779">
        <v>25427</v>
      </c>
      <c r="D13" s="1780"/>
      <c r="E13" s="1780"/>
      <c r="F13" s="1333">
        <f t="shared" si="0"/>
        <v>25427</v>
      </c>
    </row>
    <row r="14" spans="1:6" ht="18" customHeight="1">
      <c r="A14" s="1778" t="s">
        <v>252</v>
      </c>
      <c r="B14" s="1330" t="s">
        <v>1172</v>
      </c>
      <c r="C14" s="1779">
        <v>320</v>
      </c>
      <c r="D14" s="1780"/>
      <c r="E14" s="1780"/>
      <c r="F14" s="1333">
        <f t="shared" si="0"/>
        <v>320</v>
      </c>
    </row>
    <row r="15" spans="1:6" ht="18" customHeight="1">
      <c r="A15" s="1778" t="s">
        <v>253</v>
      </c>
      <c r="B15" s="1330" t="s">
        <v>1173</v>
      </c>
      <c r="C15" s="1779">
        <v>25557</v>
      </c>
      <c r="D15" s="1780"/>
      <c r="E15" s="1780"/>
      <c r="F15" s="1333">
        <f t="shared" si="0"/>
        <v>25557</v>
      </c>
    </row>
    <row r="16" spans="1:6" ht="18" customHeight="1">
      <c r="A16" s="1778" t="s">
        <v>254</v>
      </c>
      <c r="B16" s="1330" t="s">
        <v>1174</v>
      </c>
      <c r="C16" s="1779">
        <v>108478</v>
      </c>
      <c r="D16" s="1780"/>
      <c r="E16" s="1780"/>
      <c r="F16" s="1333">
        <f t="shared" si="0"/>
        <v>108478</v>
      </c>
    </row>
    <row r="17" spans="1:6" ht="18" customHeight="1">
      <c r="A17" s="1778" t="s">
        <v>255</v>
      </c>
      <c r="B17" s="1330" t="s">
        <v>1175</v>
      </c>
      <c r="C17" s="1779">
        <v>31000</v>
      </c>
      <c r="D17" s="1780"/>
      <c r="E17" s="1780"/>
      <c r="F17" s="1781">
        <f t="shared" si="0"/>
        <v>31000</v>
      </c>
    </row>
    <row r="18" spans="1:6" ht="18" customHeight="1">
      <c r="A18" s="1778" t="s">
        <v>256</v>
      </c>
      <c r="B18" s="1330" t="s">
        <v>1176</v>
      </c>
      <c r="C18" s="1779">
        <v>342</v>
      </c>
      <c r="D18" s="1780"/>
      <c r="E18" s="1780"/>
      <c r="F18" s="1781">
        <f t="shared" si="0"/>
        <v>342</v>
      </c>
    </row>
    <row r="19" spans="1:6" ht="30.75" customHeight="1">
      <c r="A19" s="1778" t="s">
        <v>257</v>
      </c>
      <c r="B19" s="1330" t="s">
        <v>1177</v>
      </c>
      <c r="C19" s="1779">
        <v>1215</v>
      </c>
      <c r="D19" s="1780"/>
      <c r="E19" s="1780"/>
      <c r="F19" s="1781">
        <f t="shared" si="0"/>
        <v>1215</v>
      </c>
    </row>
    <row r="20" spans="1:6" ht="18" customHeight="1">
      <c r="A20" s="1778" t="s">
        <v>258</v>
      </c>
      <c r="B20" s="1330" t="s">
        <v>222</v>
      </c>
      <c r="C20" s="1779"/>
      <c r="D20" s="1780">
        <v>10065</v>
      </c>
      <c r="E20" s="1780"/>
      <c r="F20" s="1781">
        <f t="shared" si="0"/>
        <v>10065</v>
      </c>
    </row>
    <row r="21" spans="1:6" ht="21" customHeight="1">
      <c r="A21" s="1778" t="s">
        <v>259</v>
      </c>
      <c r="B21" s="1330" t="s">
        <v>1178</v>
      </c>
      <c r="C21" s="1779"/>
      <c r="D21" s="1780">
        <v>791</v>
      </c>
      <c r="E21" s="1780"/>
      <c r="F21" s="1781">
        <f t="shared" si="0"/>
        <v>791</v>
      </c>
    </row>
    <row r="22" spans="1:6" ht="21" customHeight="1">
      <c r="A22" s="1778" t="s">
        <v>260</v>
      </c>
      <c r="B22" s="1330" t="s">
        <v>1179</v>
      </c>
      <c r="C22" s="1779"/>
      <c r="D22" s="1780">
        <v>845</v>
      </c>
      <c r="E22" s="1780"/>
      <c r="F22" s="1781">
        <f t="shared" si="0"/>
        <v>845</v>
      </c>
    </row>
    <row r="23" spans="1:6" ht="21" customHeight="1">
      <c r="A23" s="1778" t="s">
        <v>261</v>
      </c>
      <c r="B23" s="1330" t="s">
        <v>303</v>
      </c>
      <c r="C23" s="1779"/>
      <c r="D23" s="1780">
        <v>4437</v>
      </c>
      <c r="E23" s="1780"/>
      <c r="F23" s="1781">
        <f t="shared" si="0"/>
        <v>4437</v>
      </c>
    </row>
    <row r="24" spans="1:6" ht="21" customHeight="1">
      <c r="A24" s="1778" t="s">
        <v>262</v>
      </c>
      <c r="B24" s="1330" t="s">
        <v>1180</v>
      </c>
      <c r="C24" s="1779"/>
      <c r="D24" s="1780">
        <v>14506</v>
      </c>
      <c r="E24" s="1780"/>
      <c r="F24" s="1781">
        <f t="shared" si="0"/>
        <v>14506</v>
      </c>
    </row>
    <row r="25" spans="1:6" ht="30" customHeight="1">
      <c r="A25" s="1778" t="s">
        <v>263</v>
      </c>
      <c r="B25" s="1330" t="s">
        <v>1181</v>
      </c>
      <c r="C25" s="1779"/>
      <c r="D25" s="1780">
        <v>5700</v>
      </c>
      <c r="E25" s="1780"/>
      <c r="F25" s="1781">
        <f t="shared" si="0"/>
        <v>5700</v>
      </c>
    </row>
    <row r="26" spans="1:6" ht="19.5" customHeight="1">
      <c r="A26" s="1778" t="s">
        <v>264</v>
      </c>
      <c r="B26" s="1330" t="s">
        <v>1182</v>
      </c>
      <c r="C26" s="1779"/>
      <c r="D26" s="1780">
        <v>2646</v>
      </c>
      <c r="E26" s="1780"/>
      <c r="F26" s="1781">
        <f t="shared" si="0"/>
        <v>2646</v>
      </c>
    </row>
    <row r="27" spans="1:6" ht="19.5" customHeight="1">
      <c r="A27" s="1778" t="s">
        <v>265</v>
      </c>
      <c r="B27" s="1330" t="s">
        <v>566</v>
      </c>
      <c r="C27" s="1779"/>
      <c r="D27" s="1780">
        <v>8313</v>
      </c>
      <c r="E27" s="1780"/>
      <c r="F27" s="1781">
        <f t="shared" si="0"/>
        <v>8313</v>
      </c>
    </row>
    <row r="28" spans="1:6" ht="19.5" customHeight="1">
      <c r="A28" s="1778" t="s">
        <v>266</v>
      </c>
      <c r="B28" s="1330" t="s">
        <v>567</v>
      </c>
      <c r="C28" s="1331"/>
      <c r="D28" s="1780">
        <v>2712</v>
      </c>
      <c r="E28" s="1780"/>
      <c r="F28" s="1781">
        <f t="shared" si="0"/>
        <v>2712</v>
      </c>
    </row>
    <row r="29" spans="1:6" ht="19.5" customHeight="1">
      <c r="A29" s="1778" t="s">
        <v>267</v>
      </c>
      <c r="B29" s="1330" t="s">
        <v>583</v>
      </c>
      <c r="C29" s="1779"/>
      <c r="D29" s="1780">
        <v>1300</v>
      </c>
      <c r="E29" s="1780"/>
      <c r="F29" s="1781">
        <f t="shared" si="0"/>
        <v>1300</v>
      </c>
    </row>
    <row r="30" spans="1:6" ht="30" customHeight="1">
      <c r="A30" s="1778" t="s">
        <v>268</v>
      </c>
      <c r="B30" s="1330" t="s">
        <v>1183</v>
      </c>
      <c r="C30" s="1331"/>
      <c r="D30" s="1780">
        <v>15240</v>
      </c>
      <c r="E30" s="1780"/>
      <c r="F30" s="1781">
        <f t="shared" si="0"/>
        <v>15240</v>
      </c>
    </row>
    <row r="31" spans="1:6" ht="30" customHeight="1">
      <c r="A31" s="1778" t="s">
        <v>269</v>
      </c>
      <c r="B31" s="1330" t="s">
        <v>1184</v>
      </c>
      <c r="C31" s="1331"/>
      <c r="D31" s="1780">
        <v>8000</v>
      </c>
      <c r="E31" s="1780"/>
      <c r="F31" s="1781">
        <f t="shared" si="0"/>
        <v>8000</v>
      </c>
    </row>
    <row r="32" spans="1:6" ht="20.25" customHeight="1">
      <c r="A32" s="1778" t="s">
        <v>436</v>
      </c>
      <c r="B32" s="1330" t="s">
        <v>1185</v>
      </c>
      <c r="C32" s="1779"/>
      <c r="D32" s="1780">
        <v>6000</v>
      </c>
      <c r="E32" s="1780"/>
      <c r="F32" s="1781">
        <f t="shared" si="0"/>
        <v>6000</v>
      </c>
    </row>
    <row r="33" spans="1:6" ht="20.25" customHeight="1">
      <c r="A33" s="1778" t="s">
        <v>437</v>
      </c>
      <c r="B33" s="1330" t="s">
        <v>1186</v>
      </c>
      <c r="C33" s="1782"/>
      <c r="D33" s="1780">
        <v>200</v>
      </c>
      <c r="E33" s="1780"/>
      <c r="F33" s="1781">
        <f t="shared" si="0"/>
        <v>200</v>
      </c>
    </row>
    <row r="34" spans="1:6" ht="20.25" customHeight="1">
      <c r="A34" s="1778" t="s">
        <v>440</v>
      </c>
      <c r="B34" s="1330" t="s">
        <v>1187</v>
      </c>
      <c r="C34" s="1782"/>
      <c r="D34" s="1780">
        <v>12000</v>
      </c>
      <c r="E34" s="1780"/>
      <c r="F34" s="1781">
        <f t="shared" si="0"/>
        <v>12000</v>
      </c>
    </row>
    <row r="35" spans="1:6" ht="20.25" customHeight="1">
      <c r="A35" s="1778" t="s">
        <v>441</v>
      </c>
      <c r="B35" s="1330" t="s">
        <v>594</v>
      </c>
      <c r="C35" s="1779"/>
      <c r="D35" s="1780">
        <v>18851</v>
      </c>
      <c r="E35" s="1780"/>
      <c r="F35" s="1781">
        <f t="shared" si="0"/>
        <v>18851</v>
      </c>
    </row>
    <row r="36" spans="1:6" ht="20.25" customHeight="1">
      <c r="A36" s="1778" t="s">
        <v>534</v>
      </c>
      <c r="B36" s="1330" t="s">
        <v>1188</v>
      </c>
      <c r="C36" s="1779"/>
      <c r="D36" s="1780">
        <v>30000</v>
      </c>
      <c r="E36" s="1780"/>
      <c r="F36" s="1781">
        <f t="shared" si="0"/>
        <v>30000</v>
      </c>
    </row>
    <row r="37" spans="1:6" ht="20.25" customHeight="1">
      <c r="A37" s="1778" t="s">
        <v>535</v>
      </c>
      <c r="B37" s="1330" t="s">
        <v>674</v>
      </c>
      <c r="C37" s="1779">
        <v>5483</v>
      </c>
      <c r="D37" s="1780">
        <v>21581</v>
      </c>
      <c r="E37" s="1780"/>
      <c r="F37" s="1781">
        <f t="shared" si="0"/>
        <v>27064</v>
      </c>
    </row>
    <row r="38" spans="1:6" ht="20.25" customHeight="1">
      <c r="A38" s="1778" t="s">
        <v>536</v>
      </c>
      <c r="B38" s="1330" t="s">
        <v>1189</v>
      </c>
      <c r="C38" s="1779"/>
      <c r="D38" s="1780"/>
      <c r="E38" s="1780">
        <v>234770</v>
      </c>
      <c r="F38" s="1781">
        <f t="shared" si="0"/>
        <v>234770</v>
      </c>
    </row>
    <row r="39" spans="1:6" ht="20.25" customHeight="1" thickBot="1">
      <c r="A39" s="1334" t="s">
        <v>542</v>
      </c>
      <c r="B39" s="1330" t="s">
        <v>1190</v>
      </c>
      <c r="C39" s="1335"/>
      <c r="D39" s="1336"/>
      <c r="E39" s="1336">
        <v>15033</v>
      </c>
      <c r="F39" s="1337">
        <f t="shared" si="0"/>
        <v>15033</v>
      </c>
    </row>
    <row r="40" spans="1:6" ht="16.5" customHeight="1" thickBot="1">
      <c r="A40" s="1338"/>
      <c r="B40" s="1339" t="s">
        <v>628</v>
      </c>
      <c r="C40" s="1340">
        <f>SUM(C5:C39)</f>
        <v>207539</v>
      </c>
      <c r="D40" s="1340">
        <f>SUM(D5:D39)</f>
        <v>289369</v>
      </c>
      <c r="E40" s="1340">
        <f>SUM(E5:E39)</f>
        <v>249803</v>
      </c>
      <c r="F40" s="1341">
        <f>SUM(F5:F39)</f>
        <v>746711</v>
      </c>
    </row>
    <row r="41" spans="1:6" ht="21" customHeight="1" thickBot="1">
      <c r="A41" s="2401" t="s">
        <v>632</v>
      </c>
      <c r="B41" s="2402"/>
      <c r="C41" s="2402"/>
      <c r="D41" s="2402"/>
      <c r="E41" s="2402"/>
      <c r="F41" s="2403"/>
    </row>
    <row r="42" spans="1:6" ht="20.25" customHeight="1">
      <c r="A42" s="1342" t="s">
        <v>548</v>
      </c>
      <c r="B42" s="1325" t="s">
        <v>631</v>
      </c>
      <c r="C42" s="1783"/>
      <c r="D42" s="1783">
        <v>0</v>
      </c>
      <c r="E42" s="1783">
        <v>111002</v>
      </c>
      <c r="F42" s="1784">
        <f aca="true" t="shared" si="1" ref="F42:F47">SUM(C42:E42)</f>
        <v>111002</v>
      </c>
    </row>
    <row r="43" spans="1:6" ht="20.25" customHeight="1">
      <c r="A43" s="1345" t="s">
        <v>549</v>
      </c>
      <c r="B43" s="1330" t="s">
        <v>629</v>
      </c>
      <c r="C43" s="1343"/>
      <c r="D43" s="1343">
        <v>170105</v>
      </c>
      <c r="E43" s="1343"/>
      <c r="F43" s="1344">
        <f t="shared" si="1"/>
        <v>170105</v>
      </c>
    </row>
    <row r="44" spans="1:6" ht="20.25" customHeight="1">
      <c r="A44" s="1345" t="s">
        <v>554</v>
      </c>
      <c r="B44" s="1330" t="s">
        <v>633</v>
      </c>
      <c r="C44" s="1343"/>
      <c r="D44" s="1343">
        <v>22980</v>
      </c>
      <c r="E44" s="1343"/>
      <c r="F44" s="1344">
        <f t="shared" si="1"/>
        <v>22980</v>
      </c>
    </row>
    <row r="45" spans="1:6" ht="20.25" customHeight="1">
      <c r="A45" s="1345" t="s">
        <v>556</v>
      </c>
      <c r="B45" s="1330" t="s">
        <v>630</v>
      </c>
      <c r="C45" s="1343"/>
      <c r="D45" s="1343">
        <v>4393</v>
      </c>
      <c r="E45" s="1343"/>
      <c r="F45" s="1344">
        <f t="shared" si="1"/>
        <v>4393</v>
      </c>
    </row>
    <row r="46" spans="1:6" ht="20.25" customHeight="1">
      <c r="A46" s="1345" t="s">
        <v>557</v>
      </c>
      <c r="B46" s="1330" t="s">
        <v>520</v>
      </c>
      <c r="C46" s="1343"/>
      <c r="D46" s="1343">
        <v>514</v>
      </c>
      <c r="E46" s="1343"/>
      <c r="F46" s="1344">
        <f t="shared" si="1"/>
        <v>514</v>
      </c>
    </row>
    <row r="47" spans="1:6" ht="20.25" customHeight="1" thickBot="1">
      <c r="A47" s="1346" t="s">
        <v>558</v>
      </c>
      <c r="B47" s="1785" t="s">
        <v>519</v>
      </c>
      <c r="C47" s="1786"/>
      <c r="D47" s="1786">
        <v>57448</v>
      </c>
      <c r="E47" s="1786"/>
      <c r="F47" s="1787">
        <f t="shared" si="1"/>
        <v>57448</v>
      </c>
    </row>
    <row r="48" spans="1:6" ht="20.25" customHeight="1" thickBot="1">
      <c r="A48" s="1788"/>
      <c r="B48" s="1789" t="s">
        <v>628</v>
      </c>
      <c r="C48" s="1790">
        <f>SUM(C42:C47)</f>
        <v>0</v>
      </c>
      <c r="D48" s="1790">
        <f>SUM(D42:D47)</f>
        <v>255440</v>
      </c>
      <c r="E48" s="1790">
        <f>SUM(E42:E47)</f>
        <v>111002</v>
      </c>
      <c r="F48" s="1791">
        <f>SUM(F42:F47)</f>
        <v>366442</v>
      </c>
    </row>
    <row r="49" spans="1:6" ht="21" customHeight="1" thickBot="1">
      <c r="A49" s="1792"/>
      <c r="B49" s="1793" t="s">
        <v>605</v>
      </c>
      <c r="C49" s="1794">
        <f>SUM(C40+C48)</f>
        <v>207539</v>
      </c>
      <c r="D49" s="1794">
        <f>SUM(D40+D48)</f>
        <v>544809</v>
      </c>
      <c r="E49" s="1794">
        <f>SUM(E40+E48)</f>
        <v>360805</v>
      </c>
      <c r="F49" s="1795">
        <f>SUM(F40+F48)</f>
        <v>1113153</v>
      </c>
    </row>
  </sheetData>
  <sheetProtection/>
  <mergeCells count="7">
    <mergeCell ref="A41:F41"/>
    <mergeCell ref="A1:F1"/>
    <mergeCell ref="A2:A3"/>
    <mergeCell ref="B2:B3"/>
    <mergeCell ref="C2:D2"/>
    <mergeCell ref="E2:E3"/>
    <mergeCell ref="F2:F3"/>
  </mergeCells>
  <printOptions/>
  <pageMargins left="0.5118110236220472" right="0.5118110236220472" top="0.5511811023622047" bottom="0.35433070866141736" header="0.31496062992125984" footer="0.31496062992125984"/>
  <pageSetup horizontalDpi="600" verticalDpi="600" orientation="portrait" paperSize="9" scale="74" r:id="rId1"/>
  <headerFooter>
    <oddHeader>&amp;R&amp;"Times New Roman CE,Dőlt"&amp;14 18.2. melléklet a ../2014.(00) zárszámadási rendelethez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">
      <selection activeCell="J39" sqref="J39"/>
    </sheetView>
  </sheetViews>
  <sheetFormatPr defaultColWidth="9.00390625" defaultRowHeight="12.75"/>
  <cols>
    <col min="1" max="1" width="6.125" style="1463" bestFit="1" customWidth="1"/>
    <col min="2" max="2" width="8.375" style="1463" customWidth="1"/>
    <col min="3" max="3" width="45.875" style="1466" customWidth="1"/>
    <col min="4" max="5" width="15.50390625" style="1463" customWidth="1"/>
    <col min="6" max="6" width="21.00390625" style="1463" customWidth="1"/>
    <col min="7" max="16384" width="9.375" style="1463" customWidth="1"/>
  </cols>
  <sheetData>
    <row r="1" spans="1:5" s="1462" customFormat="1" ht="16.5" customHeight="1">
      <c r="A1" s="1464"/>
      <c r="B1" s="1464"/>
      <c r="C1" s="1464"/>
      <c r="D1" s="1464"/>
      <c r="E1" s="1464"/>
    </row>
    <row r="2" spans="2:6" ht="18.75">
      <c r="B2" s="2423" t="s">
        <v>683</v>
      </c>
      <c r="C2" s="2423"/>
      <c r="D2" s="2423"/>
      <c r="E2" s="2423"/>
      <c r="F2" s="2423"/>
    </row>
    <row r="3" spans="1:6" s="1465" customFormat="1" ht="58.5" customHeight="1">
      <c r="A3" s="2436" t="s">
        <v>750</v>
      </c>
      <c r="B3" s="2436"/>
      <c r="C3" s="2436"/>
      <c r="D3" s="2436"/>
      <c r="E3" s="2436"/>
      <c r="F3" s="2436"/>
    </row>
    <row r="4" spans="2:6" s="1465" customFormat="1" ht="14.25" customHeight="1" thickBot="1">
      <c r="B4" s="1463"/>
      <c r="C4" s="1466"/>
      <c r="D4" s="1463"/>
      <c r="E4" s="1463"/>
      <c r="F4" s="1748" t="s">
        <v>1167</v>
      </c>
    </row>
    <row r="5" spans="1:6" ht="12.75" customHeight="1">
      <c r="A5" s="2424" t="s">
        <v>731</v>
      </c>
      <c r="B5" s="2427" t="s">
        <v>10</v>
      </c>
      <c r="C5" s="2428"/>
      <c r="D5" s="2431">
        <v>40908</v>
      </c>
      <c r="E5" s="2433">
        <v>41274</v>
      </c>
      <c r="F5" s="2434" t="s">
        <v>732</v>
      </c>
    </row>
    <row r="6" spans="1:6" ht="32.25" customHeight="1" thickBot="1">
      <c r="A6" s="2425"/>
      <c r="B6" s="2429"/>
      <c r="C6" s="2430"/>
      <c r="D6" s="2432"/>
      <c r="E6" s="2432"/>
      <c r="F6" s="2435"/>
    </row>
    <row r="7" spans="1:6" ht="12.75" customHeight="1" thickBot="1">
      <c r="A7" s="2426"/>
      <c r="B7" s="2421" t="s">
        <v>243</v>
      </c>
      <c r="C7" s="2422"/>
      <c r="D7" s="1757" t="s">
        <v>244</v>
      </c>
      <c r="E7" s="1757" t="s">
        <v>245</v>
      </c>
      <c r="F7" s="1758">
        <v>4</v>
      </c>
    </row>
    <row r="8" spans="1:6" s="1469" customFormat="1" ht="27.75" customHeight="1" thickBot="1">
      <c r="A8" s="1754" t="s">
        <v>243</v>
      </c>
      <c r="B8" s="2417" t="s">
        <v>733</v>
      </c>
      <c r="C8" s="2418"/>
      <c r="D8" s="1755">
        <v>3748186</v>
      </c>
      <c r="E8" s="1755">
        <v>3394706</v>
      </c>
      <c r="F8" s="1756">
        <v>0</v>
      </c>
    </row>
    <row r="9" spans="1:6" ht="15.75">
      <c r="A9" s="1749" t="s">
        <v>244</v>
      </c>
      <c r="B9" s="1750" t="s">
        <v>734</v>
      </c>
      <c r="C9" s="1751" t="s">
        <v>735</v>
      </c>
      <c r="D9" s="1752"/>
      <c r="E9" s="1752"/>
      <c r="F9" s="1753"/>
    </row>
    <row r="10" spans="1:6" ht="22.5" customHeight="1">
      <c r="A10" s="1470" t="s">
        <v>245</v>
      </c>
      <c r="B10" s="1467"/>
      <c r="C10" s="1471" t="s">
        <v>736</v>
      </c>
      <c r="D10" s="1472">
        <v>3748186</v>
      </c>
      <c r="E10" s="1472">
        <v>3394706</v>
      </c>
      <c r="F10" s="1473"/>
    </row>
    <row r="11" spans="1:6" ht="15.75">
      <c r="A11" s="1470" t="s">
        <v>246</v>
      </c>
      <c r="B11" s="1467"/>
      <c r="C11" s="1471" t="s">
        <v>737</v>
      </c>
      <c r="D11" s="1467"/>
      <c r="E11" s="1467"/>
      <c r="F11" s="1468"/>
    </row>
    <row r="12" spans="1:6" ht="16.5" thickBot="1">
      <c r="A12" s="1759" t="s">
        <v>247</v>
      </c>
      <c r="B12" s="1760"/>
      <c r="C12" s="1761" t="s">
        <v>738</v>
      </c>
      <c r="D12" s="1760"/>
      <c r="E12" s="1760"/>
      <c r="F12" s="1762"/>
    </row>
    <row r="13" spans="1:6" s="1469" customFormat="1" ht="27.75" customHeight="1" thickBot="1">
      <c r="A13" s="1754" t="s">
        <v>248</v>
      </c>
      <c r="B13" s="2417" t="s">
        <v>739</v>
      </c>
      <c r="C13" s="2418"/>
      <c r="D13" s="1755">
        <v>1588101</v>
      </c>
      <c r="E13" s="1755">
        <v>583792</v>
      </c>
      <c r="F13" s="1756">
        <v>1174705</v>
      </c>
    </row>
    <row r="14" spans="1:6" ht="30.75" customHeight="1">
      <c r="A14" s="1749" t="s">
        <v>249</v>
      </c>
      <c r="B14" s="1750" t="s">
        <v>734</v>
      </c>
      <c r="C14" s="1763" t="s">
        <v>740</v>
      </c>
      <c r="D14" s="1764">
        <v>129691</v>
      </c>
      <c r="E14" s="1765">
        <v>0</v>
      </c>
      <c r="F14" s="1766">
        <v>0</v>
      </c>
    </row>
    <row r="15" spans="1:6" ht="30.75" customHeight="1">
      <c r="A15" s="1470" t="s">
        <v>250</v>
      </c>
      <c r="B15" s="1467"/>
      <c r="C15" s="1474" t="s">
        <v>741</v>
      </c>
      <c r="D15" s="1472">
        <v>60000</v>
      </c>
      <c r="E15" s="1475">
        <v>0</v>
      </c>
      <c r="F15" s="1476">
        <v>0</v>
      </c>
    </row>
    <row r="16" spans="1:6" ht="20.25" customHeight="1">
      <c r="A16" s="1470" t="s">
        <v>251</v>
      </c>
      <c r="B16" s="2419" t="s">
        <v>742</v>
      </c>
      <c r="C16" s="2420"/>
      <c r="D16" s="1472">
        <v>59973</v>
      </c>
      <c r="E16" s="1472">
        <v>58429</v>
      </c>
      <c r="F16" s="1473">
        <v>52073</v>
      </c>
    </row>
    <row r="17" spans="1:6" ht="20.25" customHeight="1">
      <c r="A17" s="1470" t="s">
        <v>252</v>
      </c>
      <c r="B17" s="2419" t="s">
        <v>743</v>
      </c>
      <c r="C17" s="2420"/>
      <c r="D17" s="1472">
        <v>304379</v>
      </c>
      <c r="E17" s="1472">
        <v>153924</v>
      </c>
      <c r="F17" s="1473">
        <v>120584</v>
      </c>
    </row>
    <row r="18" spans="1:6" ht="35.25" customHeight="1">
      <c r="A18" s="1470" t="s">
        <v>253</v>
      </c>
      <c r="B18" s="2412" t="s">
        <v>744</v>
      </c>
      <c r="C18" s="2413"/>
      <c r="D18" s="1472">
        <v>206380</v>
      </c>
      <c r="E18" s="1472">
        <v>139000</v>
      </c>
      <c r="F18" s="1473">
        <v>941939</v>
      </c>
    </row>
    <row r="19" spans="1:6" ht="30" customHeight="1">
      <c r="A19" s="1470" t="s">
        <v>254</v>
      </c>
      <c r="B19" s="2412" t="s">
        <v>745</v>
      </c>
      <c r="C19" s="2413"/>
      <c r="D19" s="1472">
        <v>216</v>
      </c>
      <c r="E19" s="1472">
        <v>299</v>
      </c>
      <c r="F19" s="1473">
        <v>40</v>
      </c>
    </row>
    <row r="20" spans="1:6" ht="46.5" customHeight="1">
      <c r="A20" s="1470" t="s">
        <v>255</v>
      </c>
      <c r="B20" s="2412" t="s">
        <v>746</v>
      </c>
      <c r="C20" s="2413"/>
      <c r="D20" s="1472">
        <v>2683</v>
      </c>
      <c r="E20" s="1472">
        <v>83474</v>
      </c>
      <c r="F20" s="1473">
        <v>3502</v>
      </c>
    </row>
    <row r="21" spans="1:6" ht="33" customHeight="1">
      <c r="A21" s="1470" t="s">
        <v>256</v>
      </c>
      <c r="B21" s="2412" t="s">
        <v>747</v>
      </c>
      <c r="C21" s="2413"/>
      <c r="D21" s="1472">
        <v>36</v>
      </c>
      <c r="E21" s="1472">
        <v>51</v>
      </c>
      <c r="F21" s="1473">
        <v>29</v>
      </c>
    </row>
    <row r="22" spans="1:6" ht="21" customHeight="1">
      <c r="A22" s="1470" t="s">
        <v>257</v>
      </c>
      <c r="B22" s="2412" t="s">
        <v>748</v>
      </c>
      <c r="C22" s="2413"/>
      <c r="D22" s="1472"/>
      <c r="E22" s="1472">
        <v>50</v>
      </c>
      <c r="F22" s="1473">
        <v>146</v>
      </c>
    </row>
    <row r="23" spans="1:6" ht="20.25" customHeight="1" thickBot="1">
      <c r="A23" s="1759" t="s">
        <v>258</v>
      </c>
      <c r="B23" s="2414" t="s">
        <v>749</v>
      </c>
      <c r="C23" s="2415"/>
      <c r="D23" s="1767">
        <v>824743</v>
      </c>
      <c r="E23" s="1767">
        <v>148565</v>
      </c>
      <c r="F23" s="1768">
        <v>56392</v>
      </c>
    </row>
    <row r="24" spans="1:6" s="1469" customFormat="1" ht="24" customHeight="1" thickBot="1">
      <c r="A24" s="1754" t="s">
        <v>259</v>
      </c>
      <c r="B24" s="2416" t="s">
        <v>751</v>
      </c>
      <c r="C24" s="2416"/>
      <c r="D24" s="1770">
        <v>0</v>
      </c>
      <c r="E24" s="1770">
        <v>0</v>
      </c>
      <c r="F24" s="1769">
        <v>0</v>
      </c>
    </row>
    <row r="25" spans="1:10" ht="18" customHeight="1">
      <c r="A25" s="1477"/>
      <c r="B25" s="1477"/>
      <c r="C25" s="1478"/>
      <c r="D25" s="1479"/>
      <c r="E25" s="1479"/>
      <c r="F25" s="1479"/>
      <c r="G25" s="1477"/>
      <c r="H25" s="1477"/>
      <c r="I25" s="1477"/>
      <c r="J25" s="1477"/>
    </row>
    <row r="26" spans="1:6" s="1481" customFormat="1" ht="18" customHeight="1">
      <c r="A26" s="1480"/>
      <c r="B26" s="1480"/>
      <c r="C26" s="1480"/>
      <c r="D26" s="1480"/>
      <c r="E26" s="1480"/>
      <c r="F26" s="1480"/>
    </row>
    <row r="27" spans="1:6" s="1481" customFormat="1" ht="18" customHeight="1">
      <c r="A27" s="1480"/>
      <c r="B27" s="1480"/>
      <c r="C27" s="1480"/>
      <c r="D27" s="1480"/>
      <c r="E27" s="1480"/>
      <c r="F27" s="1480"/>
    </row>
    <row r="28" spans="1:6" s="1481" customFormat="1" ht="18" customHeight="1">
      <c r="A28" s="1480"/>
      <c r="B28" s="1480"/>
      <c r="C28" s="1480"/>
      <c r="D28" s="1480"/>
      <c r="E28" s="1480"/>
      <c r="F28" s="1480"/>
    </row>
    <row r="29" spans="1:10" s="1482" customFormat="1" ht="18" customHeight="1">
      <c r="A29" s="1480"/>
      <c r="B29" s="1480"/>
      <c r="C29" s="1480"/>
      <c r="D29" s="1480"/>
      <c r="E29" s="1480"/>
      <c r="F29" s="1480"/>
      <c r="G29" s="1481"/>
      <c r="H29" s="1481"/>
      <c r="I29" s="1481"/>
      <c r="J29" s="1481"/>
    </row>
    <row r="30" spans="1:10" s="1482" customFormat="1" ht="15.75">
      <c r="A30" s="1483"/>
      <c r="B30" s="1483"/>
      <c r="C30" s="1483"/>
      <c r="D30" s="1483"/>
      <c r="E30" s="1483"/>
      <c r="F30" s="1483"/>
      <c r="G30" s="1481"/>
      <c r="H30" s="1481"/>
      <c r="I30" s="1481"/>
      <c r="J30" s="1481"/>
    </row>
    <row r="31" spans="1:10" s="1482" customFormat="1" ht="15.75">
      <c r="A31" s="1484"/>
      <c r="B31" s="1481"/>
      <c r="C31" s="1481"/>
      <c r="D31" s="1481"/>
      <c r="E31" s="1481"/>
      <c r="F31" s="1481"/>
      <c r="G31" s="1481"/>
      <c r="H31" s="1481"/>
      <c r="I31" s="1481"/>
      <c r="J31" s="1481"/>
    </row>
    <row r="32" spans="1:10" s="1482" customFormat="1" ht="15.75">
      <c r="A32" s="1481"/>
      <c r="B32" s="1481"/>
      <c r="C32" s="1481"/>
      <c r="D32" s="1481"/>
      <c r="E32" s="1481"/>
      <c r="F32" s="1481"/>
      <c r="G32" s="1481"/>
      <c r="H32" s="1481"/>
      <c r="I32" s="1481"/>
      <c r="J32" s="1481"/>
    </row>
    <row r="33" spans="1:10" s="1482" customFormat="1" ht="27" customHeight="1">
      <c r="A33" s="1485"/>
      <c r="B33" s="1485"/>
      <c r="C33" s="1485"/>
      <c r="D33" s="1481"/>
      <c r="E33" s="1481"/>
      <c r="F33" s="1481"/>
      <c r="G33" s="1481"/>
      <c r="H33" s="1481"/>
      <c r="I33" s="1481"/>
      <c r="J33" s="1481"/>
    </row>
    <row r="34" s="1482" customFormat="1" ht="15.75"/>
    <row r="35" spans="1:2" s="1482" customFormat="1" ht="15.75">
      <c r="A35" s="1486"/>
      <c r="B35" s="1486"/>
    </row>
    <row r="36" spans="1:2" s="1482" customFormat="1" ht="18.75" customHeight="1">
      <c r="A36" s="1486"/>
      <c r="B36" s="1486"/>
    </row>
    <row r="37" spans="1:6" s="1482" customFormat="1" ht="18.75" customHeight="1">
      <c r="A37" s="1486"/>
      <c r="B37" s="1486"/>
      <c r="D37" s="1487"/>
      <c r="F37" s="1488"/>
    </row>
    <row r="38" s="1482" customFormat="1" ht="18" customHeight="1"/>
    <row r="39" ht="18" customHeight="1">
      <c r="F39" s="1487"/>
    </row>
  </sheetData>
  <sheetProtection/>
  <mergeCells count="19">
    <mergeCell ref="B7:C7"/>
    <mergeCell ref="B8:C8"/>
    <mergeCell ref="B2:F2"/>
    <mergeCell ref="A5:A7"/>
    <mergeCell ref="B5:C6"/>
    <mergeCell ref="D5:D6"/>
    <mergeCell ref="E5:E6"/>
    <mergeCell ref="F5:F6"/>
    <mergeCell ref="A3:F3"/>
    <mergeCell ref="B21:C21"/>
    <mergeCell ref="B22:C22"/>
    <mergeCell ref="B23:C23"/>
    <mergeCell ref="B24:C24"/>
    <mergeCell ref="B13:C13"/>
    <mergeCell ref="B16:C16"/>
    <mergeCell ref="B17:C17"/>
    <mergeCell ref="B18:C18"/>
    <mergeCell ref="B19:C19"/>
    <mergeCell ref="B20:C20"/>
  </mergeCells>
  <conditionalFormatting sqref="A1:E1">
    <cfRule type="cellIs" priority="1" dxfId="1" operator="notEqual" stopIfTrue="1">
      <formula>#REF!</formula>
    </cfRule>
  </conditionalFormatting>
  <dataValidations count="1">
    <dataValidation type="textLength" operator="lessThan" allowBlank="1" showInputMessage="1" showErrorMessage="1" errorTitle="Ne" error="Kérjük, hogy az 1. számú tanúsítványban töltse ki az intézmény nevét!" sqref="A1:E1">
      <formula1>0</formula1>
    </dataValidation>
  </dataValidations>
  <printOptions/>
  <pageMargins left="0.7086614173228347" right="0.7086614173228347" top="0.9448818897637796" bottom="0.7480314960629921" header="0.7086614173228347" footer="0.31496062992125984"/>
  <pageSetup horizontalDpi="600" verticalDpi="600" orientation="portrait" paperSize="9" scale="82" r:id="rId1"/>
  <headerFooter>
    <oddHeader>&amp;R&amp;"Times New Roman CE,Dőlt"&amp;14 19. melléklet a ../2014.(..) zárszámadási rendelethez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I9" sqref="I9"/>
    </sheetView>
  </sheetViews>
  <sheetFormatPr defaultColWidth="9.00390625" defaultRowHeight="12.75"/>
  <cols>
    <col min="1" max="1" width="6.875" style="1507" customWidth="1"/>
    <col min="2" max="2" width="54.625" style="1507" customWidth="1"/>
    <col min="3" max="5" width="15.375" style="1543" customWidth="1"/>
    <col min="6" max="6" width="14.125" style="1543" customWidth="1"/>
    <col min="7" max="7" width="14.00390625" style="1543" customWidth="1"/>
    <col min="8" max="8" width="15.375" style="1543" customWidth="1"/>
    <col min="9" max="16384" width="9.375" style="1507" customWidth="1"/>
  </cols>
  <sheetData>
    <row r="1" spans="3:8" s="1820" customFormat="1" ht="15.75">
      <c r="C1" s="1821"/>
      <c r="D1" s="1821"/>
      <c r="E1" s="1821"/>
      <c r="F1" s="1821"/>
      <c r="G1" s="1821"/>
      <c r="H1" s="1821"/>
    </row>
    <row r="2" ht="16.5" customHeight="1"/>
    <row r="3" spans="1:8" s="1820" customFormat="1" ht="38.25" customHeight="1">
      <c r="A3" s="2438" t="s">
        <v>1399</v>
      </c>
      <c r="B3" s="2438"/>
      <c r="C3" s="2438"/>
      <c r="D3" s="2438"/>
      <c r="E3" s="2438"/>
      <c r="F3" s="2438"/>
      <c r="G3" s="2438"/>
      <c r="H3" s="2438"/>
    </row>
    <row r="4" ht="16.5" customHeight="1">
      <c r="H4" s="1825" t="s">
        <v>1227</v>
      </c>
    </row>
    <row r="5" spans="1:8" s="1822" customFormat="1" ht="20.25" customHeight="1">
      <c r="A5" s="2439" t="s">
        <v>241</v>
      </c>
      <c r="B5" s="2440" t="s">
        <v>1228</v>
      </c>
      <c r="C5" s="2437" t="s">
        <v>1211</v>
      </c>
      <c r="D5" s="2437" t="s">
        <v>1212</v>
      </c>
      <c r="E5" s="2437" t="s">
        <v>1213</v>
      </c>
      <c r="F5" s="2437" t="s">
        <v>1214</v>
      </c>
      <c r="G5" s="2437"/>
      <c r="H5" s="2437" t="s">
        <v>1215</v>
      </c>
    </row>
    <row r="6" spans="1:8" s="1822" customFormat="1" ht="19.5" customHeight="1">
      <c r="A6" s="2439"/>
      <c r="B6" s="2441"/>
      <c r="C6" s="2437"/>
      <c r="D6" s="2437"/>
      <c r="E6" s="2437"/>
      <c r="F6" s="1832" t="s">
        <v>1216</v>
      </c>
      <c r="G6" s="1833" t="s">
        <v>1217</v>
      </c>
      <c r="H6" s="2437"/>
    </row>
    <row r="7" spans="1:8" s="1823" customFormat="1" ht="27" customHeight="1">
      <c r="A7" s="1826" t="s">
        <v>243</v>
      </c>
      <c r="B7" s="1827" t="s">
        <v>1218</v>
      </c>
      <c r="C7" s="1828">
        <v>495340000</v>
      </c>
      <c r="D7" s="1828">
        <v>495340000</v>
      </c>
      <c r="E7" s="1828">
        <v>495340000</v>
      </c>
      <c r="F7" s="1828"/>
      <c r="G7" s="1828"/>
      <c r="H7" s="1828">
        <v>495340000</v>
      </c>
    </row>
    <row r="8" spans="1:8" s="1823" customFormat="1" ht="27" customHeight="1">
      <c r="A8" s="1826" t="s">
        <v>244</v>
      </c>
      <c r="B8" s="1827" t="s">
        <v>1219</v>
      </c>
      <c r="C8" s="1828">
        <v>2462500</v>
      </c>
      <c r="D8" s="1828">
        <v>2462500</v>
      </c>
      <c r="E8" s="1828">
        <v>0</v>
      </c>
      <c r="F8" s="1828"/>
      <c r="G8" s="1828"/>
      <c r="H8" s="1828">
        <v>2462500</v>
      </c>
    </row>
    <row r="9" spans="1:8" s="1823" customFormat="1" ht="27" customHeight="1">
      <c r="A9" s="1826" t="s">
        <v>245</v>
      </c>
      <c r="B9" s="1827" t="s">
        <v>1220</v>
      </c>
      <c r="C9" s="1828">
        <v>31100000</v>
      </c>
      <c r="D9" s="1828">
        <v>31100000</v>
      </c>
      <c r="E9" s="1828">
        <v>31100000</v>
      </c>
      <c r="F9" s="1828"/>
      <c r="G9" s="1828"/>
      <c r="H9" s="1828">
        <v>31100000</v>
      </c>
    </row>
    <row r="10" spans="1:8" s="1823" customFormat="1" ht="27" customHeight="1">
      <c r="A10" s="1826" t="s">
        <v>246</v>
      </c>
      <c r="B10" s="1827" t="s">
        <v>1221</v>
      </c>
      <c r="C10" s="1828">
        <v>200000</v>
      </c>
      <c r="D10" s="1828">
        <v>200000</v>
      </c>
      <c r="E10" s="1828">
        <v>200000</v>
      </c>
      <c r="F10" s="1828">
        <v>200000</v>
      </c>
      <c r="G10" s="1828"/>
      <c r="H10" s="1828">
        <v>0</v>
      </c>
    </row>
    <row r="11" spans="1:8" s="1823" customFormat="1" ht="27" customHeight="1">
      <c r="A11" s="1826" t="s">
        <v>247</v>
      </c>
      <c r="B11" s="1827" t="s">
        <v>1222</v>
      </c>
      <c r="C11" s="1828">
        <v>44910000</v>
      </c>
      <c r="D11" s="1828">
        <v>75153749</v>
      </c>
      <c r="E11" s="1828">
        <v>75153749</v>
      </c>
      <c r="F11" s="1828">
        <v>7401584</v>
      </c>
      <c r="G11" s="1828"/>
      <c r="H11" s="1828">
        <v>67752165</v>
      </c>
    </row>
    <row r="12" spans="1:8" s="1823" customFormat="1" ht="27" customHeight="1">
      <c r="A12" s="1826" t="s">
        <v>248</v>
      </c>
      <c r="B12" s="1827" t="s">
        <v>1223</v>
      </c>
      <c r="C12" s="1828">
        <v>3000000</v>
      </c>
      <c r="D12" s="1828">
        <v>3000000</v>
      </c>
      <c r="E12" s="1828">
        <v>3000000</v>
      </c>
      <c r="F12" s="1828"/>
      <c r="G12" s="1828"/>
      <c r="H12" s="1828">
        <v>3000000</v>
      </c>
    </row>
    <row r="13" spans="1:8" s="1823" customFormat="1" ht="27" customHeight="1">
      <c r="A13" s="1826" t="s">
        <v>249</v>
      </c>
      <c r="B13" s="1827" t="s">
        <v>719</v>
      </c>
      <c r="C13" s="1828">
        <v>14000000</v>
      </c>
      <c r="D13" s="1828">
        <v>14000000</v>
      </c>
      <c r="E13" s="1828">
        <v>14000000</v>
      </c>
      <c r="F13" s="1828"/>
      <c r="G13" s="1828"/>
      <c r="H13" s="1828">
        <v>14000000</v>
      </c>
    </row>
    <row r="14" spans="1:8" s="1823" customFormat="1" ht="27" customHeight="1">
      <c r="A14" s="1826" t="s">
        <v>250</v>
      </c>
      <c r="B14" s="1827" t="s">
        <v>1224</v>
      </c>
      <c r="C14" s="1828">
        <v>10000</v>
      </c>
      <c r="D14" s="1828">
        <v>10000</v>
      </c>
      <c r="E14" s="1828">
        <v>10000</v>
      </c>
      <c r="F14" s="1828"/>
      <c r="G14" s="1828"/>
      <c r="H14" s="1828">
        <v>10000</v>
      </c>
    </row>
    <row r="15" spans="1:8" s="1823" customFormat="1" ht="27" customHeight="1">
      <c r="A15" s="1826" t="s">
        <v>251</v>
      </c>
      <c r="B15" s="1827" t="s">
        <v>1225</v>
      </c>
      <c r="C15" s="1828">
        <v>38200</v>
      </c>
      <c r="D15" s="1828">
        <v>38200</v>
      </c>
      <c r="E15" s="1828"/>
      <c r="F15" s="1828"/>
      <c r="G15" s="1828"/>
      <c r="H15" s="1828">
        <v>38200</v>
      </c>
    </row>
    <row r="16" spans="1:8" s="1823" customFormat="1" ht="38.25" customHeight="1">
      <c r="A16" s="1826" t="s">
        <v>252</v>
      </c>
      <c r="B16" s="1829" t="s">
        <v>1226</v>
      </c>
      <c r="C16" s="1828">
        <v>14285</v>
      </c>
      <c r="D16" s="1828">
        <v>14285</v>
      </c>
      <c r="E16" s="1828"/>
      <c r="F16" s="1828"/>
      <c r="G16" s="1828"/>
      <c r="H16" s="1828">
        <v>14285</v>
      </c>
    </row>
    <row r="17" spans="1:8" s="1824" customFormat="1" ht="27" customHeight="1">
      <c r="A17" s="1830"/>
      <c r="B17" s="1830" t="s">
        <v>628</v>
      </c>
      <c r="C17" s="1831">
        <f>SUM(C7:C16)</f>
        <v>591074985</v>
      </c>
      <c r="D17" s="1831">
        <f>SUM(D7:D16)</f>
        <v>621318734</v>
      </c>
      <c r="E17" s="1831">
        <f>SUM(E7:E14)</f>
        <v>618803749</v>
      </c>
      <c r="F17" s="1831">
        <f>SUM(F7:F14)</f>
        <v>7601584</v>
      </c>
      <c r="G17" s="1831">
        <f>SUM(G7:G14)</f>
        <v>0</v>
      </c>
      <c r="H17" s="1831">
        <f>SUM(H7:H16)</f>
        <v>613717150</v>
      </c>
    </row>
  </sheetData>
  <sheetProtection/>
  <mergeCells count="8">
    <mergeCell ref="H5:H6"/>
    <mergeCell ref="A3:H3"/>
    <mergeCell ref="A5:A6"/>
    <mergeCell ref="B5:B6"/>
    <mergeCell ref="C5:C6"/>
    <mergeCell ref="D5:D6"/>
    <mergeCell ref="E5:E6"/>
    <mergeCell ref="F5:G5"/>
  </mergeCells>
  <printOptions horizontalCentered="1"/>
  <pageMargins left="0.5118110236220472" right="0.5118110236220472" top="0.9448818897637796" bottom="0.7480314960629921" header="0.5118110236220472" footer="0.31496062992125984"/>
  <pageSetup horizontalDpi="600" verticalDpi="600" orientation="landscape" paperSize="9" r:id="rId1"/>
  <headerFooter>
    <oddHeader>&amp;R&amp;"Times New Roman CE,Dőlt"&amp;14 20. melléklet a .../2014.(..) zárszámadási rendelethez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I12" sqref="I12"/>
    </sheetView>
  </sheetViews>
  <sheetFormatPr defaultColWidth="10.625" defaultRowHeight="12.75"/>
  <cols>
    <col min="1" max="1" width="7.00390625" style="1363" customWidth="1"/>
    <col min="2" max="2" width="43.875" style="1363" customWidth="1"/>
    <col min="3" max="3" width="13.625" style="1363" customWidth="1"/>
    <col min="4" max="4" width="14.375" style="1363" customWidth="1"/>
    <col min="5" max="5" width="14.875" style="1363" customWidth="1"/>
    <col min="6" max="6" width="15.50390625" style="1363" customWidth="1"/>
    <col min="7" max="7" width="16.375" style="1363" customWidth="1"/>
    <col min="8" max="8" width="17.50390625" style="1363" customWidth="1"/>
    <col min="9" max="16384" width="10.625" style="1363" customWidth="1"/>
  </cols>
  <sheetData>
    <row r="1" spans="1:8" ht="12.75" customHeight="1">
      <c r="A1" s="2443" t="s">
        <v>766</v>
      </c>
      <c r="B1" s="2443"/>
      <c r="C1" s="2443"/>
      <c r="D1" s="2443"/>
      <c r="E1" s="2443"/>
      <c r="F1" s="2443"/>
      <c r="G1" s="2443"/>
      <c r="H1" s="2443"/>
    </row>
    <row r="2" spans="1:8" ht="12.75">
      <c r="A2" s="2443"/>
      <c r="B2" s="2443"/>
      <c r="C2" s="2443"/>
      <c r="D2" s="2443"/>
      <c r="E2" s="2443"/>
      <c r="F2" s="2443"/>
      <c r="G2" s="2443"/>
      <c r="H2" s="2443"/>
    </row>
    <row r="3" spans="1:8" ht="12.75">
      <c r="A3" s="2443"/>
      <c r="B3" s="2443"/>
      <c r="C3" s="2443"/>
      <c r="D3" s="2443"/>
      <c r="E3" s="2443"/>
      <c r="F3" s="2443"/>
      <c r="G3" s="2443"/>
      <c r="H3" s="2443"/>
    </row>
    <row r="4" spans="1:8" ht="16.5" customHeight="1" thickBot="1">
      <c r="A4" s="1362"/>
      <c r="B4" s="1362"/>
      <c r="C4" s="1362"/>
      <c r="D4" s="1362"/>
      <c r="E4" s="1362"/>
      <c r="F4" s="1362"/>
      <c r="G4" s="1362"/>
      <c r="H4" s="2139" t="s">
        <v>635</v>
      </c>
    </row>
    <row r="5" spans="1:8" s="1365" customFormat="1" ht="20.25" customHeight="1">
      <c r="A5" s="2451" t="s">
        <v>241</v>
      </c>
      <c r="B5" s="2448" t="s">
        <v>645</v>
      </c>
      <c r="C5" s="2453" t="s">
        <v>646</v>
      </c>
      <c r="D5" s="2446" t="s">
        <v>296</v>
      </c>
      <c r="E5" s="2448" t="s">
        <v>461</v>
      </c>
      <c r="F5" s="2448" t="s">
        <v>604</v>
      </c>
      <c r="G5" s="2448" t="s">
        <v>647</v>
      </c>
      <c r="H5" s="2450"/>
    </row>
    <row r="6" spans="1:8" s="1365" customFormat="1" ht="32.25" customHeight="1" thickBot="1">
      <c r="A6" s="2452"/>
      <c r="B6" s="2449"/>
      <c r="C6" s="2454"/>
      <c r="D6" s="2447"/>
      <c r="E6" s="2449"/>
      <c r="F6" s="2449"/>
      <c r="G6" s="1366" t="s">
        <v>648</v>
      </c>
      <c r="H6" s="1367" t="s">
        <v>649</v>
      </c>
    </row>
    <row r="7" spans="1:8" s="1372" customFormat="1" ht="25.5" customHeight="1">
      <c r="A7" s="1584" t="s">
        <v>243</v>
      </c>
      <c r="B7" s="1585" t="s">
        <v>650</v>
      </c>
      <c r="C7" s="1368">
        <v>655</v>
      </c>
      <c r="D7" s="1390">
        <v>4500</v>
      </c>
      <c r="E7" s="1369">
        <v>4500</v>
      </c>
      <c r="F7" s="1369">
        <v>3275</v>
      </c>
      <c r="G7" s="1370"/>
      <c r="H7" s="1371">
        <v>3275</v>
      </c>
    </row>
    <row r="8" spans="1:8" s="1372" customFormat="1" ht="25.5" customHeight="1">
      <c r="A8" s="1586" t="s">
        <v>244</v>
      </c>
      <c r="B8" s="1585" t="s">
        <v>651</v>
      </c>
      <c r="C8" s="1373">
        <v>64</v>
      </c>
      <c r="D8" s="1392">
        <v>1000</v>
      </c>
      <c r="E8" s="1374">
        <v>1000</v>
      </c>
      <c r="F8" s="1374">
        <v>392</v>
      </c>
      <c r="G8" s="1375"/>
      <c r="H8" s="1376">
        <v>392</v>
      </c>
    </row>
    <row r="9" spans="1:8" s="1372" customFormat="1" ht="25.5" customHeight="1">
      <c r="A9" s="1586" t="s">
        <v>245</v>
      </c>
      <c r="B9" s="1585" t="s">
        <v>652</v>
      </c>
      <c r="C9" s="1373">
        <v>1765</v>
      </c>
      <c r="D9" s="1392">
        <v>4000</v>
      </c>
      <c r="E9" s="1374">
        <v>4000</v>
      </c>
      <c r="F9" s="1374">
        <v>3300</v>
      </c>
      <c r="G9" s="1375"/>
      <c r="H9" s="1376">
        <v>3300</v>
      </c>
    </row>
    <row r="10" spans="1:8" s="1372" customFormat="1" ht="25.5" customHeight="1">
      <c r="A10" s="1586" t="s">
        <v>246</v>
      </c>
      <c r="B10" s="1585" t="s">
        <v>653</v>
      </c>
      <c r="C10" s="1373">
        <v>12</v>
      </c>
      <c r="D10" s="1392">
        <v>2000</v>
      </c>
      <c r="E10" s="1374">
        <v>2000</v>
      </c>
      <c r="F10" s="1374">
        <v>1453</v>
      </c>
      <c r="G10" s="1375"/>
      <c r="H10" s="1376">
        <v>1453</v>
      </c>
    </row>
    <row r="11" spans="1:8" s="1372" customFormat="1" ht="25.5" customHeight="1">
      <c r="A11" s="1586" t="s">
        <v>247</v>
      </c>
      <c r="B11" s="1585" t="s">
        <v>818</v>
      </c>
      <c r="C11" s="1373">
        <v>827</v>
      </c>
      <c r="D11" s="1392">
        <v>9000</v>
      </c>
      <c r="E11" s="1374">
        <v>9000</v>
      </c>
      <c r="F11" s="1374">
        <v>8225</v>
      </c>
      <c r="G11" s="1375"/>
      <c r="H11" s="1376">
        <v>8225</v>
      </c>
    </row>
    <row r="12" spans="1:8" s="1372" customFormat="1" ht="25.5" customHeight="1">
      <c r="A12" s="1586" t="s">
        <v>248</v>
      </c>
      <c r="B12" s="1587" t="s">
        <v>654</v>
      </c>
      <c r="C12" s="1373">
        <v>200</v>
      </c>
      <c r="D12" s="1392">
        <v>5000</v>
      </c>
      <c r="E12" s="1374">
        <v>4380</v>
      </c>
      <c r="F12" s="1374">
        <v>2216</v>
      </c>
      <c r="G12" s="1375"/>
      <c r="H12" s="1376">
        <v>2216</v>
      </c>
    </row>
    <row r="13" spans="1:8" s="1372" customFormat="1" ht="25.5" customHeight="1">
      <c r="A13" s="1586" t="s">
        <v>249</v>
      </c>
      <c r="B13" s="1585" t="s">
        <v>655</v>
      </c>
      <c r="C13" s="1373">
        <v>830</v>
      </c>
      <c r="D13" s="1392">
        <v>3500</v>
      </c>
      <c r="E13" s="1374">
        <v>3500</v>
      </c>
      <c r="F13" s="1374">
        <v>3103</v>
      </c>
      <c r="G13" s="1375"/>
      <c r="H13" s="1376">
        <v>3103</v>
      </c>
    </row>
    <row r="14" spans="1:8" s="1372" customFormat="1" ht="29.25" customHeight="1">
      <c r="A14" s="1586" t="s">
        <v>250</v>
      </c>
      <c r="B14" s="1985" t="s">
        <v>1315</v>
      </c>
      <c r="C14" s="1377">
        <v>24</v>
      </c>
      <c r="D14" s="1395"/>
      <c r="E14" s="1378"/>
      <c r="F14" s="1378">
        <v>2020</v>
      </c>
      <c r="G14" s="1379"/>
      <c r="H14" s="1380">
        <v>2020</v>
      </c>
    </row>
    <row r="15" spans="1:8" s="1386" customFormat="1" ht="25.5" customHeight="1" thickBot="1">
      <c r="A15" s="1381"/>
      <c r="B15" s="1382" t="s">
        <v>624</v>
      </c>
      <c r="C15" s="1383"/>
      <c r="D15" s="1384">
        <f>SUM(D7:D14)</f>
        <v>29000</v>
      </c>
      <c r="E15" s="1384">
        <f>SUM(E7:E14)</f>
        <v>28380</v>
      </c>
      <c r="F15" s="1384">
        <f>SUM(F7:F14)</f>
        <v>23984</v>
      </c>
      <c r="G15" s="1384">
        <f>SUM(G7:G14)</f>
        <v>0</v>
      </c>
      <c r="H15" s="1385">
        <f>SUM(H7:H14)</f>
        <v>23984</v>
      </c>
    </row>
    <row r="16" spans="1:8" s="1386" customFormat="1" ht="20.25" customHeight="1">
      <c r="A16" s="1387"/>
      <c r="B16" s="1387"/>
      <c r="C16" s="1387"/>
      <c r="D16" s="1388"/>
      <c r="E16" s="1388"/>
      <c r="F16" s="1388"/>
      <c r="G16" s="1388"/>
      <c r="H16" s="1389"/>
    </row>
    <row r="17" spans="1:8" s="1386" customFormat="1" ht="20.25" customHeight="1">
      <c r="A17" s="1387"/>
      <c r="B17" s="1387"/>
      <c r="C17" s="1387"/>
      <c r="D17" s="1388"/>
      <c r="E17" s="1388"/>
      <c r="F17" s="1388"/>
      <c r="G17" s="1388"/>
      <c r="H17" s="1389"/>
    </row>
    <row r="18" spans="1:8" s="1386" customFormat="1" ht="20.25" customHeight="1">
      <c r="A18" s="1387"/>
      <c r="B18" s="1387"/>
      <c r="C18" s="1387"/>
      <c r="D18" s="1388"/>
      <c r="E18" s="1388"/>
      <c r="F18" s="1388"/>
      <c r="G18" s="1388"/>
      <c r="H18" s="1389"/>
    </row>
    <row r="19" spans="1:8" s="1386" customFormat="1" ht="20.25" customHeight="1">
      <c r="A19" s="1387"/>
      <c r="B19" s="1387"/>
      <c r="C19" s="1387"/>
      <c r="D19" s="2442" t="s">
        <v>1400</v>
      </c>
      <c r="E19" s="2442"/>
      <c r="F19" s="2442"/>
      <c r="G19" s="2442"/>
      <c r="H19" s="2442"/>
    </row>
    <row r="20" spans="1:8" s="1386" customFormat="1" ht="20.25" customHeight="1">
      <c r="A20" s="1387"/>
      <c r="B20" s="1387"/>
      <c r="C20" s="1387"/>
      <c r="D20" s="1388"/>
      <c r="E20" s="1388"/>
      <c r="F20" s="1388"/>
      <c r="G20" s="1388"/>
      <c r="H20" s="1389"/>
    </row>
    <row r="21" spans="1:8" s="1386" customFormat="1" ht="15" customHeight="1">
      <c r="A21" s="2443" t="s">
        <v>767</v>
      </c>
      <c r="B21" s="2443"/>
      <c r="C21" s="2443"/>
      <c r="D21" s="2443"/>
      <c r="E21" s="2443"/>
      <c r="F21" s="2443"/>
      <c r="G21" s="2443"/>
      <c r="H21" s="2443"/>
    </row>
    <row r="22" spans="1:8" s="1386" customFormat="1" ht="16.5" customHeight="1">
      <c r="A22" s="2443"/>
      <c r="B22" s="2443"/>
      <c r="C22" s="2443"/>
      <c r="D22" s="2443"/>
      <c r="E22" s="2443"/>
      <c r="F22" s="2443"/>
      <c r="G22" s="2443"/>
      <c r="H22" s="2443"/>
    </row>
    <row r="23" spans="1:8" s="1386" customFormat="1" ht="15" customHeight="1">
      <c r="A23" s="2443"/>
      <c r="B23" s="2443"/>
      <c r="C23" s="2443"/>
      <c r="D23" s="2443"/>
      <c r="E23" s="2443"/>
      <c r="F23" s="2443"/>
      <c r="G23" s="2443"/>
      <c r="H23" s="2443"/>
    </row>
    <row r="24" spans="1:8" s="1386" customFormat="1" ht="19.5" customHeight="1" thickBot="1">
      <c r="A24" s="1362"/>
      <c r="B24" s="1362"/>
      <c r="C24" s="1362"/>
      <c r="D24" s="1362"/>
      <c r="E24" s="1362"/>
      <c r="F24" s="1362"/>
      <c r="G24" s="1362"/>
      <c r="H24" s="1364" t="s">
        <v>635</v>
      </c>
    </row>
    <row r="25" spans="1:8" ht="24.75" customHeight="1">
      <c r="A25" s="2444" t="s">
        <v>241</v>
      </c>
      <c r="B25" s="2446" t="s">
        <v>645</v>
      </c>
      <c r="C25" s="2446" t="s">
        <v>646</v>
      </c>
      <c r="D25" s="2446" t="s">
        <v>296</v>
      </c>
      <c r="E25" s="2448" t="s">
        <v>461</v>
      </c>
      <c r="F25" s="2448" t="s">
        <v>604</v>
      </c>
      <c r="G25" s="2448" t="s">
        <v>647</v>
      </c>
      <c r="H25" s="2450"/>
    </row>
    <row r="26" spans="1:8" ht="36" customHeight="1" thickBot="1">
      <c r="A26" s="2445"/>
      <c r="B26" s="2447"/>
      <c r="C26" s="2447"/>
      <c r="D26" s="2447"/>
      <c r="E26" s="2449"/>
      <c r="F26" s="2449"/>
      <c r="G26" s="1366" t="s">
        <v>648</v>
      </c>
      <c r="H26" s="1367" t="s">
        <v>649</v>
      </c>
    </row>
    <row r="27" spans="1:8" ht="25.5" customHeight="1">
      <c r="A27" s="1584" t="s">
        <v>243</v>
      </c>
      <c r="B27" s="1587" t="s">
        <v>819</v>
      </c>
      <c r="C27" s="1390">
        <v>10914</v>
      </c>
      <c r="D27" s="1374">
        <v>50328</v>
      </c>
      <c r="E27" s="1369">
        <v>244264</v>
      </c>
      <c r="F27" s="1390">
        <v>244264</v>
      </c>
      <c r="G27" s="1390">
        <v>197012</v>
      </c>
      <c r="H27" s="1391">
        <v>47252</v>
      </c>
    </row>
    <row r="28" spans="1:8" ht="25.5" customHeight="1">
      <c r="A28" s="1586" t="s">
        <v>244</v>
      </c>
      <c r="B28" s="1587" t="s">
        <v>656</v>
      </c>
      <c r="C28" s="1392">
        <v>14</v>
      </c>
      <c r="D28" s="1374">
        <v>43</v>
      </c>
      <c r="E28" s="1374">
        <v>431</v>
      </c>
      <c r="F28" s="1392">
        <v>430</v>
      </c>
      <c r="G28" s="1392">
        <v>404</v>
      </c>
      <c r="H28" s="1393">
        <v>26</v>
      </c>
    </row>
    <row r="29" spans="1:8" ht="25.5" customHeight="1">
      <c r="A29" s="1586" t="s">
        <v>245</v>
      </c>
      <c r="B29" s="1587" t="s">
        <v>1312</v>
      </c>
      <c r="C29" s="1392">
        <v>286</v>
      </c>
      <c r="D29" s="1374">
        <v>547</v>
      </c>
      <c r="E29" s="1374">
        <v>7175</v>
      </c>
      <c r="F29" s="1392">
        <v>7174</v>
      </c>
      <c r="G29" s="1392">
        <v>6457</v>
      </c>
      <c r="H29" s="1393">
        <v>717</v>
      </c>
    </row>
    <row r="30" spans="1:8" ht="25.5" customHeight="1">
      <c r="A30" s="1586" t="s">
        <v>246</v>
      </c>
      <c r="B30" s="1587" t="s">
        <v>820</v>
      </c>
      <c r="C30" s="1392">
        <v>2135</v>
      </c>
      <c r="D30" s="1374">
        <v>16250</v>
      </c>
      <c r="E30" s="1374">
        <v>131025</v>
      </c>
      <c r="F30" s="1392">
        <v>131024</v>
      </c>
      <c r="G30" s="1392">
        <v>117922</v>
      </c>
      <c r="H30" s="1393">
        <v>13102</v>
      </c>
    </row>
    <row r="31" spans="1:8" ht="25.5" customHeight="1">
      <c r="A31" s="1586" t="s">
        <v>247</v>
      </c>
      <c r="B31" s="1587" t="s">
        <v>657</v>
      </c>
      <c r="C31" s="1392">
        <v>174</v>
      </c>
      <c r="D31" s="1374">
        <v>1220</v>
      </c>
      <c r="E31" s="1374">
        <v>5446</v>
      </c>
      <c r="F31" s="1392">
        <v>5446</v>
      </c>
      <c r="G31" s="1392">
        <v>4084</v>
      </c>
      <c r="H31" s="1393">
        <v>1362</v>
      </c>
    </row>
    <row r="32" spans="1:8" ht="25.5" customHeight="1">
      <c r="A32" s="1586" t="s">
        <v>248</v>
      </c>
      <c r="B32" s="1587" t="s">
        <v>658</v>
      </c>
      <c r="C32" s="1392">
        <v>49</v>
      </c>
      <c r="D32" s="1374">
        <v>5738</v>
      </c>
      <c r="E32" s="1374">
        <v>1476</v>
      </c>
      <c r="F32" s="1392">
        <v>1475</v>
      </c>
      <c r="G32" s="1392"/>
      <c r="H32" s="1393">
        <v>1475</v>
      </c>
    </row>
    <row r="33" spans="1:8" ht="25.5" customHeight="1">
      <c r="A33" s="1586" t="s">
        <v>249</v>
      </c>
      <c r="B33" s="1587" t="s">
        <v>659</v>
      </c>
      <c r="C33" s="1392">
        <v>28</v>
      </c>
      <c r="D33" s="1374">
        <v>400</v>
      </c>
      <c r="E33" s="1374">
        <v>2517</v>
      </c>
      <c r="F33" s="1374">
        <v>2509</v>
      </c>
      <c r="G33" s="1392">
        <v>2258</v>
      </c>
      <c r="H33" s="1393">
        <v>251</v>
      </c>
    </row>
    <row r="34" spans="1:8" ht="25.5" customHeight="1">
      <c r="A34" s="1586" t="s">
        <v>250</v>
      </c>
      <c r="B34" s="1637" t="s">
        <v>662</v>
      </c>
      <c r="C34" s="1395">
        <v>1</v>
      </c>
      <c r="D34" s="1378"/>
      <c r="E34" s="1378">
        <v>80</v>
      </c>
      <c r="F34" s="1378">
        <v>80</v>
      </c>
      <c r="G34" s="1378">
        <v>80</v>
      </c>
      <c r="H34" s="1396"/>
    </row>
    <row r="35" spans="1:8" ht="25.5" customHeight="1">
      <c r="A35" s="1586" t="s">
        <v>251</v>
      </c>
      <c r="B35" s="1394" t="s">
        <v>661</v>
      </c>
      <c r="C35" s="1395">
        <v>3</v>
      </c>
      <c r="D35" s="1378"/>
      <c r="E35" s="1378">
        <v>201</v>
      </c>
      <c r="F35" s="1378">
        <v>201</v>
      </c>
      <c r="G35" s="1378">
        <v>201</v>
      </c>
      <c r="H35" s="1396"/>
    </row>
    <row r="36" spans="1:8" ht="25.5" customHeight="1">
      <c r="A36" s="1586" t="s">
        <v>252</v>
      </c>
      <c r="B36" s="1397" t="s">
        <v>660</v>
      </c>
      <c r="C36" s="1395">
        <v>71</v>
      </c>
      <c r="D36" s="1378"/>
      <c r="E36" s="1378">
        <v>750</v>
      </c>
      <c r="F36" s="1378">
        <v>750</v>
      </c>
      <c r="G36" s="1378">
        <v>750</v>
      </c>
      <c r="H36" s="1396"/>
    </row>
    <row r="37" spans="1:8" ht="25.5" customHeight="1">
      <c r="A37" s="1586" t="s">
        <v>253</v>
      </c>
      <c r="B37" s="1394" t="s">
        <v>822</v>
      </c>
      <c r="C37" s="1395">
        <v>3772</v>
      </c>
      <c r="D37" s="1378"/>
      <c r="E37" s="1378">
        <v>21889</v>
      </c>
      <c r="F37" s="1378">
        <v>21883</v>
      </c>
      <c r="G37" s="1395">
        <v>21883</v>
      </c>
      <c r="H37" s="1396"/>
    </row>
    <row r="38" spans="1:8" ht="25.5" customHeight="1" thickBot="1">
      <c r="A38" s="1398"/>
      <c r="B38" s="1382" t="s">
        <v>624</v>
      </c>
      <c r="C38" s="1399"/>
      <c r="D38" s="1384">
        <f>SUM(D27:D37)</f>
        <v>74526</v>
      </c>
      <c r="E38" s="1384">
        <f>SUM(E27:E37)</f>
        <v>415254</v>
      </c>
      <c r="F38" s="1384">
        <f>SUM(F27:F37)</f>
        <v>415236</v>
      </c>
      <c r="G38" s="1384">
        <f>SUM(G27:G37)</f>
        <v>351051</v>
      </c>
      <c r="H38" s="1385">
        <f>SUM(H27:H37)</f>
        <v>64185</v>
      </c>
    </row>
  </sheetData>
  <sheetProtection/>
  <mergeCells count="17">
    <mergeCell ref="A1:H3"/>
    <mergeCell ref="A5:A6"/>
    <mergeCell ref="B5:B6"/>
    <mergeCell ref="C5:C6"/>
    <mergeCell ref="D5:D6"/>
    <mergeCell ref="E5:E6"/>
    <mergeCell ref="F5:F6"/>
    <mergeCell ref="G5:H5"/>
    <mergeCell ref="D19:H19"/>
    <mergeCell ref="A21:H23"/>
    <mergeCell ref="A25:A26"/>
    <mergeCell ref="B25:B26"/>
    <mergeCell ref="C25:C26"/>
    <mergeCell ref="D25:D26"/>
    <mergeCell ref="E25:E26"/>
    <mergeCell ref="F25:F26"/>
    <mergeCell ref="G25:H25"/>
  </mergeCells>
  <printOptions/>
  <pageMargins left="0.5118110236220472" right="0.5118110236220472" top="0.9448818897637796" bottom="0.35433070866141736" header="0.5118110236220472" footer="0.31496062992125984"/>
  <pageSetup horizontalDpi="300" verticalDpi="300" orientation="portrait" paperSize="9" scale="70" r:id="rId1"/>
  <headerFooter>
    <oddHeader>&amp;R&amp;"Times New Roman CE,Dőlt"&amp;14 21.1 melléklet a ../2014(..) zárszámadási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35"/>
  <sheetViews>
    <sheetView zoomScaleSheetLayoutView="100" zoomScalePageLayoutView="0" workbookViewId="0" topLeftCell="A64">
      <selection activeCell="B138" sqref="B138"/>
    </sheetView>
  </sheetViews>
  <sheetFormatPr defaultColWidth="9.00390625" defaultRowHeight="12.75"/>
  <cols>
    <col min="1" max="1" width="8.125" style="113" customWidth="1"/>
    <col min="2" max="2" width="82.375" style="113" customWidth="1"/>
    <col min="3" max="3" width="13.375" style="114" customWidth="1"/>
    <col min="4" max="5" width="13.50390625" style="102" customWidth="1"/>
    <col min="6" max="16384" width="9.375" style="102" customWidth="1"/>
  </cols>
  <sheetData>
    <row r="1" spans="1:5" ht="59.25" customHeight="1">
      <c r="A1" s="2211" t="s">
        <v>610</v>
      </c>
      <c r="B1" s="2212"/>
      <c r="C1" s="2212"/>
      <c r="D1" s="2212"/>
      <c r="E1" s="2212"/>
    </row>
    <row r="2" spans="1:5" ht="19.5" customHeight="1" thickBot="1">
      <c r="A2" s="2214" t="s">
        <v>240</v>
      </c>
      <c r="B2" s="2214"/>
      <c r="C2" s="2214"/>
      <c r="E2" s="1771" t="s">
        <v>635</v>
      </c>
    </row>
    <row r="3" spans="1:5" ht="31.5" customHeight="1" thickBot="1">
      <c r="A3" s="570" t="s">
        <v>12</v>
      </c>
      <c r="B3" s="571" t="s">
        <v>462</v>
      </c>
      <c r="C3" s="547" t="s">
        <v>291</v>
      </c>
      <c r="D3" s="138" t="s">
        <v>461</v>
      </c>
      <c r="E3" s="138" t="s">
        <v>604</v>
      </c>
    </row>
    <row r="4" spans="1:5" s="91" customFormat="1" ht="12.75" customHeight="1" thickBot="1">
      <c r="A4" s="572">
        <v>1</v>
      </c>
      <c r="B4" s="573">
        <v>2</v>
      </c>
      <c r="C4" s="573">
        <v>3</v>
      </c>
      <c r="D4" s="573">
        <v>4</v>
      </c>
      <c r="E4" s="576">
        <v>5</v>
      </c>
    </row>
    <row r="5" spans="1:5" s="91" customFormat="1" ht="15.75" customHeight="1" thickBot="1">
      <c r="A5" s="143" t="s">
        <v>243</v>
      </c>
      <c r="B5" s="142" t="s">
        <v>75</v>
      </c>
      <c r="C5" s="145">
        <f>+C6+C15+C26</f>
        <v>49774</v>
      </c>
      <c r="D5" s="145">
        <f>+D6+D15+D26</f>
        <v>71131</v>
      </c>
      <c r="E5" s="697">
        <f>+E6+E15+E26</f>
        <v>72304</v>
      </c>
    </row>
    <row r="6" spans="1:5" s="91" customFormat="1" ht="15.75" customHeight="1" thickBot="1">
      <c r="A6" s="143" t="s">
        <v>244</v>
      </c>
      <c r="B6" s="144" t="s">
        <v>442</v>
      </c>
      <c r="C6" s="145">
        <f>+C7+C11+C12+C13+C14</f>
        <v>0</v>
      </c>
      <c r="D6" s="513"/>
      <c r="E6" s="514"/>
    </row>
    <row r="7" spans="1:5" s="91" customFormat="1" ht="15.75" customHeight="1">
      <c r="A7" s="164" t="s">
        <v>42</v>
      </c>
      <c r="B7" s="152" t="s">
        <v>3</v>
      </c>
      <c r="C7" s="519">
        <f>SUM(C8:C10)</f>
        <v>0</v>
      </c>
      <c r="D7" s="519">
        <f>SUM(D8:D10)</f>
        <v>0</v>
      </c>
      <c r="E7" s="829">
        <f>SUM(E8:E10)</f>
        <v>0</v>
      </c>
    </row>
    <row r="8" spans="1:5" s="91" customFormat="1" ht="15.75" customHeight="1">
      <c r="A8" s="147"/>
      <c r="B8" s="827" t="s">
        <v>195</v>
      </c>
      <c r="C8" s="520"/>
      <c r="D8" s="490"/>
      <c r="E8" s="1261"/>
    </row>
    <row r="9" spans="1:5" s="91" customFormat="1" ht="15.75" customHeight="1">
      <c r="A9" s="147"/>
      <c r="B9" s="827" t="s">
        <v>196</v>
      </c>
      <c r="C9" s="520"/>
      <c r="D9" s="490"/>
      <c r="E9" s="1261"/>
    </row>
    <row r="10" spans="1:5" s="91" customFormat="1" ht="15.75" customHeight="1">
      <c r="A10" s="147"/>
      <c r="B10" s="827" t="s">
        <v>197</v>
      </c>
      <c r="C10" s="520"/>
      <c r="D10" s="490"/>
      <c r="E10" s="1261"/>
    </row>
    <row r="11" spans="1:5" s="91" customFormat="1" ht="15.75" customHeight="1">
      <c r="A11" s="147" t="s">
        <v>43</v>
      </c>
      <c r="B11" s="153" t="s">
        <v>13</v>
      </c>
      <c r="C11" s="520"/>
      <c r="D11" s="490"/>
      <c r="E11" s="1261"/>
    </row>
    <row r="12" spans="1:5" s="91" customFormat="1" ht="15.75" customHeight="1">
      <c r="A12" s="147" t="s">
        <v>44</v>
      </c>
      <c r="B12" s="153" t="s">
        <v>76</v>
      </c>
      <c r="C12" s="520"/>
      <c r="D12" s="490"/>
      <c r="E12" s="1261"/>
    </row>
    <row r="13" spans="1:5" s="91" customFormat="1" ht="15.75" customHeight="1">
      <c r="A13" s="147" t="s">
        <v>45</v>
      </c>
      <c r="B13" s="153" t="s">
        <v>77</v>
      </c>
      <c r="C13" s="520"/>
      <c r="D13" s="490"/>
      <c r="E13" s="1261"/>
    </row>
    <row r="14" spans="1:5" s="91" customFormat="1" ht="15.75" customHeight="1" thickBot="1">
      <c r="A14" s="166" t="s">
        <v>46</v>
      </c>
      <c r="B14" s="206" t="s">
        <v>78</v>
      </c>
      <c r="C14" s="521"/>
      <c r="D14" s="512"/>
      <c r="E14" s="1262"/>
    </row>
    <row r="15" spans="1:5" s="91" customFormat="1" ht="15.75" customHeight="1" thickBot="1">
      <c r="A15" s="143" t="s">
        <v>245</v>
      </c>
      <c r="B15" s="142" t="s">
        <v>581</v>
      </c>
      <c r="C15" s="145">
        <f>+C16+C17+C18+C19+C20+C21+C22+C23+C24+C25</f>
        <v>49774</v>
      </c>
      <c r="D15" s="145">
        <f>+D16+D17+D18+D19+D20+D21+D22+D23+D24+D25</f>
        <v>71131</v>
      </c>
      <c r="E15" s="697">
        <f>+E16+E17+E18+E19+E20+E21+E22+E23+E24+E25</f>
        <v>72304</v>
      </c>
    </row>
    <row r="16" spans="1:5" s="91" customFormat="1" ht="15.75" customHeight="1">
      <c r="A16" s="164" t="s">
        <v>15</v>
      </c>
      <c r="B16" s="165" t="s">
        <v>83</v>
      </c>
      <c r="C16" s="519">
        <v>8634</v>
      </c>
      <c r="D16" s="728"/>
      <c r="E16" s="762"/>
    </row>
    <row r="17" spans="1:5" s="91" customFormat="1" ht="15.75" customHeight="1">
      <c r="A17" s="147" t="s">
        <v>16</v>
      </c>
      <c r="B17" s="160" t="s">
        <v>84</v>
      </c>
      <c r="C17" s="520"/>
      <c r="D17" s="690">
        <v>9125</v>
      </c>
      <c r="E17" s="691">
        <v>9770</v>
      </c>
    </row>
    <row r="18" spans="1:5" s="91" customFormat="1" ht="15.75" customHeight="1">
      <c r="A18" s="147" t="s">
        <v>17</v>
      </c>
      <c r="B18" s="160" t="s">
        <v>85</v>
      </c>
      <c r="C18" s="520">
        <v>3156</v>
      </c>
      <c r="D18" s="690">
        <v>3156</v>
      </c>
      <c r="E18" s="691">
        <v>3316</v>
      </c>
    </row>
    <row r="19" spans="1:5" s="91" customFormat="1" ht="15.75" customHeight="1">
      <c r="A19" s="147" t="s">
        <v>18</v>
      </c>
      <c r="B19" s="160" t="s">
        <v>86</v>
      </c>
      <c r="C19" s="520"/>
      <c r="D19" s="690"/>
      <c r="E19" s="691"/>
    </row>
    <row r="20" spans="1:5" s="91" customFormat="1" ht="15.75" customHeight="1">
      <c r="A20" s="147" t="s">
        <v>79</v>
      </c>
      <c r="B20" s="160" t="s">
        <v>87</v>
      </c>
      <c r="C20" s="520"/>
      <c r="D20" s="690"/>
      <c r="E20" s="691"/>
    </row>
    <row r="21" spans="1:5" s="91" customFormat="1" ht="15.75" customHeight="1">
      <c r="A21" s="147" t="s">
        <v>80</v>
      </c>
      <c r="B21" s="160" t="s">
        <v>305</v>
      </c>
      <c r="C21" s="520">
        <v>6636</v>
      </c>
      <c r="D21" s="690">
        <v>23014</v>
      </c>
      <c r="E21" s="691">
        <v>22986</v>
      </c>
    </row>
    <row r="22" spans="1:5" s="91" customFormat="1" ht="15.75" customHeight="1">
      <c r="A22" s="147" t="s">
        <v>81</v>
      </c>
      <c r="B22" s="160" t="s">
        <v>89</v>
      </c>
      <c r="C22" s="520">
        <v>100</v>
      </c>
      <c r="D22" s="690">
        <v>100</v>
      </c>
      <c r="E22" s="691">
        <v>39</v>
      </c>
    </row>
    <row r="23" spans="1:5" s="91" customFormat="1" ht="15.75" customHeight="1">
      <c r="A23" s="147" t="s">
        <v>82</v>
      </c>
      <c r="B23" s="160" t="s">
        <v>90</v>
      </c>
      <c r="C23" s="520">
        <v>20700</v>
      </c>
      <c r="D23" s="690">
        <v>26148</v>
      </c>
      <c r="E23" s="691">
        <v>27365</v>
      </c>
    </row>
    <row r="24" spans="1:5" s="91" customFormat="1" ht="15.75" customHeight="1">
      <c r="A24" s="147" t="s">
        <v>200</v>
      </c>
      <c r="B24" s="160" t="s">
        <v>201</v>
      </c>
      <c r="C24" s="520">
        <v>10548</v>
      </c>
      <c r="D24" s="690">
        <v>9588</v>
      </c>
      <c r="E24" s="691">
        <v>8828</v>
      </c>
    </row>
    <row r="25" spans="1:5" s="91" customFormat="1" ht="15.75" customHeight="1" thickBot="1">
      <c r="A25" s="161" t="s">
        <v>571</v>
      </c>
      <c r="B25" s="167" t="s">
        <v>573</v>
      </c>
      <c r="C25" s="1139"/>
      <c r="D25" s="1140"/>
      <c r="E25" s="1263"/>
    </row>
    <row r="26" spans="1:5" s="91" customFormat="1" ht="15.75" customHeight="1" thickBot="1">
      <c r="A26" s="143" t="s">
        <v>91</v>
      </c>
      <c r="B26" s="142" t="s">
        <v>306</v>
      </c>
      <c r="C26" s="526"/>
      <c r="D26" s="513"/>
      <c r="E26" s="514"/>
    </row>
    <row r="27" spans="1:5" s="91" customFormat="1" ht="15.75" customHeight="1" thickBot="1">
      <c r="A27" s="143" t="s">
        <v>247</v>
      </c>
      <c r="B27" s="142" t="s">
        <v>463</v>
      </c>
      <c r="C27" s="741">
        <f>+C28+C29+C30+C31+C32+C33+C34+C35</f>
        <v>0</v>
      </c>
      <c r="D27" s="741">
        <f>+D28+D29+D30+D31+D32+D33+D34+D35</f>
        <v>16318</v>
      </c>
      <c r="E27" s="742">
        <f>+E28+E29+E30+E31+E32+E33+E34+E35</f>
        <v>16318</v>
      </c>
    </row>
    <row r="28" spans="1:5" s="91" customFormat="1" ht="15.75" customHeight="1">
      <c r="A28" s="164" t="s">
        <v>21</v>
      </c>
      <c r="B28" s="165" t="s">
        <v>307</v>
      </c>
      <c r="C28" s="747"/>
      <c r="D28" s="728">
        <v>9273</v>
      </c>
      <c r="E28" s="762">
        <v>9273</v>
      </c>
    </row>
    <row r="29" spans="1:5" s="91" customFormat="1" ht="15.75" customHeight="1">
      <c r="A29" s="147" t="s">
        <v>22</v>
      </c>
      <c r="B29" s="160" t="s">
        <v>308</v>
      </c>
      <c r="C29" s="744"/>
      <c r="D29" s="690"/>
      <c r="E29" s="691"/>
    </row>
    <row r="30" spans="1:5" s="91" customFormat="1" ht="15.75" customHeight="1">
      <c r="A30" s="147" t="s">
        <v>23</v>
      </c>
      <c r="B30" s="160" t="s">
        <v>98</v>
      </c>
      <c r="C30" s="744"/>
      <c r="D30" s="690">
        <v>2355</v>
      </c>
      <c r="E30" s="691">
        <v>2355</v>
      </c>
    </row>
    <row r="31" spans="1:5" s="91" customFormat="1" ht="15.75" customHeight="1">
      <c r="A31" s="147" t="s">
        <v>93</v>
      </c>
      <c r="B31" s="160" t="s">
        <v>309</v>
      </c>
      <c r="C31" s="744"/>
      <c r="D31" s="690"/>
      <c r="E31" s="691"/>
    </row>
    <row r="32" spans="1:5" s="91" customFormat="1" ht="15.75" customHeight="1">
      <c r="A32" s="147" t="s">
        <v>94</v>
      </c>
      <c r="B32" s="160" t="s">
        <v>99</v>
      </c>
      <c r="C32" s="744"/>
      <c r="D32" s="690"/>
      <c r="E32" s="691"/>
    </row>
    <row r="33" spans="1:5" s="91" customFormat="1" ht="15.75" customHeight="1">
      <c r="A33" s="147" t="s">
        <v>95</v>
      </c>
      <c r="B33" s="160" t="s">
        <v>100</v>
      </c>
      <c r="C33" s="744"/>
      <c r="D33" s="690"/>
      <c r="E33" s="691"/>
    </row>
    <row r="34" spans="1:5" s="91" customFormat="1" ht="15.75" customHeight="1">
      <c r="A34" s="147" t="s">
        <v>96</v>
      </c>
      <c r="B34" s="160" t="s">
        <v>310</v>
      </c>
      <c r="C34" s="795"/>
      <c r="D34" s="690"/>
      <c r="E34" s="691"/>
    </row>
    <row r="35" spans="1:5" s="91" customFormat="1" ht="15.75" customHeight="1" thickBot="1">
      <c r="A35" s="687" t="s">
        <v>97</v>
      </c>
      <c r="B35" s="828" t="s">
        <v>311</v>
      </c>
      <c r="C35" s="831"/>
      <c r="D35" s="692">
        <v>4690</v>
      </c>
      <c r="E35" s="1006">
        <v>4690</v>
      </c>
    </row>
    <row r="36" spans="1:5" s="91" customFormat="1" ht="15.75" customHeight="1" thickBot="1">
      <c r="A36" s="143" t="s">
        <v>248</v>
      </c>
      <c r="B36" s="142" t="s">
        <v>464</v>
      </c>
      <c r="C36" s="741">
        <f>+C37+C43</f>
        <v>147811</v>
      </c>
      <c r="D36" s="741">
        <f>+D37+D43</f>
        <v>162917</v>
      </c>
      <c r="E36" s="742">
        <f>+E37+E43</f>
        <v>164404</v>
      </c>
    </row>
    <row r="37" spans="1:5" s="91" customFormat="1" ht="15.75" customHeight="1">
      <c r="A37" s="164" t="s">
        <v>24</v>
      </c>
      <c r="B37" s="151" t="s">
        <v>312</v>
      </c>
      <c r="C37" s="832">
        <f>+C38+C39+C40+C41+C42</f>
        <v>147811</v>
      </c>
      <c r="D37" s="832">
        <f>+D38+D39+D40+D41+D42</f>
        <v>162221</v>
      </c>
      <c r="E37" s="833">
        <f>+E38+E39+E40+E41+E42</f>
        <v>163708</v>
      </c>
    </row>
    <row r="38" spans="1:5" s="91" customFormat="1" ht="15.75" customHeight="1">
      <c r="A38" s="147" t="s">
        <v>26</v>
      </c>
      <c r="B38" s="153" t="s">
        <v>313</v>
      </c>
      <c r="C38" s="795">
        <v>141621</v>
      </c>
      <c r="D38" s="690">
        <v>153633</v>
      </c>
      <c r="E38" s="691">
        <v>156439</v>
      </c>
    </row>
    <row r="39" spans="1:5" s="91" customFormat="1" ht="15.75" customHeight="1">
      <c r="A39" s="147" t="s">
        <v>27</v>
      </c>
      <c r="B39" s="153" t="s">
        <v>314</v>
      </c>
      <c r="C39" s="795">
        <v>2590</v>
      </c>
      <c r="D39" s="690">
        <v>1994</v>
      </c>
      <c r="E39" s="691">
        <v>675</v>
      </c>
    </row>
    <row r="40" spans="1:5" s="91" customFormat="1" ht="15.75" customHeight="1">
      <c r="A40" s="147" t="s">
        <v>28</v>
      </c>
      <c r="B40" s="153" t="s">
        <v>315</v>
      </c>
      <c r="C40" s="795"/>
      <c r="D40" s="690"/>
      <c r="E40" s="691"/>
    </row>
    <row r="41" spans="1:5" s="91" customFormat="1" ht="15.75" customHeight="1">
      <c r="A41" s="147" t="s">
        <v>29</v>
      </c>
      <c r="B41" s="153" t="s">
        <v>316</v>
      </c>
      <c r="C41" s="795"/>
      <c r="D41" s="690"/>
      <c r="E41" s="691"/>
    </row>
    <row r="42" spans="1:5" s="91" customFormat="1" ht="15.75" customHeight="1">
      <c r="A42" s="147" t="s">
        <v>102</v>
      </c>
      <c r="B42" s="153" t="s">
        <v>317</v>
      </c>
      <c r="C42" s="795">
        <v>3600</v>
      </c>
      <c r="D42" s="690">
        <v>6594</v>
      </c>
      <c r="E42" s="691">
        <v>6594</v>
      </c>
    </row>
    <row r="43" spans="1:5" s="91" customFormat="1" ht="15.75" customHeight="1">
      <c r="A43" s="147" t="s">
        <v>25</v>
      </c>
      <c r="B43" s="171" t="s">
        <v>318</v>
      </c>
      <c r="C43" s="794">
        <f>+C44+C45+C46+C47+C48</f>
        <v>0</v>
      </c>
      <c r="D43" s="794">
        <f>+D44+D45+D46+D47+D48</f>
        <v>696</v>
      </c>
      <c r="E43" s="834">
        <f>+E44+E45+E46+E47+E48</f>
        <v>696</v>
      </c>
    </row>
    <row r="44" spans="1:5" s="91" customFormat="1" ht="15.75" customHeight="1">
      <c r="A44" s="147" t="s">
        <v>32</v>
      </c>
      <c r="B44" s="153" t="s">
        <v>313</v>
      </c>
      <c r="C44" s="795"/>
      <c r="D44" s="690"/>
      <c r="E44" s="691"/>
    </row>
    <row r="45" spans="1:5" s="91" customFormat="1" ht="15.75" customHeight="1">
      <c r="A45" s="147" t="s">
        <v>33</v>
      </c>
      <c r="B45" s="153" t="s">
        <v>314</v>
      </c>
      <c r="C45" s="795"/>
      <c r="D45" s="690">
        <v>696</v>
      </c>
      <c r="E45" s="691">
        <v>696</v>
      </c>
    </row>
    <row r="46" spans="1:5" s="91" customFormat="1" ht="15.75" customHeight="1">
      <c r="A46" s="147" t="s">
        <v>34</v>
      </c>
      <c r="B46" s="153" t="s">
        <v>315</v>
      </c>
      <c r="C46" s="795"/>
      <c r="D46" s="690"/>
      <c r="E46" s="691"/>
    </row>
    <row r="47" spans="1:5" s="91" customFormat="1" ht="15.75" customHeight="1">
      <c r="A47" s="147" t="s">
        <v>35</v>
      </c>
      <c r="B47" s="174" t="s">
        <v>316</v>
      </c>
      <c r="C47" s="795"/>
      <c r="D47" s="690"/>
      <c r="E47" s="691"/>
    </row>
    <row r="48" spans="1:5" s="91" customFormat="1" ht="15.75" customHeight="1" thickBot="1">
      <c r="A48" s="166" t="s">
        <v>103</v>
      </c>
      <c r="B48" s="552" t="s">
        <v>319</v>
      </c>
      <c r="C48" s="796"/>
      <c r="D48" s="729"/>
      <c r="E48" s="1264"/>
    </row>
    <row r="49" spans="1:5" s="91" customFormat="1" ht="15.75" customHeight="1" thickBot="1">
      <c r="A49" s="143" t="s">
        <v>110</v>
      </c>
      <c r="B49" s="144" t="s">
        <v>320</v>
      </c>
      <c r="C49" s="741">
        <f>+C50+C51</f>
        <v>0</v>
      </c>
      <c r="D49" s="741">
        <f>+D50+D51</f>
        <v>2180</v>
      </c>
      <c r="E49" s="742">
        <f>+E50+E51</f>
        <v>2180</v>
      </c>
    </row>
    <row r="50" spans="1:5" s="91" customFormat="1" ht="15.75" customHeight="1">
      <c r="A50" s="158" t="s">
        <v>30</v>
      </c>
      <c r="B50" s="148" t="s">
        <v>321</v>
      </c>
      <c r="C50" s="150"/>
      <c r="D50" s="693">
        <v>1050</v>
      </c>
      <c r="E50" s="2145">
        <v>1050</v>
      </c>
    </row>
    <row r="51" spans="1:5" s="91" customFormat="1" ht="15.75" customHeight="1" thickBot="1">
      <c r="A51" s="687" t="s">
        <v>31</v>
      </c>
      <c r="B51" s="178" t="s">
        <v>322</v>
      </c>
      <c r="C51" s="2146"/>
      <c r="D51" s="2147">
        <v>1130</v>
      </c>
      <c r="E51" s="2148">
        <v>1130</v>
      </c>
    </row>
    <row r="52" spans="1:5" s="91" customFormat="1" ht="15.75" customHeight="1" thickBot="1">
      <c r="A52" s="143" t="s">
        <v>250</v>
      </c>
      <c r="B52" s="144" t="s">
        <v>495</v>
      </c>
      <c r="C52" s="145">
        <f>+C53+C54+C55+C56+C57</f>
        <v>0</v>
      </c>
      <c r="D52" s="145">
        <f>+D53+D54+D55+D56+D57</f>
        <v>5498</v>
      </c>
      <c r="E52" s="697">
        <f>+E53+E54+E55+E56+E57</f>
        <v>5498</v>
      </c>
    </row>
    <row r="53" spans="1:5" s="91" customFormat="1" ht="15.75" customHeight="1">
      <c r="A53" s="164" t="s">
        <v>113</v>
      </c>
      <c r="B53" s="152" t="s">
        <v>112</v>
      </c>
      <c r="C53" s="768"/>
      <c r="D53" s="497"/>
      <c r="E53" s="1265"/>
    </row>
    <row r="54" spans="1:5" s="91" customFormat="1" ht="15.75" customHeight="1">
      <c r="A54" s="147" t="s">
        <v>114</v>
      </c>
      <c r="B54" s="153" t="s">
        <v>323</v>
      </c>
      <c r="C54" s="701"/>
      <c r="D54" s="490"/>
      <c r="E54" s="1261"/>
    </row>
    <row r="55" spans="1:5" s="91" customFormat="1" ht="15.75" customHeight="1">
      <c r="A55" s="166" t="s">
        <v>324</v>
      </c>
      <c r="B55" s="206" t="s">
        <v>325</v>
      </c>
      <c r="C55" s="701"/>
      <c r="D55" s="490"/>
      <c r="E55" s="1261"/>
    </row>
    <row r="56" spans="1:5" s="91" customFormat="1" ht="15.75" customHeight="1">
      <c r="A56" s="147" t="s">
        <v>494</v>
      </c>
      <c r="B56" s="153" t="s">
        <v>496</v>
      </c>
      <c r="C56" s="701"/>
      <c r="D56" s="690">
        <v>5498</v>
      </c>
      <c r="E56" s="691">
        <v>5498</v>
      </c>
    </row>
    <row r="57" spans="1:5" s="91" customFormat="1" ht="15.75" customHeight="1" thickBot="1">
      <c r="A57" s="166" t="s">
        <v>493</v>
      </c>
      <c r="B57" s="206" t="s">
        <v>497</v>
      </c>
      <c r="C57" s="836"/>
      <c r="D57" s="680"/>
      <c r="E57" s="1266"/>
    </row>
    <row r="58" spans="1:5" s="91" customFormat="1" ht="15.75" customHeight="1" thickBot="1">
      <c r="A58" s="143" t="s">
        <v>115</v>
      </c>
      <c r="B58" s="144" t="s">
        <v>326</v>
      </c>
      <c r="C58" s="526"/>
      <c r="D58" s="526"/>
      <c r="E58" s="740"/>
    </row>
    <row r="59" spans="1:5" s="91" customFormat="1" ht="15.75" customHeight="1" thickBot="1">
      <c r="A59" s="730" t="s">
        <v>252</v>
      </c>
      <c r="B59" s="731" t="s">
        <v>116</v>
      </c>
      <c r="C59" s="837">
        <f>+C6+C15+C26+C27+C36+C49+C52+C58</f>
        <v>197585</v>
      </c>
      <c r="D59" s="837">
        <f>+D6+D15+D26+D27+D36+D49+D52+D58</f>
        <v>258044</v>
      </c>
      <c r="E59" s="792">
        <f>+E6+E15+E26+E27+E36+E49+E52+E58</f>
        <v>260704</v>
      </c>
    </row>
    <row r="60" spans="1:5" s="91" customFormat="1" ht="15.75" customHeight="1" thickBot="1">
      <c r="A60" s="180" t="s">
        <v>253</v>
      </c>
      <c r="B60" s="144" t="s">
        <v>327</v>
      </c>
      <c r="C60" s="209">
        <f>+C61+C67</f>
        <v>0</v>
      </c>
      <c r="D60" s="209">
        <f>+D61+D67</f>
        <v>11941</v>
      </c>
      <c r="E60" s="769">
        <f>+E61+E67</f>
        <v>11941</v>
      </c>
    </row>
    <row r="61" spans="1:5" s="91" customFormat="1" ht="15.75" customHeight="1">
      <c r="A61" s="181" t="s">
        <v>62</v>
      </c>
      <c r="B61" s="151" t="s">
        <v>328</v>
      </c>
      <c r="C61" s="838">
        <f>+C62+C63+C64+C65+C66</f>
        <v>0</v>
      </c>
      <c r="D61" s="838">
        <f>+D62+D63+D64+D65+D66</f>
        <v>11941</v>
      </c>
      <c r="E61" s="1267">
        <f>+E62+E63+E64+E65+E66</f>
        <v>11941</v>
      </c>
    </row>
    <row r="62" spans="1:5" s="91" customFormat="1" ht="15.75" customHeight="1">
      <c r="A62" s="182" t="s">
        <v>329</v>
      </c>
      <c r="B62" s="153" t="s">
        <v>330</v>
      </c>
      <c r="C62" s="701"/>
      <c r="D62" s="840">
        <v>11941</v>
      </c>
      <c r="E62" s="1268">
        <v>11941</v>
      </c>
    </row>
    <row r="63" spans="1:5" s="91" customFormat="1" ht="15.75" customHeight="1">
      <c r="A63" s="182" t="s">
        <v>331</v>
      </c>
      <c r="B63" s="153" t="s">
        <v>332</v>
      </c>
      <c r="C63" s="701"/>
      <c r="D63" s="839"/>
      <c r="E63" s="1269"/>
    </row>
    <row r="64" spans="1:5" s="91" customFormat="1" ht="15.75" customHeight="1">
      <c r="A64" s="182" t="s">
        <v>333</v>
      </c>
      <c r="B64" s="153" t="s">
        <v>334</v>
      </c>
      <c r="C64" s="701"/>
      <c r="D64" s="839"/>
      <c r="E64" s="1269"/>
    </row>
    <row r="65" spans="1:5" s="91" customFormat="1" ht="15.75" customHeight="1">
      <c r="A65" s="182" t="s">
        <v>335</v>
      </c>
      <c r="B65" s="153" t="s">
        <v>336</v>
      </c>
      <c r="C65" s="701"/>
      <c r="D65" s="839"/>
      <c r="E65" s="1269"/>
    </row>
    <row r="66" spans="1:5" s="91" customFormat="1" ht="15.75" customHeight="1">
      <c r="A66" s="182" t="s">
        <v>337</v>
      </c>
      <c r="B66" s="153" t="s">
        <v>338</v>
      </c>
      <c r="C66" s="701"/>
      <c r="D66" s="839"/>
      <c r="E66" s="1269"/>
    </row>
    <row r="67" spans="1:5" s="91" customFormat="1" ht="15.75" customHeight="1">
      <c r="A67" s="183" t="s">
        <v>63</v>
      </c>
      <c r="B67" s="171" t="s">
        <v>339</v>
      </c>
      <c r="C67" s="172">
        <f>+C68+C69+C70+C71+C72</f>
        <v>0</v>
      </c>
      <c r="D67" s="172">
        <f>+D68+D69+D70+D71+D72</f>
        <v>0</v>
      </c>
      <c r="E67" s="1270">
        <f>+E68+E69+E70+E71+E72</f>
        <v>0</v>
      </c>
    </row>
    <row r="68" spans="1:5" s="91" customFormat="1" ht="15.75" customHeight="1">
      <c r="A68" s="182" t="s">
        <v>340</v>
      </c>
      <c r="B68" s="153" t="s">
        <v>341</v>
      </c>
      <c r="C68" s="701"/>
      <c r="D68" s="839"/>
      <c r="E68" s="1269"/>
    </row>
    <row r="69" spans="1:5" s="91" customFormat="1" ht="15.75" customHeight="1">
      <c r="A69" s="182" t="s">
        <v>342</v>
      </c>
      <c r="B69" s="153" t="s">
        <v>343</v>
      </c>
      <c r="C69" s="701"/>
      <c r="D69" s="839"/>
      <c r="E69" s="1269"/>
    </row>
    <row r="70" spans="1:5" s="91" customFormat="1" ht="15.75" customHeight="1">
      <c r="A70" s="182" t="s">
        <v>344</v>
      </c>
      <c r="B70" s="153" t="s">
        <v>345</v>
      </c>
      <c r="C70" s="701"/>
      <c r="D70" s="839">
        <f aca="true" t="shared" si="0" ref="D70:E72">+D68+D69</f>
        <v>0</v>
      </c>
      <c r="E70" s="1269">
        <f t="shared" si="0"/>
        <v>0</v>
      </c>
    </row>
    <row r="71" spans="1:5" s="91" customFormat="1" ht="15.75" customHeight="1">
      <c r="A71" s="182" t="s">
        <v>346</v>
      </c>
      <c r="B71" s="153" t="s">
        <v>347</v>
      </c>
      <c r="C71" s="701"/>
      <c r="D71" s="839">
        <f t="shared" si="0"/>
        <v>0</v>
      </c>
      <c r="E71" s="1269">
        <f t="shared" si="0"/>
        <v>0</v>
      </c>
    </row>
    <row r="72" spans="1:5" s="91" customFormat="1" ht="15.75" customHeight="1" thickBot="1">
      <c r="A72" s="184" t="s">
        <v>348</v>
      </c>
      <c r="B72" s="178" t="s">
        <v>349</v>
      </c>
      <c r="C72" s="830"/>
      <c r="D72" s="841">
        <f t="shared" si="0"/>
        <v>0</v>
      </c>
      <c r="E72" s="1271">
        <f t="shared" si="0"/>
        <v>0</v>
      </c>
    </row>
    <row r="73" spans="1:5" s="91" customFormat="1" ht="33.75" customHeight="1" thickBot="1">
      <c r="A73" s="180" t="s">
        <v>254</v>
      </c>
      <c r="B73" s="144" t="s">
        <v>350</v>
      </c>
      <c r="C73" s="209">
        <f>+C59+C60</f>
        <v>197585</v>
      </c>
      <c r="D73" s="209">
        <f>+D59+D60</f>
        <v>269985</v>
      </c>
      <c r="E73" s="769">
        <f>+E59+E60</f>
        <v>272645</v>
      </c>
    </row>
    <row r="74" spans="1:5" s="91" customFormat="1" ht="15.75" customHeight="1" thickBot="1">
      <c r="A74" s="835" t="s">
        <v>255</v>
      </c>
      <c r="B74" s="208" t="s">
        <v>351</v>
      </c>
      <c r="C74" s="905"/>
      <c r="D74" s="905"/>
      <c r="E74" s="2149"/>
    </row>
    <row r="75" spans="1:5" s="91" customFormat="1" ht="21" customHeight="1" thickBot="1">
      <c r="A75" s="945" t="s">
        <v>256</v>
      </c>
      <c r="B75" s="946" t="s">
        <v>352</v>
      </c>
      <c r="C75" s="209">
        <f>+C73+C74</f>
        <v>197585</v>
      </c>
      <c r="D75" s="209">
        <f>+D73+D74</f>
        <v>269985</v>
      </c>
      <c r="E75" s="769">
        <f>+E73+E74</f>
        <v>272645</v>
      </c>
    </row>
    <row r="76" spans="1:5" s="91" customFormat="1" ht="15.75" customHeight="1">
      <c r="A76" s="561"/>
      <c r="B76" s="561"/>
      <c r="C76" s="562"/>
      <c r="D76" s="562"/>
      <c r="E76" s="562"/>
    </row>
    <row r="77" spans="1:5" s="108" customFormat="1" ht="16.5" customHeight="1" thickBot="1">
      <c r="A77" s="2214" t="s">
        <v>270</v>
      </c>
      <c r="B77" s="2214"/>
      <c r="C77" s="2214"/>
      <c r="D77" s="565"/>
      <c r="E77" s="565"/>
    </row>
    <row r="78" spans="1:5" ht="30.75" customHeight="1" thickBot="1">
      <c r="A78" s="136" t="s">
        <v>241</v>
      </c>
      <c r="B78" s="134" t="s">
        <v>462</v>
      </c>
      <c r="C78" s="518" t="s">
        <v>291</v>
      </c>
      <c r="D78" s="140" t="s">
        <v>461</v>
      </c>
      <c r="E78" s="138" t="s">
        <v>604</v>
      </c>
    </row>
    <row r="79" spans="1:5" s="5" customFormat="1" ht="13.5" customHeight="1" thickBot="1">
      <c r="A79" s="103">
        <v>1</v>
      </c>
      <c r="B79" s="104">
        <v>2</v>
      </c>
      <c r="C79" s="104">
        <v>3</v>
      </c>
      <c r="D79" s="104">
        <v>4</v>
      </c>
      <c r="E79" s="105">
        <v>5</v>
      </c>
    </row>
    <row r="80" spans="1:5" ht="15" customHeight="1" thickBot="1">
      <c r="A80" s="143" t="s">
        <v>243</v>
      </c>
      <c r="B80" s="186" t="s">
        <v>465</v>
      </c>
      <c r="C80" s="741">
        <f>+C81+C82+C83+C84+C85</f>
        <v>297537</v>
      </c>
      <c r="D80" s="741">
        <f>+D81+D82+D83+D84+D85</f>
        <v>351748</v>
      </c>
      <c r="E80" s="742">
        <f>+E81+E82+E83+E84+E85</f>
        <v>344376</v>
      </c>
    </row>
    <row r="81" spans="1:5" ht="15" customHeight="1">
      <c r="A81" s="158" t="s">
        <v>36</v>
      </c>
      <c r="B81" s="159" t="s">
        <v>272</v>
      </c>
      <c r="C81" s="743">
        <v>109386</v>
      </c>
      <c r="D81" s="688">
        <v>118863</v>
      </c>
      <c r="E81" s="689">
        <v>115307</v>
      </c>
    </row>
    <row r="82" spans="1:5" ht="15" customHeight="1">
      <c r="A82" s="147" t="s">
        <v>37</v>
      </c>
      <c r="B82" s="160" t="s">
        <v>121</v>
      </c>
      <c r="C82" s="744">
        <v>28784</v>
      </c>
      <c r="D82" s="690">
        <v>31419</v>
      </c>
      <c r="E82" s="691">
        <v>28977</v>
      </c>
    </row>
    <row r="83" spans="1:5" ht="15" customHeight="1">
      <c r="A83" s="147" t="s">
        <v>38</v>
      </c>
      <c r="B83" s="160" t="s">
        <v>58</v>
      </c>
      <c r="C83" s="744">
        <v>137564</v>
      </c>
      <c r="D83" s="690">
        <v>166773</v>
      </c>
      <c r="E83" s="691">
        <v>168548</v>
      </c>
    </row>
    <row r="84" spans="1:5" ht="15" customHeight="1">
      <c r="A84" s="147" t="s">
        <v>39</v>
      </c>
      <c r="B84" s="160" t="s">
        <v>122</v>
      </c>
      <c r="C84" s="744"/>
      <c r="D84" s="690"/>
      <c r="E84" s="691"/>
    </row>
    <row r="85" spans="1:5" ht="15" customHeight="1">
      <c r="A85" s="147" t="s">
        <v>47</v>
      </c>
      <c r="B85" s="160" t="s">
        <v>123</v>
      </c>
      <c r="C85" s="744">
        <f>SUM(C86:C92)</f>
        <v>21803</v>
      </c>
      <c r="D85" s="744">
        <f>SUM(D86:D92)</f>
        <v>34693</v>
      </c>
      <c r="E85" s="763">
        <f>SUM(E86:E92)</f>
        <v>31544</v>
      </c>
    </row>
    <row r="86" spans="1:5" ht="15" customHeight="1">
      <c r="A86" s="147" t="s">
        <v>40</v>
      </c>
      <c r="B86" s="160" t="s">
        <v>151</v>
      </c>
      <c r="C86" s="744"/>
      <c r="D86" s="690"/>
      <c r="E86" s="691"/>
    </row>
    <row r="87" spans="1:5" ht="15" customHeight="1">
      <c r="A87" s="147" t="s">
        <v>41</v>
      </c>
      <c r="B87" s="192" t="s">
        <v>152</v>
      </c>
      <c r="C87" s="744"/>
      <c r="D87" s="690"/>
      <c r="E87" s="691"/>
    </row>
    <row r="88" spans="1:5" ht="15" customHeight="1">
      <c r="A88" s="147" t="s">
        <v>48</v>
      </c>
      <c r="B88" s="192" t="s">
        <v>353</v>
      </c>
      <c r="C88" s="744"/>
      <c r="D88" s="690">
        <v>6089</v>
      </c>
      <c r="E88" s="691">
        <v>6157</v>
      </c>
    </row>
    <row r="89" spans="1:5" ht="15" customHeight="1">
      <c r="A89" s="147" t="s">
        <v>49</v>
      </c>
      <c r="B89" s="193" t="s">
        <v>154</v>
      </c>
      <c r="C89" s="744">
        <v>21803</v>
      </c>
      <c r="D89" s="690">
        <v>28604</v>
      </c>
      <c r="E89" s="691">
        <v>25387</v>
      </c>
    </row>
    <row r="90" spans="1:5" ht="15" customHeight="1">
      <c r="A90" s="147" t="s">
        <v>50</v>
      </c>
      <c r="B90" s="193" t="s">
        <v>156</v>
      </c>
      <c r="C90" s="744"/>
      <c r="D90" s="690"/>
      <c r="E90" s="691"/>
    </row>
    <row r="91" spans="1:5" ht="15" customHeight="1">
      <c r="A91" s="147" t="s">
        <v>51</v>
      </c>
      <c r="B91" s="193" t="s">
        <v>157</v>
      </c>
      <c r="C91" s="744"/>
      <c r="D91" s="690"/>
      <c r="E91" s="691"/>
    </row>
    <row r="92" spans="1:5" ht="15" customHeight="1" thickBot="1">
      <c r="A92" s="687" t="s">
        <v>53</v>
      </c>
      <c r="B92" s="703" t="s">
        <v>275</v>
      </c>
      <c r="C92" s="748"/>
      <c r="D92" s="692"/>
      <c r="E92" s="1006"/>
    </row>
    <row r="93" spans="1:5" ht="15" customHeight="1" thickBot="1">
      <c r="A93" s="143" t="s">
        <v>244</v>
      </c>
      <c r="B93" s="186" t="s">
        <v>466</v>
      </c>
      <c r="C93" s="741">
        <f>+C94+C95+C96</f>
        <v>55000</v>
      </c>
      <c r="D93" s="741">
        <f>+D94+D95+D96</f>
        <v>66128</v>
      </c>
      <c r="E93" s="742">
        <f>+E94+E95+E96</f>
        <v>29963</v>
      </c>
    </row>
    <row r="94" spans="1:5" ht="15" customHeight="1">
      <c r="A94" s="164" t="s">
        <v>42</v>
      </c>
      <c r="B94" s="165" t="s">
        <v>354</v>
      </c>
      <c r="C94" s="747">
        <v>55000</v>
      </c>
      <c r="D94" s="728">
        <v>64217</v>
      </c>
      <c r="E94" s="762">
        <v>29392</v>
      </c>
    </row>
    <row r="95" spans="1:5" ht="15" customHeight="1">
      <c r="A95" s="147" t="s">
        <v>43</v>
      </c>
      <c r="B95" s="160" t="s">
        <v>126</v>
      </c>
      <c r="C95" s="744"/>
      <c r="D95" s="690"/>
      <c r="E95" s="691"/>
    </row>
    <row r="96" spans="1:5" ht="15" customHeight="1">
      <c r="A96" s="147" t="s">
        <v>44</v>
      </c>
      <c r="B96" s="153" t="s">
        <v>355</v>
      </c>
      <c r="C96" s="744">
        <f>SUM(C97:C106)</f>
        <v>0</v>
      </c>
      <c r="D96" s="744">
        <f>SUM(D97:D106)</f>
        <v>1911</v>
      </c>
      <c r="E96" s="763">
        <f>SUM(E97:E106)</f>
        <v>571</v>
      </c>
    </row>
    <row r="97" spans="1:5" ht="15" customHeight="1">
      <c r="A97" s="147" t="s">
        <v>45</v>
      </c>
      <c r="B97" s="153" t="s">
        <v>356</v>
      </c>
      <c r="C97" s="744"/>
      <c r="D97" s="690">
        <v>471</v>
      </c>
      <c r="E97" s="691">
        <v>471</v>
      </c>
    </row>
    <row r="98" spans="1:5" ht="15" customHeight="1">
      <c r="A98" s="147" t="s">
        <v>46</v>
      </c>
      <c r="B98" s="153" t="s">
        <v>357</v>
      </c>
      <c r="C98" s="744"/>
      <c r="D98" s="690">
        <v>100</v>
      </c>
      <c r="E98" s="691">
        <v>100</v>
      </c>
    </row>
    <row r="99" spans="1:5" ht="15" customHeight="1">
      <c r="A99" s="147" t="s">
        <v>52</v>
      </c>
      <c r="B99" s="153" t="s">
        <v>358</v>
      </c>
      <c r="C99" s="744"/>
      <c r="D99" s="690"/>
      <c r="E99" s="691"/>
    </row>
    <row r="100" spans="1:5" ht="15" customHeight="1">
      <c r="A100" s="147" t="s">
        <v>57</v>
      </c>
      <c r="B100" s="196" t="s">
        <v>359</v>
      </c>
      <c r="C100" s="744"/>
      <c r="D100" s="690"/>
      <c r="E100" s="691"/>
    </row>
    <row r="101" spans="1:5" ht="15" customHeight="1">
      <c r="A101" s="147" t="s">
        <v>127</v>
      </c>
      <c r="B101" s="196" t="s">
        <v>360</v>
      </c>
      <c r="C101" s="744"/>
      <c r="D101" s="690"/>
      <c r="E101" s="691"/>
    </row>
    <row r="102" spans="1:5" ht="31.5" customHeight="1">
      <c r="A102" s="147" t="s">
        <v>128</v>
      </c>
      <c r="B102" s="196" t="s">
        <v>361</v>
      </c>
      <c r="C102" s="744"/>
      <c r="D102" s="690"/>
      <c r="E102" s="691"/>
    </row>
    <row r="103" spans="1:5" ht="33" customHeight="1">
      <c r="A103" s="147" t="s">
        <v>129</v>
      </c>
      <c r="B103" s="196" t="s">
        <v>485</v>
      </c>
      <c r="C103" s="744"/>
      <c r="D103" s="690"/>
      <c r="E103" s="691"/>
    </row>
    <row r="104" spans="1:5" ht="30" customHeight="1">
      <c r="A104" s="147" t="s">
        <v>130</v>
      </c>
      <c r="B104" s="196" t="s">
        <v>450</v>
      </c>
      <c r="C104" s="744"/>
      <c r="D104" s="690">
        <v>900</v>
      </c>
      <c r="E104" s="691"/>
    </row>
    <row r="105" spans="1:5" ht="30.75" customHeight="1">
      <c r="A105" s="147" t="s">
        <v>198</v>
      </c>
      <c r="B105" s="196" t="s">
        <v>484</v>
      </c>
      <c r="C105" s="744"/>
      <c r="D105" s="690">
        <v>440</v>
      </c>
      <c r="E105" s="691"/>
    </row>
    <row r="106" spans="1:5" ht="15" customHeight="1" thickBot="1">
      <c r="A106" s="166" t="s">
        <v>449</v>
      </c>
      <c r="B106" s="198" t="s">
        <v>445</v>
      </c>
      <c r="C106" s="745"/>
      <c r="D106" s="729"/>
      <c r="E106" s="1264"/>
    </row>
    <row r="107" spans="1:5" ht="15" customHeight="1" thickBot="1">
      <c r="A107" s="143" t="s">
        <v>245</v>
      </c>
      <c r="B107" s="199" t="s">
        <v>363</v>
      </c>
      <c r="C107" s="741">
        <f>+C108+C109</f>
        <v>0</v>
      </c>
      <c r="D107" s="741">
        <f>+D108+D109</f>
        <v>1007</v>
      </c>
      <c r="E107" s="742">
        <f>+E108+E109</f>
        <v>0</v>
      </c>
    </row>
    <row r="108" spans="1:5" ht="15" customHeight="1">
      <c r="A108" s="164" t="s">
        <v>15</v>
      </c>
      <c r="B108" s="165" t="s">
        <v>8</v>
      </c>
      <c r="C108" s="747"/>
      <c r="D108" s="728"/>
      <c r="E108" s="762"/>
    </row>
    <row r="109" spans="1:5" ht="15" customHeight="1" thickBot="1">
      <c r="A109" s="166" t="s">
        <v>16</v>
      </c>
      <c r="B109" s="167" t="s">
        <v>9</v>
      </c>
      <c r="C109" s="745"/>
      <c r="D109" s="729">
        <v>1007</v>
      </c>
      <c r="E109" s="1264"/>
    </row>
    <row r="110" spans="1:5" s="109" customFormat="1" ht="15" customHeight="1" thickBot="1">
      <c r="A110" s="180" t="s">
        <v>246</v>
      </c>
      <c r="B110" s="144" t="s">
        <v>364</v>
      </c>
      <c r="C110" s="749"/>
      <c r="D110" s="842"/>
      <c r="E110" s="843"/>
    </row>
    <row r="111" spans="1:5" ht="15" customHeight="1" thickBot="1">
      <c r="A111" s="730" t="s">
        <v>247</v>
      </c>
      <c r="B111" s="783" t="s">
        <v>67</v>
      </c>
      <c r="C111" s="784">
        <f>+C80+C93+C107+C110</f>
        <v>352537</v>
      </c>
      <c r="D111" s="784">
        <f>+D80+D93+D107+D110</f>
        <v>418883</v>
      </c>
      <c r="E111" s="785">
        <f>+E80+E93+E107+E110</f>
        <v>374339</v>
      </c>
    </row>
    <row r="112" spans="1:5" ht="15" customHeight="1" thickBot="1">
      <c r="A112" s="180" t="s">
        <v>248</v>
      </c>
      <c r="B112" s="144" t="s">
        <v>365</v>
      </c>
      <c r="C112" s="741">
        <f>+C113+C121</f>
        <v>0</v>
      </c>
      <c r="D112" s="741">
        <f>+D113+D121</f>
        <v>0</v>
      </c>
      <c r="E112" s="742">
        <f>+E113+E121</f>
        <v>0</v>
      </c>
    </row>
    <row r="113" spans="1:5" ht="15" customHeight="1">
      <c r="A113" s="181" t="s">
        <v>24</v>
      </c>
      <c r="B113" s="151" t="s">
        <v>366</v>
      </c>
      <c r="C113" s="844">
        <f>+C114+C115+C116+C117+C118+C119+C120</f>
        <v>0</v>
      </c>
      <c r="D113" s="844">
        <f>+D114+D115+D116+D117+D118+D119+D120</f>
        <v>0</v>
      </c>
      <c r="E113" s="845">
        <f>+E114+E115+E116+E117+E118+E119+E120</f>
        <v>0</v>
      </c>
    </row>
    <row r="114" spans="1:5" ht="15" customHeight="1">
      <c r="A114" s="182" t="s">
        <v>26</v>
      </c>
      <c r="B114" s="153" t="s">
        <v>367</v>
      </c>
      <c r="C114" s="699"/>
      <c r="D114" s="690"/>
      <c r="E114" s="691"/>
    </row>
    <row r="115" spans="1:5" ht="15" customHeight="1">
      <c r="A115" s="182" t="s">
        <v>27</v>
      </c>
      <c r="B115" s="153" t="s">
        <v>368</v>
      </c>
      <c r="C115" s="699"/>
      <c r="D115" s="690"/>
      <c r="E115" s="691"/>
    </row>
    <row r="116" spans="1:5" ht="15" customHeight="1">
      <c r="A116" s="182" t="s">
        <v>28</v>
      </c>
      <c r="B116" s="153" t="s">
        <v>369</v>
      </c>
      <c r="C116" s="699"/>
      <c r="D116" s="690"/>
      <c r="E116" s="691"/>
    </row>
    <row r="117" spans="1:5" ht="15" customHeight="1">
      <c r="A117" s="182" t="s">
        <v>29</v>
      </c>
      <c r="B117" s="153" t="s">
        <v>370</v>
      </c>
      <c r="C117" s="699"/>
      <c r="D117" s="690"/>
      <c r="E117" s="691"/>
    </row>
    <row r="118" spans="1:5" ht="15" customHeight="1">
      <c r="A118" s="182" t="s">
        <v>102</v>
      </c>
      <c r="B118" s="153" t="s">
        <v>371</v>
      </c>
      <c r="C118" s="699"/>
      <c r="D118" s="690"/>
      <c r="E118" s="691"/>
    </row>
    <row r="119" spans="1:5" ht="15" customHeight="1">
      <c r="A119" s="182" t="s">
        <v>134</v>
      </c>
      <c r="B119" s="153" t="s">
        <v>372</v>
      </c>
      <c r="C119" s="699"/>
      <c r="D119" s="690"/>
      <c r="E119" s="691"/>
    </row>
    <row r="120" spans="1:5" ht="15" customHeight="1">
      <c r="A120" s="182" t="s">
        <v>135</v>
      </c>
      <c r="B120" s="153" t="s">
        <v>373</v>
      </c>
      <c r="C120" s="699"/>
      <c r="D120" s="690"/>
      <c r="E120" s="691"/>
    </row>
    <row r="121" spans="1:5" ht="15" customHeight="1">
      <c r="A121" s="183" t="s">
        <v>25</v>
      </c>
      <c r="B121" s="171" t="s">
        <v>374</v>
      </c>
      <c r="C121" s="846">
        <f>+C122+C123+C124+C125+C126+C127+C128+C129</f>
        <v>0</v>
      </c>
      <c r="D121" s="846">
        <f>+D122+D123+D124+D125+D126+D127+D128+D129</f>
        <v>0</v>
      </c>
      <c r="E121" s="847">
        <f>+E122+E123+E124+E125+E126+E127+E128+E129</f>
        <v>0</v>
      </c>
    </row>
    <row r="122" spans="1:5" ht="15" customHeight="1">
      <c r="A122" s="182" t="s">
        <v>32</v>
      </c>
      <c r="B122" s="153" t="s">
        <v>367</v>
      </c>
      <c r="C122" s="699"/>
      <c r="D122" s="690"/>
      <c r="E122" s="691"/>
    </row>
    <row r="123" spans="1:5" ht="15" customHeight="1">
      <c r="A123" s="182" t="s">
        <v>33</v>
      </c>
      <c r="B123" s="153" t="s">
        <v>375</v>
      </c>
      <c r="C123" s="699"/>
      <c r="D123" s="690"/>
      <c r="E123" s="691"/>
    </row>
    <row r="124" spans="1:5" ht="15" customHeight="1">
      <c r="A124" s="182" t="s">
        <v>34</v>
      </c>
      <c r="B124" s="153" t="s">
        <v>369</v>
      </c>
      <c r="C124" s="699"/>
      <c r="D124" s="690"/>
      <c r="E124" s="691"/>
    </row>
    <row r="125" spans="1:5" ht="15" customHeight="1">
      <c r="A125" s="182" t="s">
        <v>35</v>
      </c>
      <c r="B125" s="153" t="s">
        <v>444</v>
      </c>
      <c r="C125" s="699"/>
      <c r="D125" s="690"/>
      <c r="E125" s="691"/>
    </row>
    <row r="126" spans="1:5" ht="15" customHeight="1">
      <c r="A126" s="182" t="s">
        <v>103</v>
      </c>
      <c r="B126" s="153" t="s">
        <v>371</v>
      </c>
      <c r="C126" s="699"/>
      <c r="D126" s="690"/>
      <c r="E126" s="691"/>
    </row>
    <row r="127" spans="1:5" ht="15" customHeight="1">
      <c r="A127" s="182" t="s">
        <v>136</v>
      </c>
      <c r="B127" s="153" t="s">
        <v>376</v>
      </c>
      <c r="C127" s="699"/>
      <c r="D127" s="690"/>
      <c r="E127" s="691"/>
    </row>
    <row r="128" spans="1:5" ht="15" customHeight="1">
      <c r="A128" s="182" t="s">
        <v>137</v>
      </c>
      <c r="B128" s="153" t="s">
        <v>373</v>
      </c>
      <c r="C128" s="699"/>
      <c r="D128" s="690"/>
      <c r="E128" s="691"/>
    </row>
    <row r="129" spans="1:5" ht="15" customHeight="1" thickBot="1">
      <c r="A129" s="205" t="s">
        <v>138</v>
      </c>
      <c r="B129" s="206" t="s">
        <v>377</v>
      </c>
      <c r="C129" s="700"/>
      <c r="D129" s="729"/>
      <c r="E129" s="1264"/>
    </row>
    <row r="130" spans="1:5" ht="27.75" customHeight="1" thickBot="1">
      <c r="A130" s="180" t="s">
        <v>249</v>
      </c>
      <c r="B130" s="144" t="s">
        <v>378</v>
      </c>
      <c r="C130" s="752">
        <f>+C111+C112</f>
        <v>352537</v>
      </c>
      <c r="D130" s="752">
        <f>+D111+D112</f>
        <v>418883</v>
      </c>
      <c r="E130" s="766">
        <f>+E111+E112</f>
        <v>374339</v>
      </c>
    </row>
    <row r="131" spans="1:8" ht="15" customHeight="1" thickBot="1">
      <c r="A131" s="566" t="s">
        <v>250</v>
      </c>
      <c r="B131" s="563" t="s">
        <v>379</v>
      </c>
      <c r="C131" s="906"/>
      <c r="D131" s="907"/>
      <c r="E131" s="2150">
        <v>170</v>
      </c>
      <c r="F131" s="110"/>
      <c r="G131" s="110"/>
      <c r="H131" s="110"/>
    </row>
    <row r="132" spans="1:5" s="1" customFormat="1" ht="26.25" customHeight="1" thickBot="1">
      <c r="A132" s="945" t="s">
        <v>251</v>
      </c>
      <c r="B132" s="946" t="s">
        <v>380</v>
      </c>
      <c r="C132" s="947">
        <f>+C130+C131</f>
        <v>352537</v>
      </c>
      <c r="D132" s="947">
        <f>+D130+D131</f>
        <v>418883</v>
      </c>
      <c r="E132" s="948">
        <f>+E130+E131</f>
        <v>374509</v>
      </c>
    </row>
    <row r="133" spans="1:5" s="1" customFormat="1" ht="12.75" customHeight="1">
      <c r="A133" s="561"/>
      <c r="B133" s="561"/>
      <c r="C133" s="562"/>
      <c r="D133" s="562"/>
      <c r="E133" s="562"/>
    </row>
    <row r="134" spans="1:5" ht="15.75" customHeight="1" thickBot="1">
      <c r="A134" s="2215" t="s">
        <v>70</v>
      </c>
      <c r="B134" s="2215"/>
      <c r="C134" s="2215"/>
      <c r="D134" s="2215"/>
      <c r="E134" s="2215"/>
    </row>
    <row r="135" spans="1:5" ht="30" customHeight="1" thickBot="1">
      <c r="A135" s="558">
        <v>1</v>
      </c>
      <c r="B135" s="186" t="s">
        <v>145</v>
      </c>
      <c r="C135" s="697">
        <f>+C59-C111</f>
        <v>-154952</v>
      </c>
      <c r="D135" s="145">
        <f>+D59-D111</f>
        <v>-160839</v>
      </c>
      <c r="E135" s="145">
        <f>+E59-E111</f>
        <v>-113635</v>
      </c>
    </row>
  </sheetData>
  <sheetProtection/>
  <mergeCells count="4">
    <mergeCell ref="A2:C2"/>
    <mergeCell ref="A77:C77"/>
    <mergeCell ref="A134:E134"/>
    <mergeCell ref="A1:E1"/>
  </mergeCells>
  <printOptions horizontalCentered="1"/>
  <pageMargins left="0.5905511811023623" right="0.5905511811023623" top="0.8661417322834646" bottom="0.5905511811023623" header="0.5905511811023623" footer="0.5905511811023623"/>
  <pageSetup fitToHeight="2" fitToWidth="3" horizontalDpi="600" verticalDpi="600" orientation="portrait" paperSize="9" scale="57" r:id="rId1"/>
  <headerFooter alignWithMargins="0">
    <oddHeader>&amp;R&amp;"Times New Roman CE,Dőlt"&amp;12 &amp;14 1.3. melléklet a ........./2014. (.......) zárszámadási rendelethez</oddHeader>
  </headerFooter>
  <colBreaks count="1" manualBreakCount="1">
    <brk id="5" max="134" man="1"/>
  </colBreaks>
</worksheet>
</file>

<file path=xl/worksheets/sheet30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1" sqref="A1:J1"/>
    </sheetView>
  </sheetViews>
  <sheetFormatPr defaultColWidth="9.00390625" defaultRowHeight="12.75"/>
  <cols>
    <col min="1" max="1" width="5.50390625" style="1400" customWidth="1"/>
    <col min="2" max="2" width="39.375" style="1400" customWidth="1"/>
    <col min="3" max="9" width="13.875" style="1400" customWidth="1"/>
    <col min="10" max="10" width="15.125" style="1400" customWidth="1"/>
    <col min="11" max="16384" width="9.375" style="1400" customWidth="1"/>
  </cols>
  <sheetData>
    <row r="1" spans="1:10" ht="34.5" customHeight="1">
      <c r="A1" s="2466" t="s">
        <v>681</v>
      </c>
      <c r="B1" s="2467"/>
      <c r="C1" s="2467"/>
      <c r="D1" s="2467"/>
      <c r="E1" s="2467"/>
      <c r="F1" s="2467"/>
      <c r="G1" s="2467"/>
      <c r="H1" s="2467"/>
      <c r="I1" s="2467"/>
      <c r="J1" s="2467"/>
    </row>
    <row r="2" spans="9:10" ht="14.25" thickBot="1">
      <c r="I2" s="2468" t="s">
        <v>635</v>
      </c>
      <c r="J2" s="2468"/>
    </row>
    <row r="3" spans="1:10" ht="13.5" thickBot="1">
      <c r="A3" s="2469" t="s">
        <v>241</v>
      </c>
      <c r="B3" s="2471" t="s">
        <v>663</v>
      </c>
      <c r="C3" s="2473" t="s">
        <v>664</v>
      </c>
      <c r="D3" s="2475" t="s">
        <v>665</v>
      </c>
      <c r="E3" s="2476"/>
      <c r="F3" s="2476"/>
      <c r="G3" s="2476"/>
      <c r="H3" s="2476"/>
      <c r="I3" s="2476"/>
      <c r="J3" s="2477" t="s">
        <v>666</v>
      </c>
    </row>
    <row r="4" spans="1:10" s="1403" customFormat="1" ht="42" customHeight="1" thickBot="1">
      <c r="A4" s="2470"/>
      <c r="B4" s="2472"/>
      <c r="C4" s="2474"/>
      <c r="D4" s="1401" t="s">
        <v>723</v>
      </c>
      <c r="E4" s="1401" t="s">
        <v>724</v>
      </c>
      <c r="F4" s="1401" t="s">
        <v>725</v>
      </c>
      <c r="G4" s="1402" t="s">
        <v>726</v>
      </c>
      <c r="H4" s="1402" t="s">
        <v>727</v>
      </c>
      <c r="I4" s="1402" t="s">
        <v>667</v>
      </c>
      <c r="J4" s="2478"/>
    </row>
    <row r="5" spans="1:10" s="1403" customFormat="1" ht="12" customHeight="1" thickBot="1">
      <c r="A5" s="1404">
        <v>1</v>
      </c>
      <c r="B5" s="1405">
        <v>2</v>
      </c>
      <c r="C5" s="1405">
        <v>3</v>
      </c>
      <c r="D5" s="1405">
        <v>4</v>
      </c>
      <c r="E5" s="1405">
        <v>5</v>
      </c>
      <c r="F5" s="1405">
        <v>6</v>
      </c>
      <c r="G5" s="1405">
        <v>7</v>
      </c>
      <c r="H5" s="1405">
        <v>8</v>
      </c>
      <c r="I5" s="1405" t="s">
        <v>728</v>
      </c>
      <c r="J5" s="1406" t="s">
        <v>729</v>
      </c>
    </row>
    <row r="6" spans="1:10" s="1403" customFormat="1" ht="18" customHeight="1">
      <c r="A6" s="2455" t="s">
        <v>668</v>
      </c>
      <c r="B6" s="2456"/>
      <c r="C6" s="2456"/>
      <c r="D6" s="2456"/>
      <c r="E6" s="2456"/>
      <c r="F6" s="2456"/>
      <c r="G6" s="2456"/>
      <c r="H6" s="2456"/>
      <c r="I6" s="2456"/>
      <c r="J6" s="2457"/>
    </row>
    <row r="7" spans="1:10" ht="15.75" customHeight="1">
      <c r="A7" s="1407" t="s">
        <v>243</v>
      </c>
      <c r="B7" s="1408" t="s">
        <v>669</v>
      </c>
      <c r="C7" s="1409"/>
      <c r="D7" s="1410"/>
      <c r="E7" s="1410"/>
      <c r="F7" s="1410"/>
      <c r="G7" s="1411"/>
      <c r="H7" s="1411"/>
      <c r="I7" s="1412">
        <f>SUM(D7:H7)</f>
        <v>0</v>
      </c>
      <c r="J7" s="1413">
        <f>SUM(C7:H7)</f>
        <v>0</v>
      </c>
    </row>
    <row r="8" spans="1:10" ht="22.5">
      <c r="A8" s="1407" t="s">
        <v>244</v>
      </c>
      <c r="B8" s="1408" t="s">
        <v>670</v>
      </c>
      <c r="C8" s="1409"/>
      <c r="D8" s="1410"/>
      <c r="E8" s="1410"/>
      <c r="F8" s="1410"/>
      <c r="G8" s="1411"/>
      <c r="H8" s="1411"/>
      <c r="I8" s="1412">
        <f aca="true" t="shared" si="0" ref="I8:I13">SUM(D8:H8)</f>
        <v>0</v>
      </c>
      <c r="J8" s="1413">
        <f aca="true" t="shared" si="1" ref="J8:J13">SUM(C8:H8)</f>
        <v>0</v>
      </c>
    </row>
    <row r="9" spans="1:10" ht="22.5">
      <c r="A9" s="1407" t="s">
        <v>245</v>
      </c>
      <c r="B9" s="1408" t="s">
        <v>671</v>
      </c>
      <c r="C9" s="1409"/>
      <c r="D9" s="1410"/>
      <c r="E9" s="1410"/>
      <c r="F9" s="1410"/>
      <c r="G9" s="1411"/>
      <c r="H9" s="1411"/>
      <c r="I9" s="1412">
        <f t="shared" si="0"/>
        <v>0</v>
      </c>
      <c r="J9" s="1413">
        <f t="shared" si="1"/>
        <v>0</v>
      </c>
    </row>
    <row r="10" spans="1:10" ht="15.75" customHeight="1">
      <c r="A10" s="1407" t="s">
        <v>246</v>
      </c>
      <c r="B10" s="1408" t="s">
        <v>672</v>
      </c>
      <c r="C10" s="1409"/>
      <c r="D10" s="1410"/>
      <c r="E10" s="1410"/>
      <c r="F10" s="1410"/>
      <c r="G10" s="1411"/>
      <c r="H10" s="1411"/>
      <c r="I10" s="1412">
        <f t="shared" si="0"/>
        <v>0</v>
      </c>
      <c r="J10" s="1413">
        <f t="shared" si="1"/>
        <v>0</v>
      </c>
    </row>
    <row r="11" spans="1:10" ht="22.5">
      <c r="A11" s="1407" t="s">
        <v>247</v>
      </c>
      <c r="B11" s="1408" t="s">
        <v>673</v>
      </c>
      <c r="C11" s="1409"/>
      <c r="D11" s="1410"/>
      <c r="E11" s="1410"/>
      <c r="F11" s="1410"/>
      <c r="G11" s="1411"/>
      <c r="H11" s="1411"/>
      <c r="I11" s="1412">
        <f t="shared" si="0"/>
        <v>0</v>
      </c>
      <c r="J11" s="1413">
        <f t="shared" si="1"/>
        <v>0</v>
      </c>
    </row>
    <row r="12" spans="1:10" ht="15.75" customHeight="1">
      <c r="A12" s="1414" t="s">
        <v>248</v>
      </c>
      <c r="B12" s="1415" t="s">
        <v>674</v>
      </c>
      <c r="C12" s="1416">
        <v>55018</v>
      </c>
      <c r="D12" s="1417">
        <v>632</v>
      </c>
      <c r="E12" s="1417">
        <v>104</v>
      </c>
      <c r="F12" s="1417">
        <v>49</v>
      </c>
      <c r="G12" s="1418"/>
      <c r="H12" s="1418">
        <v>589</v>
      </c>
      <c r="I12" s="1412">
        <f t="shared" si="0"/>
        <v>1374</v>
      </c>
      <c r="J12" s="1413">
        <f t="shared" si="1"/>
        <v>56392</v>
      </c>
    </row>
    <row r="13" spans="1:10" ht="15.75" customHeight="1" thickBot="1">
      <c r="A13" s="1419" t="s">
        <v>249</v>
      </c>
      <c r="B13" s="1420" t="s">
        <v>675</v>
      </c>
      <c r="C13" s="1421"/>
      <c r="D13" s="1422"/>
      <c r="E13" s="1422"/>
      <c r="F13" s="1422"/>
      <c r="G13" s="1423"/>
      <c r="H13" s="1418"/>
      <c r="I13" s="1412">
        <f t="shared" si="0"/>
        <v>0</v>
      </c>
      <c r="J13" s="1413">
        <f t="shared" si="1"/>
        <v>0</v>
      </c>
    </row>
    <row r="14" spans="1:10" s="1427" customFormat="1" ht="18" customHeight="1" thickBot="1">
      <c r="A14" s="2458" t="s">
        <v>676</v>
      </c>
      <c r="B14" s="2459"/>
      <c r="C14" s="1424">
        <f aca="true" t="shared" si="2" ref="C14:J14">SUM(C7:C13)</f>
        <v>55018</v>
      </c>
      <c r="D14" s="1424">
        <f>SUM(D7:D13)</f>
        <v>632</v>
      </c>
      <c r="E14" s="1424">
        <f t="shared" si="2"/>
        <v>104</v>
      </c>
      <c r="F14" s="1424">
        <f t="shared" si="2"/>
        <v>49</v>
      </c>
      <c r="G14" s="1425">
        <f t="shared" si="2"/>
        <v>0</v>
      </c>
      <c r="H14" s="1425">
        <f t="shared" si="2"/>
        <v>589</v>
      </c>
      <c r="I14" s="1425">
        <f t="shared" si="2"/>
        <v>1374</v>
      </c>
      <c r="J14" s="1426">
        <f t="shared" si="2"/>
        <v>56392</v>
      </c>
    </row>
    <row r="15" spans="1:10" s="1428" customFormat="1" ht="18" customHeight="1">
      <c r="A15" s="2460" t="s">
        <v>677</v>
      </c>
      <c r="B15" s="2461"/>
      <c r="C15" s="2461"/>
      <c r="D15" s="2461"/>
      <c r="E15" s="2461"/>
      <c r="F15" s="2461"/>
      <c r="G15" s="2461"/>
      <c r="H15" s="2461"/>
      <c r="I15" s="2461"/>
      <c r="J15" s="2462"/>
    </row>
    <row r="16" spans="1:10" s="1428" customFormat="1" ht="12.75">
      <c r="A16" s="1407" t="s">
        <v>243</v>
      </c>
      <c r="B16" s="1408" t="s">
        <v>678</v>
      </c>
      <c r="C16" s="1409"/>
      <c r="D16" s="1410"/>
      <c r="E16" s="1410"/>
      <c r="F16" s="1410"/>
      <c r="G16" s="1411"/>
      <c r="H16" s="1411"/>
      <c r="I16" s="1412">
        <f>SUM(D16:G16)</f>
        <v>0</v>
      </c>
      <c r="J16" s="1413">
        <f>C16+I16</f>
        <v>0</v>
      </c>
    </row>
    <row r="17" spans="1:10" ht="13.5" thickBot="1">
      <c r="A17" s="1419" t="s">
        <v>244</v>
      </c>
      <c r="B17" s="1420" t="s">
        <v>675</v>
      </c>
      <c r="C17" s="1421"/>
      <c r="D17" s="1422"/>
      <c r="E17" s="1422"/>
      <c r="F17" s="1422"/>
      <c r="G17" s="1423"/>
      <c r="H17" s="1418"/>
      <c r="I17" s="1412">
        <f>SUM(D17:G17)</f>
        <v>0</v>
      </c>
      <c r="J17" s="1429">
        <f>C17+I17</f>
        <v>0</v>
      </c>
    </row>
    <row r="18" spans="1:10" ht="15.75" customHeight="1" thickBot="1">
      <c r="A18" s="2458" t="s">
        <v>679</v>
      </c>
      <c r="B18" s="2459"/>
      <c r="C18" s="1424">
        <f aca="true" t="shared" si="3" ref="C18:J18">SUM(C16:C17)</f>
        <v>0</v>
      </c>
      <c r="D18" s="1424">
        <f t="shared" si="3"/>
        <v>0</v>
      </c>
      <c r="E18" s="1424">
        <f t="shared" si="3"/>
        <v>0</v>
      </c>
      <c r="F18" s="1424">
        <f t="shared" si="3"/>
        <v>0</v>
      </c>
      <c r="G18" s="1425">
        <f t="shared" si="3"/>
        <v>0</v>
      </c>
      <c r="H18" s="1425">
        <f t="shared" si="3"/>
        <v>0</v>
      </c>
      <c r="I18" s="1425">
        <f t="shared" si="3"/>
        <v>0</v>
      </c>
      <c r="J18" s="1426">
        <f t="shared" si="3"/>
        <v>0</v>
      </c>
    </row>
    <row r="19" spans="1:10" ht="18" customHeight="1" thickBot="1">
      <c r="A19" s="2463" t="s">
        <v>680</v>
      </c>
      <c r="B19" s="2464"/>
      <c r="C19" s="1430">
        <f aca="true" t="shared" si="4" ref="C19:J19">C14+C18</f>
        <v>55018</v>
      </c>
      <c r="D19" s="1430">
        <f t="shared" si="4"/>
        <v>632</v>
      </c>
      <c r="E19" s="1430">
        <f t="shared" si="4"/>
        <v>104</v>
      </c>
      <c r="F19" s="1430">
        <f t="shared" si="4"/>
        <v>49</v>
      </c>
      <c r="G19" s="1430">
        <f t="shared" si="4"/>
        <v>0</v>
      </c>
      <c r="H19" s="1430">
        <f t="shared" si="4"/>
        <v>589</v>
      </c>
      <c r="I19" s="1430">
        <f t="shared" si="4"/>
        <v>1374</v>
      </c>
      <c r="J19" s="1426">
        <f t="shared" si="4"/>
        <v>56392</v>
      </c>
    </row>
    <row r="21" spans="1:10" ht="16.5" customHeight="1">
      <c r="A21" s="2465" t="s">
        <v>730</v>
      </c>
      <c r="B21" s="2465"/>
      <c r="C21" s="2465"/>
      <c r="D21" s="2465"/>
      <c r="E21" s="2465"/>
      <c r="F21" s="2465"/>
      <c r="G21" s="2465"/>
      <c r="H21" s="2465"/>
      <c r="I21" s="2465"/>
      <c r="J21" s="2465"/>
    </row>
    <row r="22" spans="1:10" ht="12.75">
      <c r="A22" s="2465"/>
      <c r="B22" s="2465"/>
      <c r="C22" s="2465"/>
      <c r="D22" s="2465"/>
      <c r="E22" s="2465"/>
      <c r="F22" s="2465"/>
      <c r="G22" s="2465"/>
      <c r="H22" s="2465"/>
      <c r="I22" s="2465"/>
      <c r="J22" s="2465"/>
    </row>
  </sheetData>
  <sheetProtection/>
  <mergeCells count="13">
    <mergeCell ref="A1:J1"/>
    <mergeCell ref="I2:J2"/>
    <mergeCell ref="A3:A4"/>
    <mergeCell ref="B3:B4"/>
    <mergeCell ref="C3:C4"/>
    <mergeCell ref="D3:I3"/>
    <mergeCell ref="J3:J4"/>
    <mergeCell ref="A6:J6"/>
    <mergeCell ref="A14:B14"/>
    <mergeCell ref="A15:J15"/>
    <mergeCell ref="A18:B18"/>
    <mergeCell ref="A19:B19"/>
    <mergeCell ref="A21:J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3" r:id="rId1"/>
  <headerFooter>
    <oddHeader>&amp;R22.. melléklet a ..../2014. (     )  zárszámadási rendelethez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E80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7.125" style="1487" customWidth="1"/>
    <col min="2" max="2" width="78.00390625" style="1482" customWidth="1"/>
    <col min="3" max="3" width="15.625" style="1991" customWidth="1"/>
    <col min="4" max="4" width="15.50390625" style="1482" customWidth="1"/>
    <col min="5" max="5" width="18.875" style="1991" customWidth="1"/>
    <col min="6" max="16384" width="9.375" style="1482" customWidth="1"/>
  </cols>
  <sheetData>
    <row r="1" spans="1:5" s="1463" customFormat="1" ht="26.25" customHeight="1">
      <c r="A1" s="1465"/>
      <c r="B1" s="1993" t="s">
        <v>683</v>
      </c>
      <c r="C1" s="1990"/>
      <c r="E1" s="1990"/>
    </row>
    <row r="2" spans="1:5" s="1463" customFormat="1" ht="24.75" customHeight="1">
      <c r="A2" s="2479" t="s">
        <v>1401</v>
      </c>
      <c r="B2" s="2480"/>
      <c r="C2" s="2480"/>
      <c r="E2" s="1990"/>
    </row>
    <row r="3" spans="1:5" s="1463" customFormat="1" ht="16.5" thickBot="1">
      <c r="A3" s="1465"/>
      <c r="C3" s="1994" t="s">
        <v>635</v>
      </c>
      <c r="D3" s="1994"/>
      <c r="E3" s="1990"/>
    </row>
    <row r="4" spans="1:5" s="1986" customFormat="1" ht="41.25" customHeight="1" thickBot="1">
      <c r="A4" s="2005" t="s">
        <v>1316</v>
      </c>
      <c r="B4" s="2006" t="s">
        <v>684</v>
      </c>
      <c r="C4" s="2007" t="s">
        <v>1355</v>
      </c>
      <c r="D4" s="1995"/>
      <c r="E4" s="1987"/>
    </row>
    <row r="5" spans="1:3" ht="15.75">
      <c r="A5" s="2002"/>
      <c r="B5" s="2003" t="s">
        <v>685</v>
      </c>
      <c r="C5" s="2004">
        <f>SUM(C6:C31)</f>
        <v>5514</v>
      </c>
    </row>
    <row r="6" spans="1:5" s="1463" customFormat="1" ht="15" customHeight="1">
      <c r="A6" s="1998" t="s">
        <v>243</v>
      </c>
      <c r="B6" s="1992" t="s">
        <v>700</v>
      </c>
      <c r="C6" s="1999">
        <v>97</v>
      </c>
      <c r="E6" s="1990"/>
    </row>
    <row r="7" spans="1:5" s="1463" customFormat="1" ht="15" customHeight="1">
      <c r="A7" s="1998" t="s">
        <v>244</v>
      </c>
      <c r="B7" s="1992" t="s">
        <v>690</v>
      </c>
      <c r="C7" s="1999">
        <v>113</v>
      </c>
      <c r="E7" s="1990"/>
    </row>
    <row r="8" spans="1:5" s="1463" customFormat="1" ht="15" customHeight="1">
      <c r="A8" s="1998" t="s">
        <v>245</v>
      </c>
      <c r="B8" s="1992" t="s">
        <v>688</v>
      </c>
      <c r="C8" s="1999">
        <v>88</v>
      </c>
      <c r="E8" s="1990"/>
    </row>
    <row r="9" spans="1:5" s="1463" customFormat="1" ht="15" customHeight="1">
      <c r="A9" s="1998" t="s">
        <v>246</v>
      </c>
      <c r="B9" s="1992" t="s">
        <v>702</v>
      </c>
      <c r="C9" s="1999">
        <v>86</v>
      </c>
      <c r="E9" s="1990"/>
    </row>
    <row r="10" spans="1:5" s="1463" customFormat="1" ht="15" customHeight="1">
      <c r="A10" s="1998" t="s">
        <v>247</v>
      </c>
      <c r="B10" s="1992" t="s">
        <v>691</v>
      </c>
      <c r="C10" s="1999">
        <v>136</v>
      </c>
      <c r="E10" s="1990"/>
    </row>
    <row r="11" spans="1:5" s="1463" customFormat="1" ht="15" customHeight="1">
      <c r="A11" s="1998" t="s">
        <v>248</v>
      </c>
      <c r="B11" s="1992" t="s">
        <v>689</v>
      </c>
      <c r="C11" s="1999">
        <v>92</v>
      </c>
      <c r="E11" s="1990"/>
    </row>
    <row r="12" spans="1:5" s="1463" customFormat="1" ht="15" customHeight="1">
      <c r="A12" s="1998" t="s">
        <v>249</v>
      </c>
      <c r="B12" s="1992" t="s">
        <v>696</v>
      </c>
      <c r="C12" s="1999">
        <v>183</v>
      </c>
      <c r="E12" s="1990"/>
    </row>
    <row r="13" spans="1:5" s="1463" customFormat="1" ht="15" customHeight="1">
      <c r="A13" s="1998" t="s">
        <v>250</v>
      </c>
      <c r="B13" s="1992" t="s">
        <v>692</v>
      </c>
      <c r="C13" s="1999">
        <v>86</v>
      </c>
      <c r="E13" s="1990"/>
    </row>
    <row r="14" spans="1:5" s="1463" customFormat="1" ht="15" customHeight="1">
      <c r="A14" s="1998" t="s">
        <v>251</v>
      </c>
      <c r="B14" s="1992" t="s">
        <v>703</v>
      </c>
      <c r="C14" s="1999">
        <v>107</v>
      </c>
      <c r="E14" s="1990"/>
    </row>
    <row r="15" spans="1:5" s="1463" customFormat="1" ht="15" customHeight="1">
      <c r="A15" s="1998" t="s">
        <v>252</v>
      </c>
      <c r="B15" s="1992" t="s">
        <v>693</v>
      </c>
      <c r="C15" s="1999">
        <v>94</v>
      </c>
      <c r="E15" s="1990"/>
    </row>
    <row r="16" spans="1:5" s="1463" customFormat="1" ht="15" customHeight="1">
      <c r="A16" s="1998" t="s">
        <v>256</v>
      </c>
      <c r="B16" s="1992" t="s">
        <v>694</v>
      </c>
      <c r="C16" s="1999">
        <v>156</v>
      </c>
      <c r="E16" s="1990"/>
    </row>
    <row r="17" spans="1:5" s="1463" customFormat="1" ht="15" customHeight="1">
      <c r="A17" s="1998" t="s">
        <v>258</v>
      </c>
      <c r="B17" s="1992" t="s">
        <v>1317</v>
      </c>
      <c r="C17" s="1999">
        <v>75</v>
      </c>
      <c r="E17" s="1990"/>
    </row>
    <row r="18" spans="1:5" s="1463" customFormat="1" ht="15" customHeight="1">
      <c r="A18" s="1998" t="s">
        <v>260</v>
      </c>
      <c r="B18" s="1992" t="s">
        <v>686</v>
      </c>
      <c r="C18" s="1999">
        <v>2600</v>
      </c>
      <c r="E18" s="1990"/>
    </row>
    <row r="19" spans="1:5" s="1463" customFormat="1" ht="15" customHeight="1">
      <c r="A19" s="1998" t="s">
        <v>262</v>
      </c>
      <c r="B19" s="1992" t="s">
        <v>697</v>
      </c>
      <c r="C19" s="1999">
        <v>97</v>
      </c>
      <c r="E19" s="1990"/>
    </row>
    <row r="20" spans="1:5" s="1463" customFormat="1" ht="15" customHeight="1">
      <c r="A20" s="1998" t="s">
        <v>263</v>
      </c>
      <c r="B20" s="1992" t="s">
        <v>695</v>
      </c>
      <c r="C20" s="1999">
        <v>81</v>
      </c>
      <c r="E20" s="1990"/>
    </row>
    <row r="21" spans="1:5" s="1463" customFormat="1" ht="15" customHeight="1">
      <c r="A21" s="1998" t="s">
        <v>264</v>
      </c>
      <c r="B21" s="1992" t="s">
        <v>687</v>
      </c>
      <c r="C21" s="1999">
        <v>500</v>
      </c>
      <c r="E21" s="1990"/>
    </row>
    <row r="22" spans="1:5" s="1463" customFormat="1" ht="15" customHeight="1">
      <c r="A22" s="1998" t="s">
        <v>265</v>
      </c>
      <c r="B22" s="1992" t="s">
        <v>716</v>
      </c>
      <c r="C22" s="1999">
        <v>88</v>
      </c>
      <c r="E22" s="1990"/>
    </row>
    <row r="23" spans="1:5" s="1463" customFormat="1" ht="15" customHeight="1">
      <c r="A23" s="1998" t="s">
        <v>266</v>
      </c>
      <c r="B23" s="1992" t="s">
        <v>1318</v>
      </c>
      <c r="C23" s="1999">
        <f>82</f>
        <v>82</v>
      </c>
      <c r="E23" s="1990"/>
    </row>
    <row r="24" spans="1:5" s="1463" customFormat="1" ht="15" customHeight="1">
      <c r="A24" s="1998" t="s">
        <v>267</v>
      </c>
      <c r="B24" s="1992" t="s">
        <v>1319</v>
      </c>
      <c r="C24" s="1999">
        <v>82</v>
      </c>
      <c r="E24" s="1990"/>
    </row>
    <row r="25" spans="1:5" s="1463" customFormat="1" ht="15" customHeight="1">
      <c r="A25" s="1998" t="s">
        <v>268</v>
      </c>
      <c r="B25" s="1992" t="s">
        <v>699</v>
      </c>
      <c r="C25" s="1999">
        <v>107</v>
      </c>
      <c r="E25" s="1990"/>
    </row>
    <row r="26" spans="1:5" s="1463" customFormat="1" ht="15" customHeight="1">
      <c r="A26" s="1998" t="s">
        <v>269</v>
      </c>
      <c r="B26" s="1992" t="s">
        <v>1320</v>
      </c>
      <c r="C26" s="1999">
        <v>102</v>
      </c>
      <c r="E26" s="1990"/>
    </row>
    <row r="27" spans="1:5" s="1463" customFormat="1" ht="15" customHeight="1">
      <c r="A27" s="1998" t="s">
        <v>436</v>
      </c>
      <c r="B27" s="1992" t="s">
        <v>1321</v>
      </c>
      <c r="C27" s="1999">
        <v>20</v>
      </c>
      <c r="E27" s="1990"/>
    </row>
    <row r="28" spans="1:5" s="1463" customFormat="1" ht="15" customHeight="1">
      <c r="A28" s="1998" t="s">
        <v>437</v>
      </c>
      <c r="B28" s="1992" t="s">
        <v>717</v>
      </c>
      <c r="C28" s="1999">
        <v>45</v>
      </c>
      <c r="E28" s="1990"/>
    </row>
    <row r="29" spans="1:5" s="1463" customFormat="1" ht="15" customHeight="1">
      <c r="A29" s="1998" t="s">
        <v>440</v>
      </c>
      <c r="B29" s="1992" t="s">
        <v>715</v>
      </c>
      <c r="C29" s="1999">
        <v>81</v>
      </c>
      <c r="E29" s="1990"/>
    </row>
    <row r="30" spans="1:5" s="1463" customFormat="1" ht="15" customHeight="1">
      <c r="A30" s="1998" t="s">
        <v>441</v>
      </c>
      <c r="B30" s="1992" t="s">
        <v>698</v>
      </c>
      <c r="C30" s="1999">
        <v>88</v>
      </c>
      <c r="E30" s="1990"/>
    </row>
    <row r="31" spans="1:5" s="1463" customFormat="1" ht="15" customHeight="1">
      <c r="A31" s="1998" t="s">
        <v>534</v>
      </c>
      <c r="B31" s="1992" t="s">
        <v>1322</v>
      </c>
      <c r="C31" s="1999">
        <v>228</v>
      </c>
      <c r="E31" s="1990"/>
    </row>
    <row r="32" spans="1:5" s="1463" customFormat="1" ht="15" customHeight="1">
      <c r="A32" s="1998"/>
      <c r="B32" s="1989" t="s">
        <v>1323</v>
      </c>
      <c r="C32" s="2000">
        <f>SUM(C33:C34)</f>
        <v>4330</v>
      </c>
      <c r="E32" s="1990"/>
    </row>
    <row r="33" spans="1:5" s="1463" customFormat="1" ht="15" customHeight="1">
      <c r="A33" s="1998" t="s">
        <v>535</v>
      </c>
      <c r="B33" s="1992" t="s">
        <v>1324</v>
      </c>
      <c r="C33" s="1999">
        <v>2500</v>
      </c>
      <c r="E33" s="1990"/>
    </row>
    <row r="34" spans="1:5" s="1463" customFormat="1" ht="15" customHeight="1">
      <c r="A34" s="1998" t="s">
        <v>536</v>
      </c>
      <c r="B34" s="1992" t="s">
        <v>1325</v>
      </c>
      <c r="C34" s="1999">
        <v>1830</v>
      </c>
      <c r="E34" s="1990"/>
    </row>
    <row r="35" spans="1:5" s="1463" customFormat="1" ht="15" customHeight="1">
      <c r="A35" s="1998"/>
      <c r="B35" s="1989" t="s">
        <v>1326</v>
      </c>
      <c r="C35" s="2000">
        <f>SUM(C36:C38)</f>
        <v>2694</v>
      </c>
      <c r="E35" s="1990"/>
    </row>
    <row r="36" spans="1:5" s="1463" customFormat="1" ht="15" customHeight="1">
      <c r="A36" s="1998" t="s">
        <v>542</v>
      </c>
      <c r="B36" s="1992" t="s">
        <v>1327</v>
      </c>
      <c r="C36" s="1999">
        <v>156</v>
      </c>
      <c r="E36" s="1990"/>
    </row>
    <row r="37" spans="1:5" s="1463" customFormat="1" ht="15" customHeight="1">
      <c r="A37" s="1998" t="s">
        <v>548</v>
      </c>
      <c r="B37" s="1992" t="s">
        <v>1328</v>
      </c>
      <c r="C37" s="1999">
        <v>2475</v>
      </c>
      <c r="E37" s="1990"/>
    </row>
    <row r="38" spans="1:5" s="1463" customFormat="1" ht="15" customHeight="1">
      <c r="A38" s="1998" t="s">
        <v>549</v>
      </c>
      <c r="B38" s="1992" t="s">
        <v>1329</v>
      </c>
      <c r="C38" s="1999">
        <v>63</v>
      </c>
      <c r="E38" s="1990"/>
    </row>
    <row r="39" spans="1:3" ht="15.75">
      <c r="A39" s="1996"/>
      <c r="B39" s="1988" t="s">
        <v>704</v>
      </c>
      <c r="C39" s="1997">
        <v>800</v>
      </c>
    </row>
    <row r="40" spans="1:5" s="1463" customFormat="1" ht="15" customHeight="1">
      <c r="A40" s="1998" t="s">
        <v>554</v>
      </c>
      <c r="B40" s="1992" t="s">
        <v>700</v>
      </c>
      <c r="C40" s="1999">
        <v>800</v>
      </c>
      <c r="E40" s="1990"/>
    </row>
    <row r="41" spans="1:3" ht="15.75">
      <c r="A41" s="1996"/>
      <c r="B41" s="1988" t="s">
        <v>705</v>
      </c>
      <c r="C41" s="1997">
        <f>SUM(C42:C51)</f>
        <v>22680</v>
      </c>
    </row>
    <row r="42" spans="1:5" s="1463" customFormat="1" ht="15" customHeight="1">
      <c r="A42" s="1998" t="s">
        <v>556</v>
      </c>
      <c r="B42" s="1992" t="s">
        <v>706</v>
      </c>
      <c r="C42" s="1999">
        <v>9900</v>
      </c>
      <c r="E42" s="1990"/>
    </row>
    <row r="43" spans="1:5" s="1463" customFormat="1" ht="15" customHeight="1">
      <c r="A43" s="1998" t="s">
        <v>557</v>
      </c>
      <c r="B43" s="1992" t="s">
        <v>707</v>
      </c>
      <c r="C43" s="1999">
        <v>750</v>
      </c>
      <c r="E43" s="1990"/>
    </row>
    <row r="44" spans="1:5" s="1463" customFormat="1" ht="15" customHeight="1">
      <c r="A44" s="1998" t="s">
        <v>558</v>
      </c>
      <c r="B44" s="1992" t="s">
        <v>708</v>
      </c>
      <c r="C44" s="1999">
        <v>200</v>
      </c>
      <c r="E44" s="1990"/>
    </row>
    <row r="45" spans="1:5" s="1463" customFormat="1" ht="15" customHeight="1">
      <c r="A45" s="1998" t="s">
        <v>559</v>
      </c>
      <c r="B45" s="1992" t="s">
        <v>1330</v>
      </c>
      <c r="C45" s="1999">
        <v>3300</v>
      </c>
      <c r="E45" s="1990"/>
    </row>
    <row r="46" spans="1:5" s="1463" customFormat="1" ht="15" customHeight="1">
      <c r="A46" s="1998" t="s">
        <v>560</v>
      </c>
      <c r="B46" s="1992" t="s">
        <v>1331</v>
      </c>
      <c r="C46" s="1999">
        <v>3150</v>
      </c>
      <c r="E46" s="1990"/>
    </row>
    <row r="47" spans="1:5" s="1463" customFormat="1" ht="15" customHeight="1">
      <c r="A47" s="1998" t="s">
        <v>561</v>
      </c>
      <c r="B47" s="1992" t="s">
        <v>709</v>
      </c>
      <c r="C47" s="1999">
        <v>200</v>
      </c>
      <c r="E47" s="1990"/>
    </row>
    <row r="48" spans="1:5" s="1463" customFormat="1" ht="15" customHeight="1">
      <c r="A48" s="1998" t="s">
        <v>562</v>
      </c>
      <c r="B48" s="1992" t="s">
        <v>710</v>
      </c>
      <c r="C48" s="1999">
        <v>4300</v>
      </c>
      <c r="E48" s="1990"/>
    </row>
    <row r="49" spans="1:5" s="1463" customFormat="1" ht="15" customHeight="1">
      <c r="A49" s="1998" t="s">
        <v>575</v>
      </c>
      <c r="B49" s="1992" t="s">
        <v>711</v>
      </c>
      <c r="C49" s="1999">
        <v>250</v>
      </c>
      <c r="E49" s="1990"/>
    </row>
    <row r="50" spans="1:5" s="1463" customFormat="1" ht="15" customHeight="1">
      <c r="A50" s="1998" t="s">
        <v>577</v>
      </c>
      <c r="B50" s="1992" t="s">
        <v>1332</v>
      </c>
      <c r="C50" s="1999">
        <v>530</v>
      </c>
      <c r="E50" s="1990"/>
    </row>
    <row r="51" spans="1:5" s="1463" customFormat="1" ht="15" customHeight="1">
      <c r="A51" s="1998" t="s">
        <v>578</v>
      </c>
      <c r="B51" s="1992" t="s">
        <v>1333</v>
      </c>
      <c r="C51" s="1999">
        <v>100</v>
      </c>
      <c r="E51" s="1990"/>
    </row>
    <row r="52" spans="1:3" ht="15.75">
      <c r="A52" s="1996" t="s">
        <v>579</v>
      </c>
      <c r="B52" s="1988" t="s">
        <v>1334</v>
      </c>
      <c r="C52" s="1997">
        <v>2594</v>
      </c>
    </row>
    <row r="53" spans="1:3" ht="15.75">
      <c r="A53" s="1996"/>
      <c r="B53" s="1988" t="s">
        <v>712</v>
      </c>
      <c r="C53" s="1997">
        <f>SUM(C54:C58)</f>
        <v>377</v>
      </c>
    </row>
    <row r="54" spans="1:5" s="1463" customFormat="1" ht="15" customHeight="1">
      <c r="A54" s="1998" t="s">
        <v>580</v>
      </c>
      <c r="B54" s="1992" t="s">
        <v>702</v>
      </c>
      <c r="C54" s="1999">
        <v>64</v>
      </c>
      <c r="E54" s="1990"/>
    </row>
    <row r="55" spans="1:5" s="1463" customFormat="1" ht="15" customHeight="1">
      <c r="A55" s="1998" t="s">
        <v>586</v>
      </c>
      <c r="B55" s="1992" t="s">
        <v>713</v>
      </c>
      <c r="C55" s="1999">
        <v>77</v>
      </c>
      <c r="E55" s="1990"/>
    </row>
    <row r="56" spans="1:5" s="1463" customFormat="1" ht="15" customHeight="1">
      <c r="A56" s="1998" t="s">
        <v>587</v>
      </c>
      <c r="B56" s="1992" t="s">
        <v>710</v>
      </c>
      <c r="C56" s="1999">
        <v>86</v>
      </c>
      <c r="E56" s="1990"/>
    </row>
    <row r="57" spans="1:5" s="1463" customFormat="1" ht="15" customHeight="1">
      <c r="A57" s="1998" t="s">
        <v>588</v>
      </c>
      <c r="B57" s="1992" t="s">
        <v>1332</v>
      </c>
      <c r="C57" s="1999">
        <v>43</v>
      </c>
      <c r="E57" s="1990"/>
    </row>
    <row r="58" spans="1:5" s="1463" customFormat="1" ht="15" customHeight="1">
      <c r="A58" s="1998" t="s">
        <v>589</v>
      </c>
      <c r="B58" s="1992" t="s">
        <v>706</v>
      </c>
      <c r="C58" s="1999">
        <v>107</v>
      </c>
      <c r="E58" s="1990"/>
    </row>
    <row r="59" spans="1:3" ht="15.75">
      <c r="A59" s="1996"/>
      <c r="B59" s="1988" t="s">
        <v>714</v>
      </c>
      <c r="C59" s="1997">
        <f>SUM(C60:C69)</f>
        <v>640</v>
      </c>
    </row>
    <row r="60" spans="1:5" s="1463" customFormat="1" ht="15" customHeight="1">
      <c r="A60" s="1998" t="s">
        <v>590</v>
      </c>
      <c r="B60" s="1992" t="s">
        <v>715</v>
      </c>
      <c r="C60" s="1999">
        <v>20</v>
      </c>
      <c r="E60" s="1990"/>
    </row>
    <row r="61" spans="1:5" s="1463" customFormat="1" ht="15" customHeight="1">
      <c r="A61" s="1998" t="s">
        <v>591</v>
      </c>
      <c r="B61" s="1992" t="s">
        <v>1335</v>
      </c>
      <c r="C61" s="1999">
        <v>50</v>
      </c>
      <c r="E61" s="1990"/>
    </row>
    <row r="62" spans="1:5" s="1463" customFormat="1" ht="15" customHeight="1">
      <c r="A62" s="1998" t="s">
        <v>592</v>
      </c>
      <c r="B62" s="1992" t="s">
        <v>1336</v>
      </c>
      <c r="C62" s="1999">
        <v>100</v>
      </c>
      <c r="E62" s="1990"/>
    </row>
    <row r="63" spans="1:5" s="1463" customFormat="1" ht="15" customHeight="1">
      <c r="A63" s="1998" t="s">
        <v>593</v>
      </c>
      <c r="B63" s="1992" t="s">
        <v>710</v>
      </c>
      <c r="C63" s="1999">
        <v>80</v>
      </c>
      <c r="E63" s="1990"/>
    </row>
    <row r="64" spans="1:5" s="1463" customFormat="1" ht="15" customHeight="1">
      <c r="A64" s="1998" t="s">
        <v>1337</v>
      </c>
      <c r="B64" s="1992" t="s">
        <v>718</v>
      </c>
      <c r="C64" s="1999">
        <v>50</v>
      </c>
      <c r="E64" s="1990"/>
    </row>
    <row r="65" spans="1:5" s="1463" customFormat="1" ht="15" customHeight="1">
      <c r="A65" s="1998" t="s">
        <v>1338</v>
      </c>
      <c r="B65" s="1992" t="s">
        <v>1320</v>
      </c>
      <c r="C65" s="1999">
        <v>10</v>
      </c>
      <c r="E65" s="1990"/>
    </row>
    <row r="66" spans="1:5" s="1463" customFormat="1" ht="15" customHeight="1">
      <c r="A66" s="1998" t="s">
        <v>1339</v>
      </c>
      <c r="B66" s="1992" t="s">
        <v>701</v>
      </c>
      <c r="C66" s="1999">
        <v>100</v>
      </c>
      <c r="E66" s="1990"/>
    </row>
    <row r="67" spans="1:5" s="1463" customFormat="1" ht="15" customHeight="1">
      <c r="A67" s="1998" t="s">
        <v>1340</v>
      </c>
      <c r="B67" s="1992" t="s">
        <v>1341</v>
      </c>
      <c r="C67" s="1999">
        <v>100</v>
      </c>
      <c r="E67" s="1990"/>
    </row>
    <row r="68" spans="1:5" s="1463" customFormat="1" ht="15" customHeight="1">
      <c r="A68" s="1998" t="s">
        <v>1342</v>
      </c>
      <c r="B68" s="1992" t="s">
        <v>1343</v>
      </c>
      <c r="C68" s="1999">
        <v>50</v>
      </c>
      <c r="E68" s="1990"/>
    </row>
    <row r="69" spans="1:5" s="1463" customFormat="1" ht="15" customHeight="1">
      <c r="A69" s="1998" t="s">
        <v>1344</v>
      </c>
      <c r="B69" s="1992" t="s">
        <v>713</v>
      </c>
      <c r="C69" s="1999">
        <v>80</v>
      </c>
      <c r="E69" s="1990"/>
    </row>
    <row r="70" spans="1:5" ht="16.5" thickBot="1">
      <c r="A70" s="2481" t="s">
        <v>1345</v>
      </c>
      <c r="B70" s="2482"/>
      <c r="C70" s="2008">
        <f>C5+C32+C35+C39+C41+C52+C53+C59</f>
        <v>39629</v>
      </c>
      <c r="E70" s="1990"/>
    </row>
    <row r="71" spans="1:5" s="1463" customFormat="1" ht="27" customHeight="1" thickBot="1">
      <c r="A71" s="2483" t="s">
        <v>1346</v>
      </c>
      <c r="B71" s="2484"/>
      <c r="C71" s="2485"/>
      <c r="E71" s="1990"/>
    </row>
    <row r="72" spans="1:5" s="1463" customFormat="1" ht="15" customHeight="1">
      <c r="A72" s="2009" t="s">
        <v>243</v>
      </c>
      <c r="B72" s="2010" t="s">
        <v>1347</v>
      </c>
      <c r="C72" s="2011">
        <v>500</v>
      </c>
      <c r="E72" s="1990"/>
    </row>
    <row r="73" spans="1:5" s="1463" customFormat="1" ht="15" customHeight="1">
      <c r="A73" s="1998" t="s">
        <v>244</v>
      </c>
      <c r="B73" s="1992" t="s">
        <v>1348</v>
      </c>
      <c r="C73" s="1999">
        <v>2352</v>
      </c>
      <c r="E73" s="1990"/>
    </row>
    <row r="74" spans="1:5" s="1463" customFormat="1" ht="15" customHeight="1">
      <c r="A74" s="1998" t="s">
        <v>245</v>
      </c>
      <c r="B74" s="1992" t="s">
        <v>1349</v>
      </c>
      <c r="C74" s="1999">
        <v>157679</v>
      </c>
      <c r="E74" s="1990"/>
    </row>
    <row r="75" spans="1:5" s="1463" customFormat="1" ht="15" customHeight="1">
      <c r="A75" s="1998" t="s">
        <v>246</v>
      </c>
      <c r="B75" s="1992" t="s">
        <v>1350</v>
      </c>
      <c r="C75" s="1999">
        <v>292</v>
      </c>
      <c r="E75" s="1990"/>
    </row>
    <row r="76" spans="1:5" s="1463" customFormat="1" ht="15" customHeight="1">
      <c r="A76" s="1998" t="s">
        <v>247</v>
      </c>
      <c r="B76" s="1992" t="s">
        <v>1351</v>
      </c>
      <c r="C76" s="1999">
        <v>40</v>
      </c>
      <c r="E76" s="1990"/>
    </row>
    <row r="77" spans="1:5" s="1463" customFormat="1" ht="15" customHeight="1">
      <c r="A77" s="1998" t="s">
        <v>248</v>
      </c>
      <c r="B77" s="1992" t="s">
        <v>1352</v>
      </c>
      <c r="C77" s="1999">
        <v>192</v>
      </c>
      <c r="E77" s="1990"/>
    </row>
    <row r="78" spans="1:5" s="1463" customFormat="1" ht="15" customHeight="1">
      <c r="A78" s="1998" t="s">
        <v>249</v>
      </c>
      <c r="B78" s="1992" t="s">
        <v>1353</v>
      </c>
      <c r="C78" s="1999">
        <v>2787</v>
      </c>
      <c r="E78" s="1990"/>
    </row>
    <row r="79" spans="1:5" s="1463" customFormat="1" ht="15" customHeight="1">
      <c r="A79" s="1998" t="s">
        <v>250</v>
      </c>
      <c r="B79" s="1992" t="s">
        <v>1354</v>
      </c>
      <c r="C79" s="1999">
        <v>471</v>
      </c>
      <c r="E79" s="1990"/>
    </row>
    <row r="80" spans="1:5" s="1463" customFormat="1" ht="20.25" customHeight="1" thickBot="1">
      <c r="A80" s="2486" t="s">
        <v>1345</v>
      </c>
      <c r="B80" s="2487"/>
      <c r="C80" s="2001">
        <f>SUM(C72:C79)</f>
        <v>164313</v>
      </c>
      <c r="E80" s="1990"/>
    </row>
    <row r="81" ht="15" customHeight="1"/>
    <row r="82" ht="15" customHeight="1"/>
    <row r="83" ht="15" customHeight="1"/>
  </sheetData>
  <sheetProtection/>
  <mergeCells count="4">
    <mergeCell ref="A2:C2"/>
    <mergeCell ref="A70:B70"/>
    <mergeCell ref="A71:C71"/>
    <mergeCell ref="A80:B80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8" r:id="rId1"/>
  <headerFooter>
    <oddHeader>&amp;R23 melléklet a ..../2014. (     )  zárszámadási rendelethez</oddHeader>
  </headerFooter>
  <rowBreaks count="1" manualBreakCount="1">
    <brk id="52" max="255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B18" sqref="B18"/>
    </sheetView>
  </sheetViews>
  <sheetFormatPr defaultColWidth="10.625" defaultRowHeight="12.75"/>
  <cols>
    <col min="1" max="1" width="6.375" style="1431" customWidth="1"/>
    <col min="2" max="2" width="26.50390625" style="1431" customWidth="1"/>
    <col min="3" max="3" width="10.625" style="1431" hidden="1" customWidth="1"/>
    <col min="4" max="5" width="18.50390625" style="1431" customWidth="1"/>
    <col min="6" max="6" width="17.875" style="1431" customWidth="1"/>
    <col min="7" max="7" width="21.125" style="1431" customWidth="1"/>
    <col min="8" max="8" width="17.875" style="1431" customWidth="1"/>
    <col min="9" max="9" width="15.00390625" style="1431" customWidth="1"/>
    <col min="10" max="16384" width="10.625" style="1431" customWidth="1"/>
  </cols>
  <sheetData>
    <row r="1" ht="20.25" customHeight="1">
      <c r="B1" s="1432"/>
    </row>
    <row r="2" spans="1:9" ht="15.75" customHeight="1">
      <c r="A2" s="2488" t="s">
        <v>752</v>
      </c>
      <c r="B2" s="2488"/>
      <c r="C2" s="2488"/>
      <c r="D2" s="2488"/>
      <c r="E2" s="2488"/>
      <c r="F2" s="2488"/>
      <c r="G2" s="2488"/>
      <c r="H2" s="2488"/>
      <c r="I2" s="2488"/>
    </row>
    <row r="3" spans="1:9" ht="24" customHeight="1">
      <c r="A3" s="2488"/>
      <c r="B3" s="2488"/>
      <c r="C3" s="2488"/>
      <c r="D3" s="2488"/>
      <c r="E3" s="2488"/>
      <c r="F3" s="2488"/>
      <c r="G3" s="2488"/>
      <c r="H3" s="2488"/>
      <c r="I3" s="2488"/>
    </row>
    <row r="4" spans="1:4" ht="15" customHeight="1" thickBot="1">
      <c r="A4" s="1433"/>
      <c r="B4" s="1433"/>
      <c r="C4" s="1434"/>
      <c r="D4" s="1433"/>
    </row>
    <row r="5" spans="1:4" ht="15" customHeight="1" hidden="1">
      <c r="A5" s="1435"/>
      <c r="B5" s="1436"/>
      <c r="C5" s="1437"/>
      <c r="D5" s="1433"/>
    </row>
    <row r="6" spans="1:9" ht="63" customHeight="1">
      <c r="A6" s="1438" t="s">
        <v>241</v>
      </c>
      <c r="B6" s="1439" t="s">
        <v>720</v>
      </c>
      <c r="C6" s="1440"/>
      <c r="D6" s="1441" t="s">
        <v>213</v>
      </c>
      <c r="E6" s="1439" t="s">
        <v>212</v>
      </c>
      <c r="F6" s="1439" t="s">
        <v>214</v>
      </c>
      <c r="G6" s="1439" t="s">
        <v>721</v>
      </c>
      <c r="H6" s="1439" t="s">
        <v>216</v>
      </c>
      <c r="I6" s="1442" t="s">
        <v>628</v>
      </c>
    </row>
    <row r="7" spans="1:9" ht="30" customHeight="1" hidden="1">
      <c r="A7" s="1443"/>
      <c r="B7" s="1444"/>
      <c r="C7" s="1445"/>
      <c r="D7" s="1446"/>
      <c r="E7" s="1447"/>
      <c r="F7" s="1447"/>
      <c r="G7" s="1447"/>
      <c r="H7" s="1447"/>
      <c r="I7" s="1448"/>
    </row>
    <row r="8" spans="1:9" ht="19.5" customHeight="1">
      <c r="A8" s="1449" t="s">
        <v>243</v>
      </c>
      <c r="B8" s="1450" t="s">
        <v>620</v>
      </c>
      <c r="C8" s="1451"/>
      <c r="D8" s="1452">
        <v>43</v>
      </c>
      <c r="E8" s="1450">
        <v>5</v>
      </c>
      <c r="F8" s="1450">
        <v>9</v>
      </c>
      <c r="G8" s="1450"/>
      <c r="H8" s="1450"/>
      <c r="I8" s="1453">
        <f aca="true" t="shared" si="0" ref="I8:I14">SUM(D8:H8)</f>
        <v>57</v>
      </c>
    </row>
    <row r="9" spans="1:9" ht="19.5" customHeight="1">
      <c r="A9" s="1449" t="s">
        <v>244</v>
      </c>
      <c r="B9" s="1450" t="s">
        <v>189</v>
      </c>
      <c r="C9" s="1454"/>
      <c r="D9" s="1452"/>
      <c r="E9" s="1450"/>
      <c r="F9" s="1450"/>
      <c r="G9" s="1450">
        <v>2</v>
      </c>
      <c r="H9" s="1450">
        <v>60</v>
      </c>
      <c r="I9" s="1453">
        <f t="shared" si="0"/>
        <v>62</v>
      </c>
    </row>
    <row r="10" spans="1:9" ht="19.5" customHeight="1">
      <c r="A10" s="1449" t="s">
        <v>245</v>
      </c>
      <c r="B10" s="1489" t="s">
        <v>753</v>
      </c>
      <c r="C10" s="1454"/>
      <c r="D10" s="1450">
        <v>6</v>
      </c>
      <c r="E10" s="1450"/>
      <c r="F10" s="1450"/>
      <c r="G10" s="1450">
        <v>2</v>
      </c>
      <c r="H10" s="1450"/>
      <c r="I10" s="1453">
        <f t="shared" si="0"/>
        <v>8</v>
      </c>
    </row>
    <row r="11" spans="1:9" ht="19.5" customHeight="1">
      <c r="A11" s="1449" t="s">
        <v>246</v>
      </c>
      <c r="B11" s="1450" t="s">
        <v>217</v>
      </c>
      <c r="C11" s="1455"/>
      <c r="D11" s="1450">
        <v>87</v>
      </c>
      <c r="E11" s="1450">
        <v>2</v>
      </c>
      <c r="F11" s="1450">
        <v>3</v>
      </c>
      <c r="G11" s="1450"/>
      <c r="H11" s="1450"/>
      <c r="I11" s="1453">
        <f t="shared" si="0"/>
        <v>92</v>
      </c>
    </row>
    <row r="12" spans="1:9" ht="19.5" customHeight="1">
      <c r="A12" s="1449" t="s">
        <v>247</v>
      </c>
      <c r="B12" s="1450" t="s">
        <v>218</v>
      </c>
      <c r="C12" s="1455"/>
      <c r="D12" s="1450">
        <v>9</v>
      </c>
      <c r="E12" s="1450">
        <v>1</v>
      </c>
      <c r="F12" s="1450">
        <v>9</v>
      </c>
      <c r="G12" s="1450"/>
      <c r="H12" s="1450"/>
      <c r="I12" s="1453">
        <f t="shared" si="0"/>
        <v>19</v>
      </c>
    </row>
    <row r="13" spans="1:9" ht="19.5" customHeight="1">
      <c r="A13" s="1449" t="s">
        <v>248</v>
      </c>
      <c r="B13" s="1450" t="s">
        <v>722</v>
      </c>
      <c r="C13" s="1455"/>
      <c r="D13" s="1450">
        <v>16</v>
      </c>
      <c r="E13" s="1450">
        <v>2</v>
      </c>
      <c r="F13" s="1450">
        <v>7</v>
      </c>
      <c r="G13" s="1450"/>
      <c r="H13" s="1450"/>
      <c r="I13" s="1453">
        <f t="shared" si="0"/>
        <v>25</v>
      </c>
    </row>
    <row r="14" spans="1:9" ht="19.5" customHeight="1">
      <c r="A14" s="1449" t="s">
        <v>249</v>
      </c>
      <c r="B14" s="1450" t="s">
        <v>754</v>
      </c>
      <c r="C14" s="1455"/>
      <c r="D14" s="1450">
        <v>3</v>
      </c>
      <c r="E14" s="1450">
        <v>10</v>
      </c>
      <c r="F14" s="1450">
        <v>36</v>
      </c>
      <c r="G14" s="1450"/>
      <c r="H14" s="1450"/>
      <c r="I14" s="1453">
        <f t="shared" si="0"/>
        <v>49</v>
      </c>
    </row>
    <row r="15" spans="1:9" ht="19.5" customHeight="1" thickBot="1">
      <c r="A15" s="1456"/>
      <c r="B15" s="1457" t="s">
        <v>605</v>
      </c>
      <c r="C15" s="1458"/>
      <c r="D15" s="1457">
        <f aca="true" t="shared" si="1" ref="D15:I15">SUM(D8:D14)</f>
        <v>164</v>
      </c>
      <c r="E15" s="1457">
        <f t="shared" si="1"/>
        <v>20</v>
      </c>
      <c r="F15" s="1457">
        <f t="shared" si="1"/>
        <v>64</v>
      </c>
      <c r="G15" s="1457">
        <f t="shared" si="1"/>
        <v>4</v>
      </c>
      <c r="H15" s="1457">
        <f t="shared" si="1"/>
        <v>60</v>
      </c>
      <c r="I15" s="1459">
        <f t="shared" si="1"/>
        <v>312</v>
      </c>
    </row>
    <row r="16" spans="1:4" ht="15.75">
      <c r="A16" s="1460"/>
      <c r="B16" s="1433"/>
      <c r="C16" s="1433"/>
      <c r="D16" s="1433"/>
    </row>
    <row r="17" spans="1:4" ht="15.75">
      <c r="A17" s="1460"/>
      <c r="B17" s="1433"/>
      <c r="C17" s="1433"/>
      <c r="D17" s="1433"/>
    </row>
    <row r="18" spans="1:4" ht="15.75">
      <c r="A18" s="1460"/>
      <c r="B18" s="1433"/>
      <c r="C18" s="1433"/>
      <c r="D18" s="1433"/>
    </row>
    <row r="19" spans="1:4" ht="15.75">
      <c r="A19" s="1460"/>
      <c r="B19" s="1433"/>
      <c r="C19" s="1433"/>
      <c r="D19" s="1433"/>
    </row>
    <row r="20" spans="1:4" ht="15.75">
      <c r="A20" s="1460"/>
      <c r="B20" s="1433"/>
      <c r="C20" s="1433"/>
      <c r="D20" s="1433"/>
    </row>
    <row r="21" spans="1:4" ht="15.75">
      <c r="A21" s="1460"/>
      <c r="B21" s="1433"/>
      <c r="C21" s="1433"/>
      <c r="D21" s="1433"/>
    </row>
    <row r="22" spans="1:4" ht="15.75">
      <c r="A22" s="1460"/>
      <c r="B22" s="1433"/>
      <c r="C22" s="1433"/>
      <c r="D22" s="1433"/>
    </row>
    <row r="23" spans="1:4" ht="15.75">
      <c r="A23" s="1460"/>
      <c r="B23" s="1433"/>
      <c r="C23" s="1433"/>
      <c r="D23" s="1433"/>
    </row>
    <row r="24" spans="1:4" ht="15.75">
      <c r="A24" s="1460"/>
      <c r="B24" s="1433"/>
      <c r="C24" s="1433"/>
      <c r="D24" s="1433"/>
    </row>
    <row r="25" spans="1:4" ht="15.75">
      <c r="A25" s="1460"/>
      <c r="B25" s="1433"/>
      <c r="C25" s="1433"/>
      <c r="D25" s="1433"/>
    </row>
    <row r="26" spans="1:4" ht="15.75">
      <c r="A26" s="1461"/>
      <c r="B26" s="1461"/>
      <c r="C26" s="1461"/>
      <c r="D26" s="1461"/>
    </row>
    <row r="27" spans="1:4" ht="15.75">
      <c r="A27" s="1461"/>
      <c r="B27" s="1461"/>
      <c r="C27" s="1461"/>
      <c r="D27" s="1461"/>
    </row>
    <row r="28" spans="1:4" ht="15.75">
      <c r="A28" s="1461"/>
      <c r="B28" s="1461"/>
      <c r="C28" s="1461"/>
      <c r="D28" s="1461"/>
    </row>
    <row r="29" spans="1:4" ht="15.75">
      <c r="A29" s="1461"/>
      <c r="B29" s="1461"/>
      <c r="C29" s="1461"/>
      <c r="D29" s="1461"/>
    </row>
    <row r="30" spans="1:4" ht="15.75">
      <c r="A30" s="1461"/>
      <c r="B30" s="1461"/>
      <c r="C30" s="1461"/>
      <c r="D30" s="1461"/>
    </row>
    <row r="31" spans="1:4" ht="15.75">
      <c r="A31" s="1461"/>
      <c r="B31" s="1461"/>
      <c r="C31" s="1461"/>
      <c r="D31" s="1461"/>
    </row>
    <row r="32" spans="1:4" ht="15.75">
      <c r="A32" s="1461"/>
      <c r="B32" s="1461"/>
      <c r="C32" s="1461"/>
      <c r="D32" s="1461"/>
    </row>
    <row r="33" spans="1:4" ht="15.75">
      <c r="A33" s="1461"/>
      <c r="B33" s="1461"/>
      <c r="C33" s="1461"/>
      <c r="D33" s="1461"/>
    </row>
  </sheetData>
  <sheetProtection/>
  <mergeCells count="1">
    <mergeCell ref="A2:I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&amp;R24. melléklet a ..../2014. (     )  zárszámadási rendelethez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2:D25"/>
  <sheetViews>
    <sheetView zoomScalePageLayoutView="0" workbookViewId="0" topLeftCell="A1">
      <selection activeCell="A2" sqref="A2:D2"/>
    </sheetView>
  </sheetViews>
  <sheetFormatPr defaultColWidth="9.00390625" defaultRowHeight="12.75"/>
  <cols>
    <col min="1" max="1" width="5.875" style="1796" customWidth="1"/>
    <col min="2" max="2" width="65.625" style="4" customWidth="1"/>
    <col min="3" max="4" width="13.50390625" style="4" customWidth="1"/>
    <col min="5" max="16384" width="9.375" style="4" customWidth="1"/>
  </cols>
  <sheetData>
    <row r="2" spans="1:4" ht="45" customHeight="1">
      <c r="A2" s="2489" t="s">
        <v>1191</v>
      </c>
      <c r="B2" s="2489"/>
      <c r="C2" s="2489"/>
      <c r="D2" s="2489"/>
    </row>
    <row r="4" spans="1:4" s="1798" customFormat="1" ht="15.75" thickBot="1">
      <c r="A4" s="1797"/>
      <c r="D4" s="1772" t="s">
        <v>635</v>
      </c>
    </row>
    <row r="5" spans="1:4" s="1403" customFormat="1" ht="48" customHeight="1" thickBot="1">
      <c r="A5" s="1799" t="s">
        <v>241</v>
      </c>
      <c r="B5" s="1401" t="s">
        <v>242</v>
      </c>
      <c r="C5" s="1401" t="s">
        <v>1192</v>
      </c>
      <c r="D5" s="1800" t="s">
        <v>1193</v>
      </c>
    </row>
    <row r="6" spans="1:4" s="1403" customFormat="1" ht="13.5" customHeight="1" thickBot="1">
      <c r="A6" s="1801">
        <v>1</v>
      </c>
      <c r="B6" s="1802">
        <v>2</v>
      </c>
      <c r="C6" s="1802">
        <v>3</v>
      </c>
      <c r="D6" s="1803">
        <v>4</v>
      </c>
    </row>
    <row r="7" spans="1:4" s="1808" customFormat="1" ht="19.5" customHeight="1">
      <c r="A7" s="1804" t="s">
        <v>243</v>
      </c>
      <c r="B7" s="1805" t="s">
        <v>1194</v>
      </c>
      <c r="C7" s="1806"/>
      <c r="D7" s="1807"/>
    </row>
    <row r="8" spans="1:4" s="1808" customFormat="1" ht="19.5" customHeight="1">
      <c r="A8" s="1809" t="s">
        <v>244</v>
      </c>
      <c r="B8" s="1810" t="s">
        <v>1195</v>
      </c>
      <c r="C8" s="1811"/>
      <c r="D8" s="1812"/>
    </row>
    <row r="9" spans="1:4" s="1808" customFormat="1" ht="19.5" customHeight="1">
      <c r="A9" s="1809" t="s">
        <v>245</v>
      </c>
      <c r="B9" s="1810" t="s">
        <v>1196</v>
      </c>
      <c r="C9" s="1811"/>
      <c r="D9" s="1812"/>
    </row>
    <row r="10" spans="1:4" s="1808" customFormat="1" ht="19.5" customHeight="1">
      <c r="A10" s="1809" t="s">
        <v>246</v>
      </c>
      <c r="B10" s="1810" t="s">
        <v>1197</v>
      </c>
      <c r="C10" s="1811"/>
      <c r="D10" s="1812"/>
    </row>
    <row r="11" spans="1:4" s="1808" customFormat="1" ht="19.5" customHeight="1">
      <c r="A11" s="1813" t="s">
        <v>247</v>
      </c>
      <c r="B11" s="1810" t="s">
        <v>1198</v>
      </c>
      <c r="C11" s="1811"/>
      <c r="D11" s="1812"/>
    </row>
    <row r="12" spans="1:4" s="1808" customFormat="1" ht="19.5" customHeight="1">
      <c r="A12" s="1809" t="s">
        <v>248</v>
      </c>
      <c r="B12" s="1810" t="s">
        <v>1199</v>
      </c>
      <c r="C12" s="1811"/>
      <c r="D12" s="1812"/>
    </row>
    <row r="13" spans="1:4" s="1808" customFormat="1" ht="18" customHeight="1">
      <c r="A13" s="1813" t="s">
        <v>249</v>
      </c>
      <c r="B13" s="1814" t="s">
        <v>1200</v>
      </c>
      <c r="C13" s="1811"/>
      <c r="D13" s="1812"/>
    </row>
    <row r="14" spans="1:4" s="1808" customFormat="1" ht="18" customHeight="1">
      <c r="A14" s="1809" t="s">
        <v>250</v>
      </c>
      <c r="B14" s="1814" t="s">
        <v>1201</v>
      </c>
      <c r="C14" s="1811"/>
      <c r="D14" s="1812"/>
    </row>
    <row r="15" spans="1:4" s="1808" customFormat="1" ht="18" customHeight="1">
      <c r="A15" s="1813" t="s">
        <v>251</v>
      </c>
      <c r="B15" s="1814" t="s">
        <v>1202</v>
      </c>
      <c r="C15" s="1811">
        <v>6800</v>
      </c>
      <c r="D15" s="1812">
        <v>6826</v>
      </c>
    </row>
    <row r="16" spans="1:4" s="1808" customFormat="1" ht="18" customHeight="1">
      <c r="A16" s="1809" t="s">
        <v>252</v>
      </c>
      <c r="B16" s="1814" t="s">
        <v>1203</v>
      </c>
      <c r="C16" s="1811"/>
      <c r="D16" s="1812"/>
    </row>
    <row r="17" spans="1:4" s="1808" customFormat="1" ht="18" customHeight="1">
      <c r="A17" s="1813" t="s">
        <v>253</v>
      </c>
      <c r="B17" s="1814" t="s">
        <v>1204</v>
      </c>
      <c r="C17" s="1811"/>
      <c r="D17" s="1812"/>
    </row>
    <row r="18" spans="1:4" s="1808" customFormat="1" ht="31.5">
      <c r="A18" s="1809" t="s">
        <v>254</v>
      </c>
      <c r="B18" s="1814" t="s">
        <v>1205</v>
      </c>
      <c r="C18" s="1811"/>
      <c r="D18" s="1812"/>
    </row>
    <row r="19" spans="1:4" s="1808" customFormat="1" ht="18" customHeight="1">
      <c r="A19" s="1813" t="s">
        <v>255</v>
      </c>
      <c r="B19" s="1810" t="s">
        <v>1206</v>
      </c>
      <c r="C19" s="1811"/>
      <c r="D19" s="1812">
        <v>2437</v>
      </c>
    </row>
    <row r="20" spans="1:4" s="1808" customFormat="1" ht="18" customHeight="1">
      <c r="A20" s="1809" t="s">
        <v>256</v>
      </c>
      <c r="B20" s="1810" t="s">
        <v>1207</v>
      </c>
      <c r="C20" s="1811"/>
      <c r="D20" s="1812"/>
    </row>
    <row r="21" spans="1:4" s="1808" customFormat="1" ht="18" customHeight="1">
      <c r="A21" s="1813" t="s">
        <v>257</v>
      </c>
      <c r="B21" s="1810" t="s">
        <v>1208</v>
      </c>
      <c r="C21" s="1811"/>
      <c r="D21" s="1812"/>
    </row>
    <row r="22" spans="1:4" s="1808" customFormat="1" ht="18" customHeight="1">
      <c r="A22" s="1809" t="s">
        <v>258</v>
      </c>
      <c r="B22" s="1810" t="s">
        <v>1209</v>
      </c>
      <c r="C22" s="1811"/>
      <c r="D22" s="1812"/>
    </row>
    <row r="23" spans="1:4" s="1808" customFormat="1" ht="18" customHeight="1">
      <c r="A23" s="1813" t="s">
        <v>259</v>
      </c>
      <c r="B23" s="1810" t="s">
        <v>1210</v>
      </c>
      <c r="C23" s="1811"/>
      <c r="D23" s="1812"/>
    </row>
    <row r="24" spans="1:4" ht="18" customHeight="1" thickBot="1">
      <c r="A24" s="1815" t="s">
        <v>260</v>
      </c>
      <c r="B24" s="1816" t="s">
        <v>624</v>
      </c>
      <c r="C24" s="1817">
        <f>SUM(C7:C23)</f>
        <v>6800</v>
      </c>
      <c r="D24" s="1818">
        <f>SUM(D7:D23)</f>
        <v>9263</v>
      </c>
    </row>
    <row r="25" spans="1:4" ht="25.5" customHeight="1">
      <c r="A25" s="1819"/>
      <c r="B25" s="2490"/>
      <c r="C25" s="2490"/>
      <c r="D25" s="2490"/>
    </row>
  </sheetData>
  <sheetProtection/>
  <mergeCells count="2">
    <mergeCell ref="A2:D2"/>
    <mergeCell ref="B25:D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&amp;R25. melléklet a ..../2014. (     )  zárszámadási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37"/>
  <sheetViews>
    <sheetView zoomScaleSheetLayoutView="100" zoomScalePageLayoutView="0" workbookViewId="0" topLeftCell="A73">
      <selection activeCell="D139" sqref="D139"/>
    </sheetView>
  </sheetViews>
  <sheetFormatPr defaultColWidth="9.00390625" defaultRowHeight="12.75"/>
  <cols>
    <col min="1" max="1" width="8.125" style="113" customWidth="1"/>
    <col min="2" max="2" width="82.375" style="113" customWidth="1"/>
    <col min="3" max="3" width="13.375" style="114" customWidth="1"/>
    <col min="4" max="5" width="13.50390625" style="102" customWidth="1"/>
    <col min="6" max="16384" width="9.375" style="102" customWidth="1"/>
  </cols>
  <sheetData>
    <row r="1" spans="1:5" ht="55.5" customHeight="1">
      <c r="A1" s="2211" t="s">
        <v>609</v>
      </c>
      <c r="B1" s="2212"/>
      <c r="C1" s="2212"/>
      <c r="D1" s="2212"/>
      <c r="E1" s="2212"/>
    </row>
    <row r="2" spans="1:5" ht="21" customHeight="1" thickBot="1">
      <c r="A2" s="2214" t="s">
        <v>240</v>
      </c>
      <c r="B2" s="2214"/>
      <c r="C2" s="2214"/>
      <c r="E2" s="1771" t="s">
        <v>635</v>
      </c>
    </row>
    <row r="3" spans="1:5" ht="31.5" customHeight="1" thickBot="1">
      <c r="A3" s="570" t="s">
        <v>12</v>
      </c>
      <c r="B3" s="571" t="s">
        <v>242</v>
      </c>
      <c r="C3" s="547" t="s">
        <v>291</v>
      </c>
      <c r="D3" s="138" t="s">
        <v>461</v>
      </c>
      <c r="E3" s="546" t="s">
        <v>604</v>
      </c>
    </row>
    <row r="4" spans="1:5" s="91" customFormat="1" ht="15.75" customHeight="1" thickBot="1">
      <c r="A4" s="572">
        <v>1</v>
      </c>
      <c r="B4" s="573">
        <v>2</v>
      </c>
      <c r="C4" s="574">
        <v>3</v>
      </c>
      <c r="D4" s="575">
        <v>4</v>
      </c>
      <c r="E4" s="575">
        <v>5</v>
      </c>
    </row>
    <row r="5" spans="1:5" s="91" customFormat="1" ht="15.75" customHeight="1" thickBot="1">
      <c r="A5" s="143" t="s">
        <v>243</v>
      </c>
      <c r="B5" s="144" t="s">
        <v>75</v>
      </c>
      <c r="C5" s="146">
        <f>+C6+C15+C26</f>
        <v>6500</v>
      </c>
      <c r="D5" s="146">
        <f>+D6+D15+D26</f>
        <v>10113</v>
      </c>
      <c r="E5" s="146">
        <f>+E6+E15+E26</f>
        <v>10078</v>
      </c>
    </row>
    <row r="6" spans="1:5" s="91" customFormat="1" ht="15.75" customHeight="1" thickBot="1">
      <c r="A6" s="711" t="s">
        <v>244</v>
      </c>
      <c r="B6" s="144" t="s">
        <v>442</v>
      </c>
      <c r="C6" s="712">
        <f>+C7+C11+C12+C13+C14</f>
        <v>0</v>
      </c>
      <c r="D6" s="712">
        <f>+D7+D11+D12+D13+D14</f>
        <v>0</v>
      </c>
      <c r="E6" s="712">
        <f>+E7+E11+E12+E13+E14</f>
        <v>0</v>
      </c>
    </row>
    <row r="7" spans="1:5" s="91" customFormat="1" ht="15.75" customHeight="1">
      <c r="A7" s="164" t="s">
        <v>42</v>
      </c>
      <c r="B7" s="151" t="s">
        <v>3</v>
      </c>
      <c r="C7" s="549">
        <f>SUM(C8:C10)</f>
        <v>0</v>
      </c>
      <c r="D7" s="549">
        <f>SUM(D8:D10)</f>
        <v>0</v>
      </c>
      <c r="E7" s="549">
        <f>SUM(E8:E10)</f>
        <v>0</v>
      </c>
    </row>
    <row r="8" spans="1:5" s="91" customFormat="1" ht="15.75" customHeight="1">
      <c r="A8" s="147"/>
      <c r="B8" s="171" t="s">
        <v>195</v>
      </c>
      <c r="C8" s="544"/>
      <c r="D8" s="189"/>
      <c r="E8" s="189"/>
    </row>
    <row r="9" spans="1:5" s="91" customFormat="1" ht="15.75" customHeight="1">
      <c r="A9" s="147"/>
      <c r="B9" s="171" t="s">
        <v>196</v>
      </c>
      <c r="C9" s="544"/>
      <c r="D9" s="189"/>
      <c r="E9" s="189"/>
    </row>
    <row r="10" spans="1:5" s="91" customFormat="1" ht="15.75" customHeight="1">
      <c r="A10" s="147"/>
      <c r="B10" s="153" t="s">
        <v>197</v>
      </c>
      <c r="C10" s="544"/>
      <c r="D10" s="189"/>
      <c r="E10" s="189"/>
    </row>
    <row r="11" spans="1:5" s="91" customFormat="1" ht="15.75" customHeight="1">
      <c r="A11" s="147" t="s">
        <v>43</v>
      </c>
      <c r="B11" s="153" t="s">
        <v>13</v>
      </c>
      <c r="C11" s="544"/>
      <c r="D11" s="189"/>
      <c r="E11" s="189"/>
    </row>
    <row r="12" spans="1:5" s="91" customFormat="1" ht="15.75" customHeight="1">
      <c r="A12" s="147" t="s">
        <v>44</v>
      </c>
      <c r="B12" s="153" t="s">
        <v>76</v>
      </c>
      <c r="C12" s="544"/>
      <c r="D12" s="189"/>
      <c r="E12" s="189"/>
    </row>
    <row r="13" spans="1:5" s="91" customFormat="1" ht="15.75" customHeight="1">
      <c r="A13" s="147" t="s">
        <v>45</v>
      </c>
      <c r="B13" s="153" t="s">
        <v>77</v>
      </c>
      <c r="C13" s="544"/>
      <c r="D13" s="189"/>
      <c r="E13" s="189"/>
    </row>
    <row r="14" spans="1:5" s="91" customFormat="1" ht="15.75" customHeight="1" thickBot="1">
      <c r="A14" s="708" t="s">
        <v>46</v>
      </c>
      <c r="B14" s="341" t="s">
        <v>78</v>
      </c>
      <c r="C14" s="709"/>
      <c r="D14" s="585"/>
      <c r="E14" s="585"/>
    </row>
    <row r="15" spans="1:5" s="91" customFormat="1" ht="15.75" customHeight="1" thickBot="1">
      <c r="A15" s="721" t="s">
        <v>245</v>
      </c>
      <c r="B15" s="199" t="s">
        <v>581</v>
      </c>
      <c r="C15" s="526">
        <f>+C16+C17+C18+C19+C20+C21+C22+C23+C24+C25</f>
        <v>6500</v>
      </c>
      <c r="D15" s="526">
        <f>+D16+D17+D18+D19+D20+D21+D22+D23+D24+D25</f>
        <v>10113</v>
      </c>
      <c r="E15" s="526">
        <f>+E16+E17+E18+E19+E20+E21+E22+E23+E24+E25</f>
        <v>10078</v>
      </c>
    </row>
    <row r="16" spans="1:5" s="91" customFormat="1" ht="15.75" customHeight="1">
      <c r="A16" s="164" t="s">
        <v>15</v>
      </c>
      <c r="B16" s="165" t="s">
        <v>83</v>
      </c>
      <c r="C16" s="2140"/>
      <c r="D16" s="497">
        <v>70</v>
      </c>
      <c r="E16" s="497">
        <v>35</v>
      </c>
    </row>
    <row r="17" spans="1:5" s="91" customFormat="1" ht="15.75" customHeight="1">
      <c r="A17" s="147" t="s">
        <v>16</v>
      </c>
      <c r="B17" s="160" t="s">
        <v>84</v>
      </c>
      <c r="C17" s="2141"/>
      <c r="D17" s="2142"/>
      <c r="E17" s="2142"/>
    </row>
    <row r="18" spans="1:5" s="91" customFormat="1" ht="15.75" customHeight="1">
      <c r="A18" s="147" t="s">
        <v>17</v>
      </c>
      <c r="B18" s="160" t="s">
        <v>85</v>
      </c>
      <c r="C18" s="2141"/>
      <c r="D18" s="2142"/>
      <c r="E18" s="2142"/>
    </row>
    <row r="19" spans="1:5" s="91" customFormat="1" ht="15.75" customHeight="1">
      <c r="A19" s="147" t="s">
        <v>18</v>
      </c>
      <c r="B19" s="160" t="s">
        <v>86</v>
      </c>
      <c r="C19" s="2141"/>
      <c r="D19" s="2142"/>
      <c r="E19" s="2142"/>
    </row>
    <row r="20" spans="1:5" s="91" customFormat="1" ht="15.75" customHeight="1">
      <c r="A20" s="147" t="s">
        <v>79</v>
      </c>
      <c r="B20" s="160" t="s">
        <v>87</v>
      </c>
      <c r="C20" s="2141"/>
      <c r="D20" s="2142">
        <v>482</v>
      </c>
      <c r="E20" s="2142">
        <v>482</v>
      </c>
    </row>
    <row r="21" spans="1:5" s="91" customFormat="1" ht="15.75" customHeight="1">
      <c r="A21" s="147" t="s">
        <v>80</v>
      </c>
      <c r="B21" s="160" t="s">
        <v>305</v>
      </c>
      <c r="C21" s="2141">
        <v>1400</v>
      </c>
      <c r="D21" s="2142">
        <v>2252</v>
      </c>
      <c r="E21" s="2142">
        <v>2252</v>
      </c>
    </row>
    <row r="22" spans="1:5" s="91" customFormat="1" ht="15.75" customHeight="1">
      <c r="A22" s="147" t="s">
        <v>81</v>
      </c>
      <c r="B22" s="160" t="s">
        <v>89</v>
      </c>
      <c r="C22" s="2141"/>
      <c r="D22" s="2142">
        <v>30</v>
      </c>
      <c r="E22" s="2142">
        <v>30</v>
      </c>
    </row>
    <row r="23" spans="1:5" s="91" customFormat="1" ht="15.75" customHeight="1">
      <c r="A23" s="147" t="s">
        <v>82</v>
      </c>
      <c r="B23" s="160" t="s">
        <v>90</v>
      </c>
      <c r="C23" s="2141">
        <v>1100</v>
      </c>
      <c r="D23" s="2142">
        <v>895</v>
      </c>
      <c r="E23" s="2142">
        <v>895</v>
      </c>
    </row>
    <row r="24" spans="1:5" s="91" customFormat="1" ht="15.75" customHeight="1">
      <c r="A24" s="1141" t="s">
        <v>200</v>
      </c>
      <c r="B24" s="364" t="s">
        <v>201</v>
      </c>
      <c r="C24" s="2142">
        <v>4000</v>
      </c>
      <c r="D24" s="2142">
        <v>6384</v>
      </c>
      <c r="E24" s="2142">
        <v>6384</v>
      </c>
    </row>
    <row r="25" spans="1:5" s="91" customFormat="1" ht="15.75" customHeight="1" thickBot="1">
      <c r="A25" s="161" t="s">
        <v>571</v>
      </c>
      <c r="B25" s="162" t="s">
        <v>573</v>
      </c>
      <c r="C25" s="706"/>
      <c r="D25" s="585"/>
      <c r="E25" s="585"/>
    </row>
    <row r="26" spans="1:5" s="91" customFormat="1" ht="15.75" customHeight="1" thickBot="1">
      <c r="A26" s="143" t="s">
        <v>91</v>
      </c>
      <c r="B26" s="142" t="s">
        <v>306</v>
      </c>
      <c r="C26" s="146"/>
      <c r="D26" s="187"/>
      <c r="E26" s="187"/>
    </row>
    <row r="27" spans="1:5" s="91" customFormat="1" ht="20.25" customHeight="1" thickBot="1">
      <c r="A27" s="721" t="s">
        <v>247</v>
      </c>
      <c r="B27" s="199" t="s">
        <v>522</v>
      </c>
      <c r="C27" s="526">
        <f>+C28+C29+C30+C31+C32+C33+C34+C35</f>
        <v>171802</v>
      </c>
      <c r="D27" s="526">
        <f>+D28+D29+D30+D31+D32+D33+D34+D35</f>
        <v>179901</v>
      </c>
      <c r="E27" s="526">
        <f>+E28+E29+E30+E31+E32+E33+E34+E35</f>
        <v>179901</v>
      </c>
    </row>
    <row r="28" spans="1:5" s="91" customFormat="1" ht="15.75" customHeight="1">
      <c r="A28" s="164" t="s">
        <v>21</v>
      </c>
      <c r="B28" s="165" t="s">
        <v>307</v>
      </c>
      <c r="C28" s="549">
        <v>171802</v>
      </c>
      <c r="D28" s="988">
        <v>173337</v>
      </c>
      <c r="E28" s="988">
        <v>173337</v>
      </c>
    </row>
    <row r="29" spans="1:5" s="91" customFormat="1" ht="15.75" customHeight="1">
      <c r="A29" s="147" t="s">
        <v>22</v>
      </c>
      <c r="B29" s="160" t="s">
        <v>308</v>
      </c>
      <c r="C29" s="544"/>
      <c r="D29" s="189"/>
      <c r="E29" s="189"/>
    </row>
    <row r="30" spans="1:5" s="91" customFormat="1" ht="15.75" customHeight="1">
      <c r="A30" s="147" t="s">
        <v>23</v>
      </c>
      <c r="B30" s="160" t="s">
        <v>98</v>
      </c>
      <c r="C30" s="544"/>
      <c r="D30" s="189">
        <v>786</v>
      </c>
      <c r="E30" s="189">
        <v>786</v>
      </c>
    </row>
    <row r="31" spans="1:5" s="91" customFormat="1" ht="15.75" customHeight="1">
      <c r="A31" s="147" t="s">
        <v>93</v>
      </c>
      <c r="B31" s="160" t="s">
        <v>309</v>
      </c>
      <c r="C31" s="544"/>
      <c r="D31" s="189"/>
      <c r="E31" s="189"/>
    </row>
    <row r="32" spans="1:5" s="91" customFormat="1" ht="15.75" customHeight="1">
      <c r="A32" s="147" t="s">
        <v>94</v>
      </c>
      <c r="B32" s="160" t="s">
        <v>99</v>
      </c>
      <c r="C32" s="544"/>
      <c r="D32" s="189"/>
      <c r="E32" s="189"/>
    </row>
    <row r="33" spans="1:5" s="91" customFormat="1" ht="15.75" customHeight="1">
      <c r="A33" s="147" t="s">
        <v>95</v>
      </c>
      <c r="B33" s="160" t="s">
        <v>100</v>
      </c>
      <c r="C33" s="545"/>
      <c r="D33" s="189"/>
      <c r="E33" s="189"/>
    </row>
    <row r="34" spans="1:5" s="91" customFormat="1" ht="15.75" customHeight="1">
      <c r="A34" s="166" t="s">
        <v>96</v>
      </c>
      <c r="B34" s="167" t="s">
        <v>310</v>
      </c>
      <c r="C34" s="919"/>
      <c r="D34" s="189"/>
      <c r="E34" s="195"/>
    </row>
    <row r="35" spans="1:5" s="91" customFormat="1" ht="15.75" customHeight="1" thickBot="1">
      <c r="A35" s="258" t="s">
        <v>97</v>
      </c>
      <c r="B35" s="258" t="s">
        <v>311</v>
      </c>
      <c r="C35" s="920"/>
      <c r="D35" s="988">
        <v>5778</v>
      </c>
      <c r="E35" s="512">
        <v>5778</v>
      </c>
    </row>
    <row r="36" spans="1:5" s="91" customFormat="1" ht="27" customHeight="1" thickBot="1">
      <c r="A36" s="721" t="s">
        <v>248</v>
      </c>
      <c r="B36" s="142" t="s">
        <v>464</v>
      </c>
      <c r="C36" s="918">
        <f>+C37+C43</f>
        <v>3900</v>
      </c>
      <c r="D36" s="918">
        <f>+D37+D43</f>
        <v>7966</v>
      </c>
      <c r="E36" s="918">
        <f>+E37+E43</f>
        <v>7966</v>
      </c>
    </row>
    <row r="37" spans="1:5" s="91" customFormat="1" ht="15.75" customHeight="1">
      <c r="A37" s="158" t="s">
        <v>24</v>
      </c>
      <c r="B37" s="508" t="s">
        <v>312</v>
      </c>
      <c r="C37" s="2143">
        <f>+C38+C39+C40+C41+C42</f>
        <v>3900</v>
      </c>
      <c r="D37" s="961">
        <f>+D38+D39+D40+D41+D42</f>
        <v>7966</v>
      </c>
      <c r="E37" s="961">
        <f>+E38+E39+E40+E41+E42</f>
        <v>7966</v>
      </c>
    </row>
    <row r="38" spans="1:5" s="91" customFormat="1" ht="15.75" customHeight="1">
      <c r="A38" s="147" t="s">
        <v>26</v>
      </c>
      <c r="B38" s="153" t="s">
        <v>313</v>
      </c>
      <c r="C38" s="701"/>
      <c r="D38" s="189"/>
      <c r="E38" s="189"/>
    </row>
    <row r="39" spans="1:5" s="91" customFormat="1" ht="15.75" customHeight="1">
      <c r="A39" s="147" t="s">
        <v>27</v>
      </c>
      <c r="B39" s="153" t="s">
        <v>314</v>
      </c>
      <c r="C39" s="701"/>
      <c r="D39" s="189">
        <v>166</v>
      </c>
      <c r="E39" s="189">
        <v>166</v>
      </c>
    </row>
    <row r="40" spans="1:5" s="91" customFormat="1" ht="15.75" customHeight="1">
      <c r="A40" s="147" t="s">
        <v>28</v>
      </c>
      <c r="B40" s="153" t="s">
        <v>315</v>
      </c>
      <c r="C40" s="701">
        <v>3900</v>
      </c>
      <c r="D40" s="189">
        <v>7800</v>
      </c>
      <c r="E40" s="189">
        <v>7800</v>
      </c>
    </row>
    <row r="41" spans="1:5" s="91" customFormat="1" ht="15.75" customHeight="1">
      <c r="A41" s="147" t="s">
        <v>29</v>
      </c>
      <c r="B41" s="153" t="s">
        <v>316</v>
      </c>
      <c r="C41" s="701"/>
      <c r="D41" s="189"/>
      <c r="E41" s="189"/>
    </row>
    <row r="42" spans="1:5" s="91" customFormat="1" ht="15.75" customHeight="1">
      <c r="A42" s="147" t="s">
        <v>102</v>
      </c>
      <c r="B42" s="153" t="s">
        <v>317</v>
      </c>
      <c r="C42" s="840"/>
      <c r="D42" s="189"/>
      <c r="E42" s="189"/>
    </row>
    <row r="43" spans="1:5" s="91" customFormat="1" ht="15.75" customHeight="1">
      <c r="A43" s="723" t="s">
        <v>25</v>
      </c>
      <c r="B43" s="171" t="s">
        <v>318</v>
      </c>
      <c r="C43" s="921">
        <f>+C44+C45+C46+C47+C48</f>
        <v>0</v>
      </c>
      <c r="D43" s="724">
        <f>+D44+D45+D46+D47+D48</f>
        <v>0</v>
      </c>
      <c r="E43" s="724">
        <f>+E44+E45+E46+E47+E48</f>
        <v>0</v>
      </c>
    </row>
    <row r="44" spans="1:5" s="91" customFormat="1" ht="15.75" customHeight="1">
      <c r="A44" s="147" t="s">
        <v>32</v>
      </c>
      <c r="B44" s="153" t="s">
        <v>313</v>
      </c>
      <c r="C44" s="701"/>
      <c r="D44" s="189"/>
      <c r="E44" s="189"/>
    </row>
    <row r="45" spans="1:5" s="91" customFormat="1" ht="15.75" customHeight="1">
      <c r="A45" s="147" t="s">
        <v>33</v>
      </c>
      <c r="B45" s="153" t="s">
        <v>314</v>
      </c>
      <c r="C45" s="701"/>
      <c r="D45" s="189"/>
      <c r="E45" s="189"/>
    </row>
    <row r="46" spans="1:5" s="91" customFormat="1" ht="15.75" customHeight="1">
      <c r="A46" s="147" t="s">
        <v>34</v>
      </c>
      <c r="B46" s="174" t="s">
        <v>315</v>
      </c>
      <c r="C46" s="701"/>
      <c r="D46" s="189"/>
      <c r="E46" s="189"/>
    </row>
    <row r="47" spans="1:5" s="91" customFormat="1" ht="15.75" customHeight="1">
      <c r="A47" s="166" t="s">
        <v>35</v>
      </c>
      <c r="B47" s="552" t="s">
        <v>316</v>
      </c>
      <c r="C47" s="919"/>
      <c r="D47" s="195"/>
      <c r="E47" s="195"/>
    </row>
    <row r="48" spans="1:5" s="91" customFormat="1" ht="15.75" customHeight="1" thickBot="1">
      <c r="A48" s="718" t="s">
        <v>103</v>
      </c>
      <c r="B48" s="178" t="s">
        <v>319</v>
      </c>
      <c r="C48" s="922"/>
      <c r="D48" s="696"/>
      <c r="E48" s="696"/>
    </row>
    <row r="49" spans="1:5" s="91" customFormat="1" ht="15.75" customHeight="1" thickBot="1">
      <c r="A49" s="716" t="s">
        <v>110</v>
      </c>
      <c r="B49" s="563" t="s">
        <v>320</v>
      </c>
      <c r="C49" s="923">
        <f>+C50+C51</f>
        <v>0</v>
      </c>
      <c r="D49" s="717">
        <f>+D50+D51</f>
        <v>0</v>
      </c>
      <c r="E49" s="717">
        <f>+E50+E51</f>
        <v>0</v>
      </c>
    </row>
    <row r="50" spans="1:5" s="91" customFormat="1" ht="15.75" customHeight="1">
      <c r="A50" s="158" t="s">
        <v>30</v>
      </c>
      <c r="B50" s="148" t="s">
        <v>321</v>
      </c>
      <c r="C50" s="150"/>
      <c r="D50" s="693"/>
      <c r="E50" s="693"/>
    </row>
    <row r="51" spans="1:5" s="91" customFormat="1" ht="15.75" customHeight="1" thickBot="1">
      <c r="A51" s="718" t="s">
        <v>31</v>
      </c>
      <c r="B51" s="178" t="s">
        <v>322</v>
      </c>
      <c r="C51" s="719"/>
      <c r="D51" s="696"/>
      <c r="E51" s="696"/>
    </row>
    <row r="52" spans="1:5" s="91" customFormat="1" ht="15.75" customHeight="1" thickBot="1">
      <c r="A52" s="711" t="s">
        <v>250</v>
      </c>
      <c r="B52" s="144" t="s">
        <v>495</v>
      </c>
      <c r="C52" s="707">
        <f>+C53+C54+C55+C56+C57</f>
        <v>0</v>
      </c>
      <c r="D52" s="707">
        <f>+D53+D54+D55+D56+D57</f>
        <v>0</v>
      </c>
      <c r="E52" s="707">
        <f>+E53+E54+E55+E56+E57</f>
        <v>0</v>
      </c>
    </row>
    <row r="53" spans="1:5" s="91" customFormat="1" ht="15.75" customHeight="1">
      <c r="A53" s="158" t="s">
        <v>113</v>
      </c>
      <c r="B53" s="148" t="s">
        <v>112</v>
      </c>
      <c r="C53" s="705"/>
      <c r="D53" s="693"/>
      <c r="E53" s="693"/>
    </row>
    <row r="54" spans="1:5" s="91" customFormat="1" ht="15.75" customHeight="1">
      <c r="A54" s="166" t="s">
        <v>114</v>
      </c>
      <c r="B54" s="206" t="s">
        <v>323</v>
      </c>
      <c r="C54" s="551"/>
      <c r="D54" s="195"/>
      <c r="E54" s="195"/>
    </row>
    <row r="55" spans="1:5" s="91" customFormat="1" ht="15.75" customHeight="1">
      <c r="A55" s="710" t="s">
        <v>324</v>
      </c>
      <c r="B55" s="206" t="s">
        <v>325</v>
      </c>
      <c r="C55" s="551"/>
      <c r="D55" s="714"/>
      <c r="E55" s="714"/>
    </row>
    <row r="56" spans="1:5" s="91" customFormat="1" ht="15.75" customHeight="1">
      <c r="A56" s="147" t="s">
        <v>494</v>
      </c>
      <c r="B56" s="153" t="s">
        <v>496</v>
      </c>
      <c r="C56" s="545"/>
      <c r="D56" s="713"/>
      <c r="E56" s="713"/>
    </row>
    <row r="57" spans="1:5" s="91" customFormat="1" ht="15.75" customHeight="1" thickBot="1">
      <c r="A57" s="687" t="s">
        <v>493</v>
      </c>
      <c r="B57" s="178" t="s">
        <v>497</v>
      </c>
      <c r="C57" s="706"/>
      <c r="D57" s="720"/>
      <c r="E57" s="720"/>
    </row>
    <row r="58" spans="1:5" s="91" customFormat="1" ht="15.75" customHeight="1" thickBot="1">
      <c r="A58" s="715" t="s">
        <v>115</v>
      </c>
      <c r="B58" s="199" t="s">
        <v>326</v>
      </c>
      <c r="C58" s="554"/>
      <c r="D58" s="554"/>
      <c r="E58" s="554"/>
    </row>
    <row r="59" spans="1:5" s="91" customFormat="1" ht="15.75" customHeight="1" thickBot="1">
      <c r="A59" s="180" t="s">
        <v>252</v>
      </c>
      <c r="B59" s="144" t="s">
        <v>116</v>
      </c>
      <c r="C59" s="209">
        <f>+C6+C15+C26+C27+C36+C49+C52+C58</f>
        <v>182202</v>
      </c>
      <c r="D59" s="209">
        <f>+D6+D15+D26+D27+D36+D49+D52+D58</f>
        <v>197980</v>
      </c>
      <c r="E59" s="209">
        <f>+E6+E15+E26+E27+E36+E49+E52+E58</f>
        <v>197945</v>
      </c>
    </row>
    <row r="60" spans="1:5" s="91" customFormat="1" ht="15.75" customHeight="1">
      <c r="A60" s="924" t="s">
        <v>253</v>
      </c>
      <c r="B60" s="563" t="s">
        <v>327</v>
      </c>
      <c r="C60" s="925">
        <f>+C61+C67</f>
        <v>0</v>
      </c>
      <c r="D60" s="1142">
        <f>+D61+D67</f>
        <v>2240</v>
      </c>
      <c r="E60" s="1142">
        <f>+E61+E67</f>
        <v>137</v>
      </c>
    </row>
    <row r="61" spans="1:5" s="91" customFormat="1" ht="15.75" customHeight="1">
      <c r="A61" s="726" t="s">
        <v>62</v>
      </c>
      <c r="B61" s="171" t="s">
        <v>328</v>
      </c>
      <c r="C61" s="724">
        <f>+C62+C63+C64+C65+C66</f>
        <v>0</v>
      </c>
      <c r="D61" s="921">
        <f>+D62+D63+D64+D65+D66</f>
        <v>2240</v>
      </c>
      <c r="E61" s="921">
        <f>+E62+E63+E64+E65+E66</f>
        <v>137</v>
      </c>
    </row>
    <row r="62" spans="1:5" s="91" customFormat="1" ht="15.75" customHeight="1">
      <c r="A62" s="204" t="s">
        <v>329</v>
      </c>
      <c r="B62" s="152" t="s">
        <v>330</v>
      </c>
      <c r="C62" s="553"/>
      <c r="D62" s="1143">
        <v>2240</v>
      </c>
      <c r="E62" s="1143">
        <v>137</v>
      </c>
    </row>
    <row r="63" spans="1:5" s="91" customFormat="1" ht="15.75" customHeight="1">
      <c r="A63" s="182" t="s">
        <v>331</v>
      </c>
      <c r="B63" s="153" t="s">
        <v>332</v>
      </c>
      <c r="C63" s="545"/>
      <c r="D63" s="722"/>
      <c r="E63" s="722"/>
    </row>
    <row r="64" spans="1:5" s="91" customFormat="1" ht="15.75" customHeight="1">
      <c r="A64" s="182" t="s">
        <v>333</v>
      </c>
      <c r="B64" s="153" t="s">
        <v>334</v>
      </c>
      <c r="C64" s="545"/>
      <c r="D64" s="722"/>
      <c r="E64" s="722"/>
    </row>
    <row r="65" spans="1:5" s="91" customFormat="1" ht="15.75" customHeight="1">
      <c r="A65" s="182" t="s">
        <v>335</v>
      </c>
      <c r="B65" s="153" t="s">
        <v>336</v>
      </c>
      <c r="C65" s="545"/>
      <c r="D65" s="722"/>
      <c r="E65" s="722"/>
    </row>
    <row r="66" spans="1:5" s="91" customFormat="1" ht="15.75" customHeight="1">
      <c r="A66" s="725" t="s">
        <v>337</v>
      </c>
      <c r="B66" s="153" t="s">
        <v>338</v>
      </c>
      <c r="C66" s="173"/>
      <c r="D66" s="722"/>
      <c r="E66" s="722"/>
    </row>
    <row r="67" spans="1:5" s="91" customFormat="1" ht="15.75" customHeight="1">
      <c r="A67" s="726" t="s">
        <v>63</v>
      </c>
      <c r="B67" s="171" t="s">
        <v>339</v>
      </c>
      <c r="C67" s="724">
        <f>+C68+C69+C70+C71+C72</f>
        <v>0</v>
      </c>
      <c r="D67" s="724">
        <f>+D68+D69+D70+D71+D72</f>
        <v>0</v>
      </c>
      <c r="E67" s="724">
        <f>+E68+E69+E70+E71+E72</f>
        <v>0</v>
      </c>
    </row>
    <row r="68" spans="1:5" s="91" customFormat="1" ht="15.75" customHeight="1">
      <c r="A68" s="182" t="s">
        <v>340</v>
      </c>
      <c r="B68" s="153" t="s">
        <v>341</v>
      </c>
      <c r="C68" s="545"/>
      <c r="D68" s="541"/>
      <c r="E68" s="541"/>
    </row>
    <row r="69" spans="1:5" s="91" customFormat="1" ht="15.75" customHeight="1">
      <c r="A69" s="182" t="s">
        <v>342</v>
      </c>
      <c r="B69" s="153" t="s">
        <v>343</v>
      </c>
      <c r="C69" s="545"/>
      <c r="D69" s="541"/>
      <c r="E69" s="541"/>
    </row>
    <row r="70" spans="1:5" s="91" customFormat="1" ht="15.75" customHeight="1">
      <c r="A70" s="182" t="s">
        <v>344</v>
      </c>
      <c r="B70" s="153" t="s">
        <v>345</v>
      </c>
      <c r="C70" s="545"/>
      <c r="D70" s="541"/>
      <c r="E70" s="541"/>
    </row>
    <row r="71" spans="1:5" s="91" customFormat="1" ht="15.75" customHeight="1" thickBot="1">
      <c r="A71" s="184" t="s">
        <v>346</v>
      </c>
      <c r="B71" s="178" t="s">
        <v>347</v>
      </c>
      <c r="C71" s="926"/>
      <c r="D71" s="927"/>
      <c r="E71" s="927"/>
    </row>
    <row r="72" spans="1:5" s="91" customFormat="1" ht="15.75" customHeight="1" thickBot="1">
      <c r="A72" s="180" t="s">
        <v>348</v>
      </c>
      <c r="B72" s="144" t="s">
        <v>349</v>
      </c>
      <c r="C72" s="210"/>
      <c r="D72" s="210">
        <f>+D70+D71</f>
        <v>0</v>
      </c>
      <c r="E72" s="210">
        <f>+E70+E71</f>
        <v>0</v>
      </c>
    </row>
    <row r="73" spans="1:5" s="91" customFormat="1" ht="33.75" customHeight="1" thickBot="1">
      <c r="A73" s="566" t="s">
        <v>254</v>
      </c>
      <c r="B73" s="563" t="s">
        <v>350</v>
      </c>
      <c r="C73" s="564">
        <f>+C59+C60</f>
        <v>182202</v>
      </c>
      <c r="D73" s="564">
        <f>+D59+D60</f>
        <v>200220</v>
      </c>
      <c r="E73" s="564">
        <f>+E59+E60</f>
        <v>198082</v>
      </c>
    </row>
    <row r="74" spans="1:5" s="91" customFormat="1" ht="15.75" customHeight="1" thickBot="1">
      <c r="A74" s="566" t="s">
        <v>255</v>
      </c>
      <c r="B74" s="563" t="s">
        <v>351</v>
      </c>
      <c r="C74" s="908"/>
      <c r="D74" s="908"/>
      <c r="E74" s="925">
        <v>3291</v>
      </c>
    </row>
    <row r="75" spans="1:5" s="91" customFormat="1" ht="27" customHeight="1" thickBot="1">
      <c r="A75" s="180" t="s">
        <v>256</v>
      </c>
      <c r="B75" s="144" t="s">
        <v>352</v>
      </c>
      <c r="C75" s="210">
        <f>+C73+C74</f>
        <v>182202</v>
      </c>
      <c r="D75" s="210">
        <f>+D73+D74</f>
        <v>200220</v>
      </c>
      <c r="E75" s="210">
        <f>+E73+E74</f>
        <v>201373</v>
      </c>
    </row>
    <row r="76" spans="1:5" s="91" customFormat="1" ht="15.75" customHeight="1">
      <c r="A76" s="561"/>
      <c r="B76" s="561"/>
      <c r="C76" s="562"/>
      <c r="D76" s="562"/>
      <c r="E76" s="562"/>
    </row>
    <row r="77" spans="1:5" s="108" customFormat="1" ht="16.5" customHeight="1" thickBot="1">
      <c r="A77" s="2214" t="s">
        <v>270</v>
      </c>
      <c r="B77" s="2214"/>
      <c r="C77" s="2214"/>
      <c r="D77" s="565"/>
      <c r="E77" s="565"/>
    </row>
    <row r="78" spans="1:5" ht="30.75" customHeight="1" thickBot="1">
      <c r="A78" s="557" t="s">
        <v>241</v>
      </c>
      <c r="B78" s="134" t="s">
        <v>271</v>
      </c>
      <c r="C78" s="518" t="s">
        <v>291</v>
      </c>
      <c r="D78" s="140" t="s">
        <v>461</v>
      </c>
      <c r="E78" s="133" t="s">
        <v>604</v>
      </c>
    </row>
    <row r="79" spans="1:5" ht="15" customHeight="1" thickBot="1">
      <c r="A79" s="103">
        <v>1</v>
      </c>
      <c r="B79" s="104">
        <v>2</v>
      </c>
      <c r="C79" s="727">
        <v>3</v>
      </c>
      <c r="D79" s="103">
        <v>4</v>
      </c>
      <c r="E79" s="104">
        <v>5</v>
      </c>
    </row>
    <row r="80" spans="1:5" ht="15" customHeight="1" thickBot="1">
      <c r="A80" s="962" t="s">
        <v>243</v>
      </c>
      <c r="B80" s="963" t="s">
        <v>498</v>
      </c>
      <c r="C80" s="964">
        <f>+C81+C82+C83+C84+C85</f>
        <v>237253</v>
      </c>
      <c r="D80" s="964">
        <f>+D81+D82+D83+D84+D85</f>
        <v>258084</v>
      </c>
      <c r="E80" s="964">
        <f>+E81+E82+E83+E84+E85</f>
        <v>246533</v>
      </c>
    </row>
    <row r="81" spans="1:5" ht="15" customHeight="1">
      <c r="A81" s="158" t="s">
        <v>36</v>
      </c>
      <c r="B81" s="159" t="s">
        <v>272</v>
      </c>
      <c r="C81" s="149">
        <v>140555</v>
      </c>
      <c r="D81" s="688">
        <v>157870</v>
      </c>
      <c r="E81" s="688">
        <v>154953</v>
      </c>
    </row>
    <row r="82" spans="1:5" ht="15" customHeight="1">
      <c r="A82" s="147" t="s">
        <v>37</v>
      </c>
      <c r="B82" s="160" t="s">
        <v>121</v>
      </c>
      <c r="C82" s="520">
        <v>39384</v>
      </c>
      <c r="D82" s="690">
        <v>40337</v>
      </c>
      <c r="E82" s="690">
        <v>38823</v>
      </c>
    </row>
    <row r="83" spans="1:5" ht="15" customHeight="1">
      <c r="A83" s="147" t="s">
        <v>38</v>
      </c>
      <c r="B83" s="160" t="s">
        <v>58</v>
      </c>
      <c r="C83" s="520">
        <v>57314</v>
      </c>
      <c r="D83" s="690">
        <v>59877</v>
      </c>
      <c r="E83" s="690">
        <v>52755</v>
      </c>
    </row>
    <row r="84" spans="1:5" ht="15" customHeight="1">
      <c r="A84" s="147" t="s">
        <v>39</v>
      </c>
      <c r="B84" s="160" t="s">
        <v>122</v>
      </c>
      <c r="C84" s="520"/>
      <c r="D84" s="690"/>
      <c r="E84" s="690"/>
    </row>
    <row r="85" spans="1:5" ht="15" customHeight="1">
      <c r="A85" s="147" t="s">
        <v>47</v>
      </c>
      <c r="B85" s="160" t="s">
        <v>123</v>
      </c>
      <c r="C85" s="520">
        <f>SUM(C86:C92)</f>
        <v>0</v>
      </c>
      <c r="D85" s="744">
        <f>SUM(D86:D92)</f>
        <v>0</v>
      </c>
      <c r="E85" s="744">
        <f>SUM(E86:E92)</f>
        <v>2</v>
      </c>
    </row>
    <row r="86" spans="1:5" ht="15" customHeight="1">
      <c r="A86" s="147" t="s">
        <v>40</v>
      </c>
      <c r="B86" s="192" t="s">
        <v>151</v>
      </c>
      <c r="C86" s="520"/>
      <c r="D86" s="690"/>
      <c r="E86" s="690"/>
    </row>
    <row r="87" spans="1:5" ht="15" customHeight="1">
      <c r="A87" s="147" t="s">
        <v>41</v>
      </c>
      <c r="B87" s="192" t="s">
        <v>152</v>
      </c>
      <c r="C87" s="520"/>
      <c r="D87" s="490"/>
      <c r="E87" s="490"/>
    </row>
    <row r="88" spans="1:5" ht="15" customHeight="1">
      <c r="A88" s="147" t="s">
        <v>48</v>
      </c>
      <c r="B88" s="193" t="s">
        <v>353</v>
      </c>
      <c r="C88" s="520"/>
      <c r="D88" s="490"/>
      <c r="E88" s="490"/>
    </row>
    <row r="89" spans="1:5" ht="15" customHeight="1">
      <c r="A89" s="147" t="s">
        <v>49</v>
      </c>
      <c r="B89" s="193" t="s">
        <v>154</v>
      </c>
      <c r="C89" s="520"/>
      <c r="D89" s="490"/>
      <c r="E89" s="490"/>
    </row>
    <row r="90" spans="1:5" ht="15" customHeight="1">
      <c r="A90" s="147" t="s">
        <v>50</v>
      </c>
      <c r="B90" s="193" t="s">
        <v>156</v>
      </c>
      <c r="C90" s="520"/>
      <c r="D90" s="490"/>
      <c r="E90" s="490"/>
    </row>
    <row r="91" spans="1:5" ht="15" customHeight="1" thickBot="1">
      <c r="A91" s="687" t="s">
        <v>51</v>
      </c>
      <c r="B91" s="703" t="s">
        <v>157</v>
      </c>
      <c r="C91" s="695"/>
      <c r="D91" s="494"/>
      <c r="E91" s="494">
        <v>2</v>
      </c>
    </row>
    <row r="92" spans="1:5" ht="15" customHeight="1" thickBot="1">
      <c r="A92" s="143" t="s">
        <v>53</v>
      </c>
      <c r="B92" s="186" t="s">
        <v>275</v>
      </c>
      <c r="C92" s="146"/>
      <c r="D92" s="187"/>
      <c r="E92" s="187"/>
    </row>
    <row r="93" spans="1:5" ht="15" customHeight="1">
      <c r="A93" s="164" t="s">
        <v>244</v>
      </c>
      <c r="B93" s="165" t="s">
        <v>483</v>
      </c>
      <c r="C93" s="549">
        <f>+C94+C95+C96</f>
        <v>0</v>
      </c>
      <c r="D93" s="188"/>
      <c r="E93" s="188"/>
    </row>
    <row r="94" spans="1:5" ht="15" customHeight="1">
      <c r="A94" s="147" t="s">
        <v>42</v>
      </c>
      <c r="B94" s="160" t="s">
        <v>354</v>
      </c>
      <c r="C94" s="544"/>
      <c r="D94" s="189"/>
      <c r="E94" s="189"/>
    </row>
    <row r="95" spans="1:5" ht="15" customHeight="1">
      <c r="A95" s="147" t="s">
        <v>43</v>
      </c>
      <c r="B95" s="153" t="s">
        <v>126</v>
      </c>
      <c r="C95" s="544"/>
      <c r="D95" s="189"/>
      <c r="E95" s="189"/>
    </row>
    <row r="96" spans="1:5" ht="15" customHeight="1">
      <c r="A96" s="147" t="s">
        <v>44</v>
      </c>
      <c r="B96" s="153" t="s">
        <v>355</v>
      </c>
      <c r="C96" s="544">
        <f>SUM(C97:C106)</f>
        <v>0</v>
      </c>
      <c r="D96" s="189"/>
      <c r="E96" s="189"/>
    </row>
    <row r="97" spans="1:5" ht="15" customHeight="1">
      <c r="A97" s="147" t="s">
        <v>45</v>
      </c>
      <c r="B97" s="153" t="s">
        <v>356</v>
      </c>
      <c r="C97" s="544"/>
      <c r="D97" s="189"/>
      <c r="E97" s="189"/>
    </row>
    <row r="98" spans="1:5" ht="15" customHeight="1">
      <c r="A98" s="147" t="s">
        <v>46</v>
      </c>
      <c r="B98" s="153" t="s">
        <v>357</v>
      </c>
      <c r="C98" s="544"/>
      <c r="D98" s="189"/>
      <c r="E98" s="189"/>
    </row>
    <row r="99" spans="1:5" ht="15" customHeight="1">
      <c r="A99" s="147" t="s">
        <v>52</v>
      </c>
      <c r="B99" s="196" t="s">
        <v>358</v>
      </c>
      <c r="C99" s="544"/>
      <c r="D99" s="189"/>
      <c r="E99" s="189"/>
    </row>
    <row r="100" spans="1:5" ht="15" customHeight="1">
      <c r="A100" s="147" t="s">
        <v>57</v>
      </c>
      <c r="B100" s="196" t="s">
        <v>359</v>
      </c>
      <c r="C100" s="544"/>
      <c r="D100" s="189"/>
      <c r="E100" s="189"/>
    </row>
    <row r="101" spans="1:5" ht="31.5" customHeight="1">
      <c r="A101" s="147" t="s">
        <v>127</v>
      </c>
      <c r="B101" s="196" t="s">
        <v>360</v>
      </c>
      <c r="C101" s="544"/>
      <c r="D101" s="189"/>
      <c r="E101" s="189"/>
    </row>
    <row r="102" spans="1:5" ht="33" customHeight="1">
      <c r="A102" s="147" t="s">
        <v>128</v>
      </c>
      <c r="B102" s="196" t="s">
        <v>361</v>
      </c>
      <c r="C102" s="544"/>
      <c r="D102" s="189"/>
      <c r="E102" s="189"/>
    </row>
    <row r="103" spans="1:5" ht="30" customHeight="1">
      <c r="A103" s="147" t="s">
        <v>129</v>
      </c>
      <c r="B103" s="196" t="s">
        <v>485</v>
      </c>
      <c r="C103" s="544"/>
      <c r="D103" s="189"/>
      <c r="E103" s="189"/>
    </row>
    <row r="104" spans="1:5" ht="30.75" customHeight="1">
      <c r="A104" s="147" t="s">
        <v>130</v>
      </c>
      <c r="B104" s="196" t="s">
        <v>450</v>
      </c>
      <c r="C104" s="544"/>
      <c r="D104" s="189"/>
      <c r="E104" s="189"/>
    </row>
    <row r="105" spans="1:5" ht="15" customHeight="1" thickBot="1">
      <c r="A105" s="166" t="s">
        <v>198</v>
      </c>
      <c r="B105" s="198" t="s">
        <v>484</v>
      </c>
      <c r="C105" s="550"/>
      <c r="D105" s="195"/>
      <c r="E105" s="195"/>
    </row>
    <row r="106" spans="1:5" ht="15" customHeight="1" thickBot="1">
      <c r="A106" s="143" t="s">
        <v>449</v>
      </c>
      <c r="B106" s="199" t="s">
        <v>445</v>
      </c>
      <c r="C106" s="146"/>
      <c r="D106" s="187"/>
      <c r="E106" s="187"/>
    </row>
    <row r="107" spans="1:5" ht="15" customHeight="1">
      <c r="A107" s="164" t="s">
        <v>245</v>
      </c>
      <c r="B107" s="165" t="s">
        <v>363</v>
      </c>
      <c r="C107" s="549">
        <f>+C108+C109</f>
        <v>0</v>
      </c>
      <c r="D107" s="188"/>
      <c r="E107" s="188"/>
    </row>
    <row r="108" spans="1:5" ht="15" customHeight="1" thickBot="1">
      <c r="A108" s="166" t="s">
        <v>15</v>
      </c>
      <c r="B108" s="167" t="s">
        <v>8</v>
      </c>
      <c r="C108" s="550"/>
      <c r="D108" s="195"/>
      <c r="E108" s="195"/>
    </row>
    <row r="109" spans="1:5" s="109" customFormat="1" ht="15" customHeight="1" thickBot="1">
      <c r="A109" s="180" t="s">
        <v>16</v>
      </c>
      <c r="B109" s="144" t="s">
        <v>9</v>
      </c>
      <c r="C109" s="527"/>
      <c r="D109" s="200"/>
      <c r="E109" s="200"/>
    </row>
    <row r="110" spans="1:5" ht="15" customHeight="1" thickBot="1">
      <c r="A110" s="143" t="s">
        <v>246</v>
      </c>
      <c r="B110" s="201" t="s">
        <v>364</v>
      </c>
      <c r="C110" s="146"/>
      <c r="D110" s="187"/>
      <c r="E110" s="187"/>
    </row>
    <row r="111" spans="1:5" ht="15" customHeight="1" thickBot="1">
      <c r="A111" s="180" t="s">
        <v>247</v>
      </c>
      <c r="B111" s="144" t="s">
        <v>67</v>
      </c>
      <c r="C111" s="145">
        <f>+C80+C93+C107+C110</f>
        <v>237253</v>
      </c>
      <c r="D111" s="145">
        <f>+D80+D93+D107+D110</f>
        <v>258084</v>
      </c>
      <c r="E111" s="145">
        <f>+E80+E93+E107+E110</f>
        <v>246533</v>
      </c>
    </row>
    <row r="112" spans="1:5" ht="15" customHeight="1">
      <c r="A112" s="181" t="s">
        <v>248</v>
      </c>
      <c r="B112" s="151" t="s">
        <v>365</v>
      </c>
      <c r="C112" s="548">
        <f>+C113+C121</f>
        <v>0</v>
      </c>
      <c r="D112" s="188"/>
      <c r="E112" s="188"/>
    </row>
    <row r="113" spans="1:5" ht="15" customHeight="1">
      <c r="A113" s="182" t="s">
        <v>24</v>
      </c>
      <c r="B113" s="153" t="s">
        <v>366</v>
      </c>
      <c r="C113" s="555">
        <f>+C114+C115+C116+C117+C118+C119+C120</f>
        <v>0</v>
      </c>
      <c r="D113" s="189"/>
      <c r="E113" s="189"/>
    </row>
    <row r="114" spans="1:5" ht="15" customHeight="1">
      <c r="A114" s="182" t="s">
        <v>26</v>
      </c>
      <c r="B114" s="153" t="s">
        <v>367</v>
      </c>
      <c r="C114" s="555"/>
      <c r="D114" s="189"/>
      <c r="E114" s="189"/>
    </row>
    <row r="115" spans="1:5" ht="15" customHeight="1">
      <c r="A115" s="182" t="s">
        <v>27</v>
      </c>
      <c r="B115" s="153" t="s">
        <v>368</v>
      </c>
      <c r="C115" s="555"/>
      <c r="D115" s="189"/>
      <c r="E115" s="189"/>
    </row>
    <row r="116" spans="1:5" ht="15" customHeight="1">
      <c r="A116" s="182" t="s">
        <v>28</v>
      </c>
      <c r="B116" s="153" t="s">
        <v>369</v>
      </c>
      <c r="C116" s="555"/>
      <c r="D116" s="189"/>
      <c r="E116" s="189"/>
    </row>
    <row r="117" spans="1:5" ht="15" customHeight="1">
      <c r="A117" s="182" t="s">
        <v>29</v>
      </c>
      <c r="B117" s="153" t="s">
        <v>370</v>
      </c>
      <c r="C117" s="555"/>
      <c r="D117" s="189"/>
      <c r="E117" s="189"/>
    </row>
    <row r="118" spans="1:5" ht="15" customHeight="1">
      <c r="A118" s="182" t="s">
        <v>102</v>
      </c>
      <c r="B118" s="153" t="s">
        <v>371</v>
      </c>
      <c r="C118" s="555"/>
      <c r="D118" s="189"/>
      <c r="E118" s="189"/>
    </row>
    <row r="119" spans="1:5" ht="15" customHeight="1">
      <c r="A119" s="182" t="s">
        <v>134</v>
      </c>
      <c r="B119" s="153" t="s">
        <v>372</v>
      </c>
      <c r="C119" s="555"/>
      <c r="D119" s="189"/>
      <c r="E119" s="189"/>
    </row>
    <row r="120" spans="1:5" ht="15" customHeight="1">
      <c r="A120" s="183" t="s">
        <v>135</v>
      </c>
      <c r="B120" s="171" t="s">
        <v>373</v>
      </c>
      <c r="C120" s="543"/>
      <c r="D120" s="189"/>
      <c r="E120" s="189"/>
    </row>
    <row r="121" spans="1:5" ht="15" customHeight="1">
      <c r="A121" s="182" t="s">
        <v>25</v>
      </c>
      <c r="B121" s="153" t="s">
        <v>374</v>
      </c>
      <c r="C121" s="555">
        <f>+C122+C123+C124+C125+C126+C127+C128+C129</f>
        <v>0</v>
      </c>
      <c r="D121" s="189"/>
      <c r="E121" s="189"/>
    </row>
    <row r="122" spans="1:5" ht="15" customHeight="1">
      <c r="A122" s="182" t="s">
        <v>32</v>
      </c>
      <c r="B122" s="153" t="s">
        <v>367</v>
      </c>
      <c r="C122" s="555"/>
      <c r="D122" s="189"/>
      <c r="E122" s="189"/>
    </row>
    <row r="123" spans="1:5" ht="15" customHeight="1">
      <c r="A123" s="182" t="s">
        <v>33</v>
      </c>
      <c r="B123" s="153" t="s">
        <v>375</v>
      </c>
      <c r="C123" s="555"/>
      <c r="D123" s="189"/>
      <c r="E123" s="189"/>
    </row>
    <row r="124" spans="1:5" ht="15" customHeight="1">
      <c r="A124" s="182" t="s">
        <v>34</v>
      </c>
      <c r="B124" s="153" t="s">
        <v>369</v>
      </c>
      <c r="C124" s="555"/>
      <c r="D124" s="189"/>
      <c r="E124" s="189"/>
    </row>
    <row r="125" spans="1:5" ht="15" customHeight="1">
      <c r="A125" s="182" t="s">
        <v>35</v>
      </c>
      <c r="B125" s="153" t="s">
        <v>370</v>
      </c>
      <c r="C125" s="555"/>
      <c r="D125" s="189"/>
      <c r="E125" s="189"/>
    </row>
    <row r="126" spans="1:5" ht="15" customHeight="1">
      <c r="A126" s="182" t="s">
        <v>103</v>
      </c>
      <c r="B126" s="153" t="s">
        <v>371</v>
      </c>
      <c r="C126" s="555"/>
      <c r="D126" s="189"/>
      <c r="E126" s="189"/>
    </row>
    <row r="127" spans="1:5" ht="15" customHeight="1">
      <c r="A127" s="182" t="s">
        <v>136</v>
      </c>
      <c r="B127" s="153" t="s">
        <v>376</v>
      </c>
      <c r="C127" s="555"/>
      <c r="D127" s="189"/>
      <c r="E127" s="189"/>
    </row>
    <row r="128" spans="1:5" ht="15" customHeight="1" thickBot="1">
      <c r="A128" s="205" t="s">
        <v>137</v>
      </c>
      <c r="B128" s="206" t="s">
        <v>373</v>
      </c>
      <c r="C128" s="556"/>
      <c r="D128" s="195"/>
      <c r="E128" s="195"/>
    </row>
    <row r="129" spans="1:5" ht="15" customHeight="1" thickBot="1">
      <c r="A129" s="180" t="s">
        <v>138</v>
      </c>
      <c r="B129" s="144" t="s">
        <v>377</v>
      </c>
      <c r="C129" s="528"/>
      <c r="D129" s="528"/>
      <c r="E129" s="528"/>
    </row>
    <row r="130" spans="1:8" ht="32.25" customHeight="1" thickBot="1">
      <c r="A130" s="180" t="s">
        <v>249</v>
      </c>
      <c r="B130" s="144" t="s">
        <v>378</v>
      </c>
      <c r="C130" s="967">
        <f>+C111+C112</f>
        <v>237253</v>
      </c>
      <c r="D130" s="967">
        <f>+D111+D112</f>
        <v>258084</v>
      </c>
      <c r="E130" s="967">
        <f>+E111+E112</f>
        <v>246533</v>
      </c>
      <c r="F130" s="110"/>
      <c r="G130" s="110"/>
      <c r="H130" s="110"/>
    </row>
    <row r="131" spans="1:5" s="1" customFormat="1" ht="18.75" customHeight="1" thickBot="1">
      <c r="A131" s="566" t="s">
        <v>250</v>
      </c>
      <c r="B131" s="563" t="s">
        <v>379</v>
      </c>
      <c r="C131" s="965"/>
      <c r="D131" s="965"/>
      <c r="E131" s="2144">
        <v>-441</v>
      </c>
    </row>
    <row r="132" spans="1:5" s="1" customFormat="1" ht="21.75" customHeight="1" thickBot="1">
      <c r="A132" s="180" t="s">
        <v>251</v>
      </c>
      <c r="B132" s="144" t="s">
        <v>380</v>
      </c>
      <c r="C132" s="966">
        <f>+C130+C131</f>
        <v>237253</v>
      </c>
      <c r="D132" s="966">
        <f>+D130+D131</f>
        <v>258084</v>
      </c>
      <c r="E132" s="966">
        <f>+E130+E131</f>
        <v>246092</v>
      </c>
    </row>
    <row r="133" spans="1:5" ht="15.75" customHeight="1">
      <c r="A133" s="2215"/>
      <c r="B133" s="2215"/>
      <c r="C133" s="2215"/>
      <c r="D133" s="2215"/>
      <c r="E133" s="2215"/>
    </row>
    <row r="134" spans="1:5" ht="24.75" customHeight="1" thickBot="1">
      <c r="A134" s="2215" t="s">
        <v>70</v>
      </c>
      <c r="B134" s="2215"/>
      <c r="C134" s="2215"/>
      <c r="D134" s="2215"/>
      <c r="E134" s="2215"/>
    </row>
    <row r="135" spans="1:5" ht="29.25" thickBot="1">
      <c r="A135" s="558">
        <v>1</v>
      </c>
      <c r="B135" s="186" t="s">
        <v>145</v>
      </c>
      <c r="C135" s="559">
        <f>+C58-C111</f>
        <v>-237253</v>
      </c>
      <c r="D135" s="560">
        <f>+D58-D111</f>
        <v>-258084</v>
      </c>
      <c r="E135" s="560">
        <f>+E58-E111</f>
        <v>-246533</v>
      </c>
    </row>
    <row r="136" spans="1:5" ht="15.75">
      <c r="A136" s="567"/>
      <c r="B136" s="567"/>
      <c r="C136" s="568"/>
      <c r="D136" s="569"/>
      <c r="E136" s="569"/>
    </row>
    <row r="137" spans="1:5" ht="15.75">
      <c r="A137" s="567"/>
      <c r="B137" s="567"/>
      <c r="C137" s="568"/>
      <c r="D137" s="569"/>
      <c r="E137" s="569"/>
    </row>
  </sheetData>
  <sheetProtection/>
  <mergeCells count="5">
    <mergeCell ref="A2:C2"/>
    <mergeCell ref="A77:C77"/>
    <mergeCell ref="A133:E133"/>
    <mergeCell ref="A134:E134"/>
    <mergeCell ref="A1:E1"/>
  </mergeCells>
  <printOptions horizontalCentered="1"/>
  <pageMargins left="0.7874015748031497" right="0.7874015748031497" top="0.8661417322834646" bottom="0.8661417322834646" header="0.5905511811023623" footer="0.5905511811023623"/>
  <pageSetup fitToHeight="2" fitToWidth="3" horizontalDpi="600" verticalDpi="600" orientation="portrait" paperSize="9" scale="53" r:id="rId1"/>
  <headerFooter alignWithMargins="0">
    <oddHeader>&amp;R&amp;"Times New Roman CE,Dőlt"&amp;12 1.4. melléklet a ........./2014. (.......) zárszámadási rendelethez</oddHeader>
  </headerFooter>
  <rowBreaks count="1" manualBreakCount="1">
    <brk id="7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33"/>
  <sheetViews>
    <sheetView zoomScale="91" zoomScaleNormal="91" zoomScaleSheetLayoutView="100" workbookViewId="0" topLeftCell="C1">
      <selection activeCell="I32" sqref="I32"/>
    </sheetView>
  </sheetViews>
  <sheetFormatPr defaultColWidth="9.00390625" defaultRowHeight="12.75"/>
  <cols>
    <col min="1" max="1" width="6.375" style="116" customWidth="1"/>
    <col min="2" max="2" width="55.125" style="117" customWidth="1"/>
    <col min="3" max="3" width="15.00390625" style="116" customWidth="1"/>
    <col min="4" max="4" width="16.375" style="116" customWidth="1"/>
    <col min="5" max="5" width="15.00390625" style="116" customWidth="1"/>
    <col min="6" max="6" width="54.125" style="116" customWidth="1"/>
    <col min="7" max="9" width="14.50390625" style="116" customWidth="1"/>
    <col min="10" max="16384" width="9.375" style="116" customWidth="1"/>
  </cols>
  <sheetData>
    <row r="1" spans="2:9" ht="39.75" customHeight="1">
      <c r="B1" s="2221" t="s">
        <v>71</v>
      </c>
      <c r="C1" s="2221"/>
      <c r="D1" s="2221"/>
      <c r="E1" s="2221"/>
      <c r="F1" s="2221"/>
      <c r="G1" s="2221"/>
      <c r="H1" s="2221"/>
      <c r="I1" s="2221"/>
    </row>
    <row r="2" ht="13.5" thickBot="1">
      <c r="I2" s="586" t="s">
        <v>486</v>
      </c>
    </row>
    <row r="3" spans="1:9" ht="18" customHeight="1" thickBot="1">
      <c r="A3" s="2216" t="s">
        <v>12</v>
      </c>
      <c r="B3" s="2218" t="s">
        <v>1</v>
      </c>
      <c r="C3" s="2219"/>
      <c r="D3" s="2219"/>
      <c r="E3" s="2219"/>
      <c r="F3" s="2218" t="s">
        <v>6</v>
      </c>
      <c r="G3" s="2219"/>
      <c r="H3" s="2219"/>
      <c r="I3" s="2220"/>
    </row>
    <row r="4" spans="1:9" s="118" customFormat="1" ht="35.25" customHeight="1" thickBot="1">
      <c r="A4" s="2217"/>
      <c r="B4" s="1134" t="s">
        <v>10</v>
      </c>
      <c r="C4" s="1135" t="s">
        <v>291</v>
      </c>
      <c r="D4" s="1136" t="s">
        <v>461</v>
      </c>
      <c r="E4" s="1135" t="s">
        <v>604</v>
      </c>
      <c r="F4" s="1134" t="s">
        <v>10</v>
      </c>
      <c r="G4" s="1137" t="s">
        <v>291</v>
      </c>
      <c r="H4" s="1136" t="s">
        <v>461</v>
      </c>
      <c r="I4" s="1136" t="s">
        <v>604</v>
      </c>
    </row>
    <row r="5" spans="1:9" s="121" customFormat="1" ht="14.25" customHeight="1" thickBot="1">
      <c r="A5" s="1138">
        <v>1</v>
      </c>
      <c r="B5" s="1134">
        <v>2</v>
      </c>
      <c r="C5" s="621">
        <v>3</v>
      </c>
      <c r="D5" s="1138">
        <v>4</v>
      </c>
      <c r="E5" s="1134">
        <v>5</v>
      </c>
      <c r="F5" s="1138">
        <v>7</v>
      </c>
      <c r="G5" s="1134">
        <v>8</v>
      </c>
      <c r="H5" s="621">
        <v>9</v>
      </c>
      <c r="I5" s="1138">
        <v>10</v>
      </c>
    </row>
    <row r="6" spans="1:9" s="590" customFormat="1" ht="17.25" customHeight="1">
      <c r="A6" s="2012" t="s">
        <v>243</v>
      </c>
      <c r="B6" s="2013" t="s">
        <v>92</v>
      </c>
      <c r="C6" s="277">
        <f>'1.1.sz.mell.'!C7-'1.1.sz.mell.'!C9-'1.1.sz.mell.'!C10</f>
        <v>730763</v>
      </c>
      <c r="D6" s="277">
        <f>'1.1.sz.mell.'!D7-'1.1.sz.mell.'!D9-'1.1.sz.mell.'!D10-100000</f>
        <v>760793</v>
      </c>
      <c r="E6" s="277">
        <f>'1.1.sz.mell.'!E7-'1.1.sz.mell.'!E9-'1.1.sz.mell.'!E10-100000</f>
        <v>760793</v>
      </c>
      <c r="F6" s="2014" t="s">
        <v>11</v>
      </c>
      <c r="G6" s="1049">
        <f>'1.1.sz.mell.'!C84</f>
        <v>651869</v>
      </c>
      <c r="H6" s="2015">
        <f>'1.1.sz.mell.'!D84</f>
        <v>951612</v>
      </c>
      <c r="I6" s="2016">
        <f>'1.1.sz.mell.'!E84</f>
        <v>905818</v>
      </c>
    </row>
    <row r="7" spans="1:9" s="590" customFormat="1" ht="17.25" customHeight="1">
      <c r="A7" s="2017" t="s">
        <v>244</v>
      </c>
      <c r="B7" s="2018" t="s">
        <v>2</v>
      </c>
      <c r="C7" s="2019">
        <f>'1.1.sz.mell.'!C17</f>
        <v>495722</v>
      </c>
      <c r="D7" s="2019">
        <f>'1.1.sz.mell.'!D17</f>
        <v>736699</v>
      </c>
      <c r="E7" s="2019">
        <f>'1.1.sz.mell.'!E17</f>
        <v>730929</v>
      </c>
      <c r="F7" s="2018" t="s">
        <v>121</v>
      </c>
      <c r="G7" s="1066">
        <f>'1.1.sz.mell.'!C85</f>
        <v>174393</v>
      </c>
      <c r="H7" s="2019">
        <f>'1.1.sz.mell.'!D85</f>
        <v>213665</v>
      </c>
      <c r="I7" s="2020">
        <f>'1.1.sz.mell.'!E85</f>
        <v>202574</v>
      </c>
    </row>
    <row r="8" spans="1:9" s="590" customFormat="1" ht="17.25" customHeight="1">
      <c r="A8" s="2017" t="s">
        <v>245</v>
      </c>
      <c r="B8" s="2018" t="s">
        <v>4</v>
      </c>
      <c r="C8" s="2019">
        <f>'1.1.sz.mell.'!C28</f>
        <v>52000</v>
      </c>
      <c r="D8" s="2019">
        <f>'1.1.sz.mell.'!D28</f>
        <v>43359</v>
      </c>
      <c r="E8" s="2019">
        <f>'1.1.sz.mell.'!E28</f>
        <v>44169</v>
      </c>
      <c r="F8" s="2018" t="s">
        <v>394</v>
      </c>
      <c r="G8" s="1066">
        <f>'1.1.sz.mell.'!C86</f>
        <v>1112205</v>
      </c>
      <c r="H8" s="2019">
        <f>'1.1.sz.mell.'!D86</f>
        <v>1360487</v>
      </c>
      <c r="I8" s="2020">
        <f>'1.1.sz.mell.'!E86</f>
        <v>1309546</v>
      </c>
    </row>
    <row r="9" spans="1:9" s="590" customFormat="1" ht="17.25" customHeight="1">
      <c r="A9" s="2017" t="s">
        <v>246</v>
      </c>
      <c r="B9" s="2021" t="s">
        <v>395</v>
      </c>
      <c r="C9" s="2019">
        <f>'1.1.sz.mell.'!C29</f>
        <v>755377</v>
      </c>
      <c r="D9" s="2019">
        <v>1399984</v>
      </c>
      <c r="E9" s="414">
        <v>1399619</v>
      </c>
      <c r="F9" s="2018" t="s">
        <v>122</v>
      </c>
      <c r="G9" s="1066">
        <f>'1.1.sz.mell.'!C87</f>
        <v>50</v>
      </c>
      <c r="H9" s="2019">
        <f>'1.1.sz.mell.'!D87</f>
        <v>50</v>
      </c>
      <c r="I9" s="2020">
        <f>'1.1.sz.mell.'!E87</f>
        <v>0</v>
      </c>
    </row>
    <row r="10" spans="1:9" s="590" customFormat="1" ht="17.25" customHeight="1">
      <c r="A10" s="2017" t="s">
        <v>247</v>
      </c>
      <c r="B10" s="2018" t="s">
        <v>396</v>
      </c>
      <c r="C10" s="2019">
        <f>'1.1.sz.mell.'!C39</f>
        <v>227031</v>
      </c>
      <c r="D10" s="2019">
        <f>'1.1.sz.mell.'!D39</f>
        <v>641790</v>
      </c>
      <c r="E10" s="414">
        <f>'1.1.sz.mell.'!E39</f>
        <v>640453</v>
      </c>
      <c r="F10" s="2018" t="s">
        <v>123</v>
      </c>
      <c r="G10" s="1066">
        <f>'1.1.sz.mell.'!C88</f>
        <v>158316</v>
      </c>
      <c r="H10" s="2019">
        <v>647259</v>
      </c>
      <c r="I10" s="2020">
        <f>'1.1.sz.mell.'!E88</f>
        <v>642779</v>
      </c>
    </row>
    <row r="11" spans="1:9" s="590" customFormat="1" ht="17.25" customHeight="1">
      <c r="A11" s="2017" t="s">
        <v>248</v>
      </c>
      <c r="B11" s="2018" t="s">
        <v>397</v>
      </c>
      <c r="C11" s="2019">
        <f>'1.1.sz.mell.'!C43</f>
        <v>33279</v>
      </c>
      <c r="D11" s="2019">
        <f>'1.1.sz.mell.'!D43</f>
        <v>93253</v>
      </c>
      <c r="E11" s="414">
        <v>93253</v>
      </c>
      <c r="F11" s="2018" t="s">
        <v>273</v>
      </c>
      <c r="G11" s="1050">
        <v>164060</v>
      </c>
      <c r="H11" s="2019">
        <v>479678</v>
      </c>
      <c r="I11" s="2020"/>
    </row>
    <row r="12" spans="1:9" s="590" customFormat="1" ht="17.25" customHeight="1">
      <c r="A12" s="2017" t="s">
        <v>249</v>
      </c>
      <c r="B12" s="2018" t="s">
        <v>398</v>
      </c>
      <c r="C12" s="2019">
        <f>'1.1.sz.mell.'!C52</f>
        <v>0</v>
      </c>
      <c r="D12" s="2019">
        <f>'1.1.sz.mell.'!D52</f>
        <v>1569</v>
      </c>
      <c r="E12" s="414">
        <f>'1.1.sz.mell.'!E52</f>
        <v>1569</v>
      </c>
      <c r="F12" s="2018" t="s">
        <v>381</v>
      </c>
      <c r="G12" s="1050"/>
      <c r="H12" s="2019"/>
      <c r="I12" s="2020"/>
    </row>
    <row r="13" spans="1:9" s="590" customFormat="1" ht="17.25" customHeight="1">
      <c r="A13" s="2017" t="s">
        <v>250</v>
      </c>
      <c r="B13" s="2018" t="s">
        <v>399</v>
      </c>
      <c r="C13" s="2019"/>
      <c r="D13" s="2022"/>
      <c r="E13" s="2022"/>
      <c r="F13" s="2023"/>
      <c r="G13" s="1050"/>
      <c r="H13" s="2019"/>
      <c r="I13" s="2020"/>
    </row>
    <row r="14" spans="1:9" s="590" customFormat="1" ht="17.25" customHeight="1">
      <c r="A14" s="2017" t="s">
        <v>251</v>
      </c>
      <c r="B14" s="2024" t="s">
        <v>400</v>
      </c>
      <c r="C14" s="2019"/>
      <c r="D14" s="2025"/>
      <c r="E14" s="2025"/>
      <c r="F14" s="2023"/>
      <c r="G14" s="1050"/>
      <c r="H14" s="2019"/>
      <c r="I14" s="2020"/>
    </row>
    <row r="15" spans="1:9" s="590" customFormat="1" ht="17.25" customHeight="1">
      <c r="A15" s="2017" t="s">
        <v>252</v>
      </c>
      <c r="B15" s="2023"/>
      <c r="C15" s="2019"/>
      <c r="D15" s="2022"/>
      <c r="E15" s="2022"/>
      <c r="F15" s="2023"/>
      <c r="G15" s="1050"/>
      <c r="H15" s="2019"/>
      <c r="I15" s="2020"/>
    </row>
    <row r="16" spans="1:9" s="590" customFormat="1" ht="17.25" customHeight="1">
      <c r="A16" s="2017" t="s">
        <v>253</v>
      </c>
      <c r="B16" s="2023"/>
      <c r="C16" s="2019"/>
      <c r="D16" s="2022"/>
      <c r="E16" s="2022"/>
      <c r="F16" s="2023"/>
      <c r="G16" s="1050"/>
      <c r="H16" s="2019"/>
      <c r="I16" s="2020"/>
    </row>
    <row r="17" spans="1:9" s="590" customFormat="1" ht="17.25" customHeight="1" thickBot="1">
      <c r="A17" s="2017" t="s">
        <v>254</v>
      </c>
      <c r="B17" s="2026"/>
      <c r="C17" s="285"/>
      <c r="D17" s="2027"/>
      <c r="E17" s="2027"/>
      <c r="F17" s="2028"/>
      <c r="G17" s="2029"/>
      <c r="H17" s="2030"/>
      <c r="I17" s="2031"/>
    </row>
    <row r="18" spans="1:9" s="590" customFormat="1" ht="17.25" customHeight="1" thickBot="1">
      <c r="A18" s="602" t="s">
        <v>255</v>
      </c>
      <c r="B18" s="603" t="s">
        <v>401</v>
      </c>
      <c r="C18" s="604">
        <f>+C6+C7+C8+C9+C10+C12+C13+C14+C15+C16+C17</f>
        <v>2260893</v>
      </c>
      <c r="D18" s="604">
        <f>+D6+D7+D8+D9+D10+D12+D13+D14+D15+D16+D17</f>
        <v>3584194</v>
      </c>
      <c r="E18" s="604">
        <f>+E6+E7+E8+E9+E10+E12+E13+E14+E15+E16+E17</f>
        <v>3577532</v>
      </c>
      <c r="F18" s="1007" t="s">
        <v>402</v>
      </c>
      <c r="G18" s="1008">
        <f>SUM(G6:G17)</f>
        <v>2260893</v>
      </c>
      <c r="H18" s="1009">
        <f>SUM(H6:H17)</f>
        <v>3652751</v>
      </c>
      <c r="I18" s="1010">
        <f>SUM(I6:I17)</f>
        <v>3060717</v>
      </c>
    </row>
    <row r="19" spans="1:9" s="590" customFormat="1" ht="17.25" customHeight="1">
      <c r="A19" s="605" t="s">
        <v>256</v>
      </c>
      <c r="B19" s="606" t="s">
        <v>403</v>
      </c>
      <c r="C19" s="607">
        <f>+C20+C21+C22+C23</f>
        <v>111002</v>
      </c>
      <c r="D19" s="607">
        <f>+D20+D21+D22+D23</f>
        <v>180796</v>
      </c>
      <c r="E19" s="607">
        <f>+E20+E21+E22+E23</f>
        <v>67691</v>
      </c>
      <c r="F19" s="588" t="s">
        <v>139</v>
      </c>
      <c r="G19" s="399"/>
      <c r="H19" s="625"/>
      <c r="I19" s="630"/>
    </row>
    <row r="20" spans="1:9" s="590" customFormat="1" ht="17.25" customHeight="1">
      <c r="A20" s="591" t="s">
        <v>257</v>
      </c>
      <c r="B20" s="592" t="s">
        <v>330</v>
      </c>
      <c r="C20" s="593">
        <v>111002</v>
      </c>
      <c r="D20" s="594">
        <v>180796</v>
      </c>
      <c r="E20" s="594">
        <v>67691</v>
      </c>
      <c r="F20" s="592" t="s">
        <v>140</v>
      </c>
      <c r="G20" s="264"/>
      <c r="H20" s="593"/>
      <c r="I20" s="615"/>
    </row>
    <row r="21" spans="1:9" s="590" customFormat="1" ht="17.25" customHeight="1">
      <c r="A21" s="591" t="s">
        <v>258</v>
      </c>
      <c r="B21" s="592" t="s">
        <v>332</v>
      </c>
      <c r="C21" s="593"/>
      <c r="D21" s="594"/>
      <c r="E21" s="594"/>
      <c r="F21" s="592" t="s">
        <v>68</v>
      </c>
      <c r="G21" s="264"/>
      <c r="H21" s="593"/>
      <c r="I21" s="615"/>
    </row>
    <row r="22" spans="1:9" s="590" customFormat="1" ht="17.25" customHeight="1">
      <c r="A22" s="591" t="s">
        <v>259</v>
      </c>
      <c r="B22" s="592" t="s">
        <v>404</v>
      </c>
      <c r="C22" s="593"/>
      <c r="D22" s="594"/>
      <c r="E22" s="594"/>
      <c r="F22" s="592" t="s">
        <v>69</v>
      </c>
      <c r="G22" s="264"/>
      <c r="H22" s="593"/>
      <c r="I22" s="615"/>
    </row>
    <row r="23" spans="1:9" s="590" customFormat="1" ht="17.25" customHeight="1">
      <c r="A23" s="591" t="s">
        <v>260</v>
      </c>
      <c r="B23" s="592" t="s">
        <v>405</v>
      </c>
      <c r="C23" s="593"/>
      <c r="D23" s="608"/>
      <c r="E23" s="608"/>
      <c r="F23" s="606" t="s">
        <v>406</v>
      </c>
      <c r="G23" s="264"/>
      <c r="H23" s="593"/>
      <c r="I23" s="615"/>
    </row>
    <row r="24" spans="1:9" s="590" customFormat="1" ht="17.25" customHeight="1">
      <c r="A24" s="591" t="s">
        <v>261</v>
      </c>
      <c r="B24" s="592" t="s">
        <v>407</v>
      </c>
      <c r="C24" s="609">
        <f>+C25+C26</f>
        <v>0</v>
      </c>
      <c r="D24" s="609">
        <f>+D25+D26</f>
        <v>0</v>
      </c>
      <c r="E24" s="609">
        <f>+E25+E26</f>
        <v>0</v>
      </c>
      <c r="F24" s="592" t="s">
        <v>141</v>
      </c>
      <c r="G24" s="264"/>
      <c r="H24" s="609"/>
      <c r="I24" s="642">
        <v>189110</v>
      </c>
    </row>
    <row r="25" spans="1:9" s="590" customFormat="1" ht="17.25" customHeight="1">
      <c r="A25" s="605" t="s">
        <v>262</v>
      </c>
      <c r="B25" s="606" t="s">
        <v>408</v>
      </c>
      <c r="C25" s="610"/>
      <c r="D25" s="608"/>
      <c r="E25" s="608"/>
      <c r="F25" s="588" t="s">
        <v>142</v>
      </c>
      <c r="G25" s="399"/>
      <c r="H25" s="593"/>
      <c r="I25" s="615"/>
    </row>
    <row r="26" spans="1:9" s="590" customFormat="1" ht="17.25" customHeight="1" thickBot="1">
      <c r="A26" s="591" t="s">
        <v>263</v>
      </c>
      <c r="B26" s="592" t="s">
        <v>349</v>
      </c>
      <c r="C26" s="593"/>
      <c r="D26" s="594"/>
      <c r="E26" s="594"/>
      <c r="F26" s="600"/>
      <c r="G26" s="267"/>
      <c r="H26" s="601"/>
      <c r="I26" s="616"/>
    </row>
    <row r="27" spans="1:9" s="590" customFormat="1" ht="29.25" customHeight="1" thickBot="1">
      <c r="A27" s="602" t="s">
        <v>264</v>
      </c>
      <c r="B27" s="603" t="s">
        <v>409</v>
      </c>
      <c r="C27" s="604">
        <f>+C19+C24</f>
        <v>111002</v>
      </c>
      <c r="D27" s="604">
        <f>+D19+D24</f>
        <v>180796</v>
      </c>
      <c r="E27" s="604">
        <f>+E19+E24</f>
        <v>67691</v>
      </c>
      <c r="F27" s="603" t="s">
        <v>410</v>
      </c>
      <c r="G27" s="622">
        <f>SUM(G19:G26)</f>
        <v>0</v>
      </c>
      <c r="H27" s="604">
        <f>SUM(H19:H26)</f>
        <v>0</v>
      </c>
      <c r="I27" s="617">
        <f>SUM(I19:I26)</f>
        <v>189110</v>
      </c>
    </row>
    <row r="28" spans="1:9" s="590" customFormat="1" ht="29.25" customHeight="1" thickBot="1">
      <c r="A28" s="602" t="s">
        <v>265</v>
      </c>
      <c r="B28" s="603" t="s">
        <v>411</v>
      </c>
      <c r="C28" s="604">
        <f>+C18+C27</f>
        <v>2371895</v>
      </c>
      <c r="D28" s="604">
        <f>+D18+D27</f>
        <v>3764990</v>
      </c>
      <c r="E28" s="604">
        <f>+E18+E27</f>
        <v>3645223</v>
      </c>
      <c r="F28" s="603" t="s">
        <v>412</v>
      </c>
      <c r="G28" s="622">
        <f>+G18+G27</f>
        <v>2260893</v>
      </c>
      <c r="H28" s="604">
        <f>+H18+H27</f>
        <v>3652751</v>
      </c>
      <c r="I28" s="617">
        <f>+I18+I27</f>
        <v>3249827</v>
      </c>
    </row>
    <row r="29" spans="1:9" s="590" customFormat="1" ht="18" customHeight="1" thickBot="1">
      <c r="A29" s="930" t="s">
        <v>266</v>
      </c>
      <c r="B29" s="635" t="s">
        <v>413</v>
      </c>
      <c r="C29" s="911"/>
      <c r="D29" s="912"/>
      <c r="E29" s="2037">
        <v>4473</v>
      </c>
      <c r="F29" s="634" t="s">
        <v>414</v>
      </c>
      <c r="G29" s="909"/>
      <c r="H29" s="910"/>
      <c r="I29" s="2032">
        <v>-21505</v>
      </c>
    </row>
    <row r="30" spans="1:9" s="590" customFormat="1" ht="18" customHeight="1" thickBot="1">
      <c r="A30" s="602" t="s">
        <v>267</v>
      </c>
      <c r="B30" s="603" t="s">
        <v>415</v>
      </c>
      <c r="C30" s="611">
        <f>+C28+C29</f>
        <v>2371895</v>
      </c>
      <c r="D30" s="604">
        <f>+D28+D29</f>
        <v>3764990</v>
      </c>
      <c r="E30" s="604">
        <f>+E28+E29</f>
        <v>3649696</v>
      </c>
      <c r="F30" s="603" t="s">
        <v>416</v>
      </c>
      <c r="G30" s="928">
        <f>+G28+G29</f>
        <v>2260893</v>
      </c>
      <c r="H30" s="850">
        <f>+H28+H29</f>
        <v>3652751</v>
      </c>
      <c r="I30" s="929">
        <f>+I28+I29</f>
        <v>3228322</v>
      </c>
    </row>
    <row r="31" spans="1:9" s="590" customFormat="1" ht="18" customHeight="1" thickBot="1">
      <c r="A31" s="602" t="s">
        <v>268</v>
      </c>
      <c r="B31" s="603" t="s">
        <v>73</v>
      </c>
      <c r="C31" s="620" t="str">
        <f>IF(C18-G18&lt;0,G18-C18,"-")</f>
        <v>-</v>
      </c>
      <c r="D31" s="850">
        <f>IF(D18-H18&lt;0,H18-D18,"-")</f>
        <v>68557</v>
      </c>
      <c r="E31" s="850" t="str">
        <f>IF(E18-I18&lt;0,I18-E18,"-")</f>
        <v>-</v>
      </c>
      <c r="F31" s="2036" t="s">
        <v>74</v>
      </c>
      <c r="G31" s="2033" t="str">
        <f>IF(C18-G18&gt;0,C18-G18,"-")</f>
        <v>-</v>
      </c>
      <c r="H31" s="2034" t="str">
        <f>IF(D18-H18&gt;0,D18-H18,"-")</f>
        <v>-</v>
      </c>
      <c r="I31" s="2035">
        <f>IF(E18-I18&gt;0,E18-I18,"-")</f>
        <v>516815</v>
      </c>
    </row>
    <row r="32" spans="1:9" s="590" customFormat="1" ht="18" customHeight="1" thickBot="1">
      <c r="A32" s="602" t="s">
        <v>269</v>
      </c>
      <c r="B32" s="603" t="s">
        <v>417</v>
      </c>
      <c r="C32" s="620" t="str">
        <f>IF(C18+C19-G28&lt;0,G28-(C18+C19),"-")</f>
        <v>-</v>
      </c>
      <c r="D32" s="850" t="str">
        <f>IF(D18+D19-H28&lt;0,H28-(D18+D19),"-")</f>
        <v>-</v>
      </c>
      <c r="E32" s="850" t="str">
        <f>IF(E18+E19-I28&lt;0,I28-(E18+E19),"-")</f>
        <v>-</v>
      </c>
      <c r="F32" s="603" t="s">
        <v>418</v>
      </c>
      <c r="G32" s="850">
        <f>IF(C18+C19-G28&gt;0,C18+C19-G28,"-")</f>
        <v>111002</v>
      </c>
      <c r="H32" s="850">
        <f>IF(D18+D19-H28&gt;0,D18+D19-H28,"-")</f>
        <v>112239</v>
      </c>
      <c r="I32" s="929">
        <f>IF(E18+E19+E29-I28&gt;0,E18+E19+E29-I28-I29,"-")</f>
        <v>421374</v>
      </c>
    </row>
    <row r="33" spans="3:5" ht="12.75">
      <c r="C33" s="125"/>
      <c r="D33" s="125"/>
      <c r="E33" s="125"/>
    </row>
  </sheetData>
  <sheetProtection/>
  <mergeCells count="4">
    <mergeCell ref="A3:A4"/>
    <mergeCell ref="B3:E3"/>
    <mergeCell ref="F3:I3"/>
    <mergeCell ref="B1:I1"/>
  </mergeCells>
  <printOptions horizontalCentered="1"/>
  <pageMargins left="0.31496062992125984" right="0.4724409448818898" top="0.9055118110236221" bottom="0.31496062992125984" header="0.4724409448818898" footer="0.2755905511811024"/>
  <pageSetup horizontalDpi="600" verticalDpi="600" orientation="landscape" paperSize="9" scale="73" r:id="rId1"/>
  <headerFooter alignWithMargins="0">
    <oddHeader xml:space="preserve">&amp;R&amp;"Times New Roman CE,Dőlt"&amp;14 2.1. melléklet a .../2014. (..) zárszámadási rendelethez&amp;"Times New Roman CE,Félkövér dőlt"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SheetLayoutView="115" workbookViewId="0" topLeftCell="A1">
      <selection activeCell="K28" sqref="K28"/>
    </sheetView>
  </sheetViews>
  <sheetFormatPr defaultColWidth="9.00390625" defaultRowHeight="12.75"/>
  <cols>
    <col min="1" max="1" width="6.00390625" style="116" customWidth="1"/>
    <col min="2" max="2" width="55.125" style="117" customWidth="1"/>
    <col min="3" max="3" width="14.125" style="116" customWidth="1"/>
    <col min="4" max="5" width="13.375" style="116" customWidth="1"/>
    <col min="6" max="6" width="55.125" style="116" customWidth="1"/>
    <col min="7" max="9" width="14.50390625" style="116" customWidth="1"/>
    <col min="10" max="16384" width="9.375" style="116" customWidth="1"/>
  </cols>
  <sheetData>
    <row r="1" spans="1:9" ht="39.75" customHeight="1">
      <c r="A1" s="2221" t="s">
        <v>72</v>
      </c>
      <c r="B1" s="2221"/>
      <c r="C1" s="2221"/>
      <c r="D1" s="2221"/>
      <c r="E1" s="2221"/>
      <c r="F1" s="2221"/>
      <c r="G1" s="2221"/>
      <c r="H1" s="2221"/>
      <c r="I1" s="2221"/>
    </row>
    <row r="2" ht="13.5" thickBot="1"/>
    <row r="3" spans="1:9" ht="21" customHeight="1" thickBot="1">
      <c r="A3" s="2222" t="s">
        <v>12</v>
      </c>
      <c r="B3" s="2224" t="s">
        <v>1</v>
      </c>
      <c r="C3" s="2225"/>
      <c r="D3" s="2225"/>
      <c r="E3" s="2225"/>
      <c r="F3" s="2224" t="s">
        <v>6</v>
      </c>
      <c r="G3" s="2225"/>
      <c r="H3" s="2225"/>
      <c r="I3" s="2226"/>
    </row>
    <row r="4" spans="1:9" s="118" customFormat="1" ht="39.75" customHeight="1" thickBot="1">
      <c r="A4" s="2223"/>
      <c r="B4" s="992" t="s">
        <v>10</v>
      </c>
      <c r="C4" s="547" t="s">
        <v>291</v>
      </c>
      <c r="D4" s="641" t="s">
        <v>461</v>
      </c>
      <c r="E4" s="641" t="s">
        <v>604</v>
      </c>
      <c r="F4" s="570" t="s">
        <v>10</v>
      </c>
      <c r="G4" s="547" t="s">
        <v>291</v>
      </c>
      <c r="H4" s="633" t="s">
        <v>461</v>
      </c>
      <c r="I4" s="1309" t="s">
        <v>604</v>
      </c>
    </row>
    <row r="5" spans="1:9" s="118" customFormat="1" ht="13.5" thickBot="1">
      <c r="A5" s="119">
        <v>1</v>
      </c>
      <c r="B5" s="120">
        <v>2</v>
      </c>
      <c r="C5" s="120">
        <v>3</v>
      </c>
      <c r="D5" s="120">
        <v>4</v>
      </c>
      <c r="E5" s="1290">
        <v>5</v>
      </c>
      <c r="F5" s="119">
        <v>6</v>
      </c>
      <c r="G5" s="1290">
        <v>7</v>
      </c>
      <c r="H5" s="120">
        <v>8</v>
      </c>
      <c r="I5" s="993">
        <v>9</v>
      </c>
    </row>
    <row r="6" spans="1:9" ht="15.75" customHeight="1">
      <c r="A6" s="587" t="s">
        <v>243</v>
      </c>
      <c r="B6" s="588" t="s">
        <v>419</v>
      </c>
      <c r="C6" s="589">
        <f>'1.1.sz.mell.'!C55</f>
        <v>66200</v>
      </c>
      <c r="D6" s="589">
        <f>'1.1.sz.mell.'!D55</f>
        <v>89197</v>
      </c>
      <c r="E6" s="262">
        <f>'1.1.sz.mell.'!E55</f>
        <v>89196</v>
      </c>
      <c r="F6" s="588" t="s">
        <v>354</v>
      </c>
      <c r="G6" s="262">
        <f>'1.1.sz.mell.'!C97</f>
        <v>280894</v>
      </c>
      <c r="H6" s="262">
        <f>'1.1.sz.mell.'!D97</f>
        <v>400341</v>
      </c>
      <c r="I6" s="613">
        <f>'1.1.sz.mell.'!E97</f>
        <v>269393</v>
      </c>
    </row>
    <row r="7" spans="1:9" ht="15.75" customHeight="1">
      <c r="A7" s="591" t="s">
        <v>244</v>
      </c>
      <c r="B7" s="592" t="s">
        <v>208</v>
      </c>
      <c r="C7" s="593">
        <f>'1.1.sz.mell.'!C9</f>
        <v>85000</v>
      </c>
      <c r="D7" s="593">
        <v>77973</v>
      </c>
      <c r="E7" s="264">
        <f>'1.1.sz.mell.'!E9</f>
        <v>77973</v>
      </c>
      <c r="F7" s="592" t="s">
        <v>126</v>
      </c>
      <c r="G7" s="262">
        <f>'1.1.sz.mell.'!C98</f>
        <v>53365</v>
      </c>
      <c r="H7" s="262">
        <f>'1.1.sz.mell.'!D98</f>
        <v>68323</v>
      </c>
      <c r="I7" s="613">
        <f>'1.1.sz.mell.'!E98</f>
        <v>38272</v>
      </c>
    </row>
    <row r="8" spans="1:9" ht="15.75" customHeight="1">
      <c r="A8" s="591" t="s">
        <v>245</v>
      </c>
      <c r="B8" s="592" t="s">
        <v>209</v>
      </c>
      <c r="C8" s="593">
        <f>'1.1.sz.mell.'!C10</f>
        <v>57000</v>
      </c>
      <c r="D8" s="593">
        <v>58725</v>
      </c>
      <c r="E8" s="264">
        <f>'1.1.sz.mell.'!E10</f>
        <v>58725</v>
      </c>
      <c r="F8" s="592" t="s">
        <v>355</v>
      </c>
      <c r="G8" s="262">
        <f>'1.1.sz.mell.'!C99</f>
        <v>981131</v>
      </c>
      <c r="H8" s="262">
        <f>'1.1.sz.mell.'!D99</f>
        <v>1116402</v>
      </c>
      <c r="I8" s="613">
        <f>'1.1.sz.mell.'!E99</f>
        <v>928995</v>
      </c>
    </row>
    <row r="9" spans="1:9" ht="15.75" customHeight="1">
      <c r="A9" s="591" t="s">
        <v>246</v>
      </c>
      <c r="B9" s="592" t="s">
        <v>603</v>
      </c>
      <c r="C9" s="593"/>
      <c r="D9" s="593">
        <v>100000</v>
      </c>
      <c r="E9" s="264">
        <v>100000</v>
      </c>
      <c r="F9" s="2038" t="s">
        <v>1356</v>
      </c>
      <c r="G9" s="262"/>
      <c r="H9" s="262">
        <v>38</v>
      </c>
      <c r="I9" s="613">
        <v>38</v>
      </c>
    </row>
    <row r="10" spans="1:9" ht="30.75" customHeight="1">
      <c r="A10" s="591" t="s">
        <v>247</v>
      </c>
      <c r="B10" s="595" t="s">
        <v>446</v>
      </c>
      <c r="C10" s="593">
        <f>'1.1.sz.mell.'!C56</f>
        <v>136000</v>
      </c>
      <c r="D10" s="593">
        <f>'1.1.sz.mell.'!D56</f>
        <v>90667</v>
      </c>
      <c r="E10" s="264">
        <f>'1.1.sz.mell.'!E56</f>
        <v>90667</v>
      </c>
      <c r="F10" s="2038" t="s">
        <v>1357</v>
      </c>
      <c r="G10" s="262">
        <f>'1.1.sz.mell.'!C100</f>
        <v>0</v>
      </c>
      <c r="H10" s="262">
        <f>'1.1.sz.mell.'!D100</f>
        <v>471</v>
      </c>
      <c r="I10" s="613">
        <f>'1.1.sz.mell.'!E100</f>
        <v>471</v>
      </c>
    </row>
    <row r="11" spans="1:9" ht="28.5" customHeight="1">
      <c r="A11" s="591" t="s">
        <v>247</v>
      </c>
      <c r="B11" s="592" t="s">
        <v>66</v>
      </c>
      <c r="C11" s="593">
        <f>'1.1.sz.mell.'!C57</f>
        <v>3471</v>
      </c>
      <c r="D11" s="593">
        <f>'1.1.sz.mell.'!D57</f>
        <v>23325</v>
      </c>
      <c r="E11" s="264">
        <f>'1.1.sz.mell.'!E57</f>
        <v>23326</v>
      </c>
      <c r="F11" s="2038" t="s">
        <v>1358</v>
      </c>
      <c r="G11" s="262">
        <f>'1.1.sz.mell.'!C101</f>
        <v>0</v>
      </c>
      <c r="H11" s="262">
        <v>163</v>
      </c>
      <c r="I11" s="613">
        <v>163</v>
      </c>
    </row>
    <row r="12" spans="1:9" ht="15.75" customHeight="1">
      <c r="A12" s="591" t="s">
        <v>249</v>
      </c>
      <c r="B12" s="592" t="s">
        <v>310</v>
      </c>
      <c r="C12" s="593"/>
      <c r="D12" s="593"/>
      <c r="E12" s="264"/>
      <c r="F12" s="2038" t="s">
        <v>1359</v>
      </c>
      <c r="G12" s="593"/>
      <c r="H12" s="614"/>
      <c r="I12" s="615"/>
    </row>
    <row r="13" spans="1:9" ht="30" customHeight="1">
      <c r="A13" s="591" t="s">
        <v>250</v>
      </c>
      <c r="B13" s="592" t="s">
        <v>447</v>
      </c>
      <c r="C13" s="593"/>
      <c r="D13" s="614">
        <v>45614</v>
      </c>
      <c r="E13" s="1291">
        <v>45614</v>
      </c>
      <c r="F13" s="2039" t="s">
        <v>1360</v>
      </c>
      <c r="G13" s="593"/>
      <c r="H13" s="594"/>
      <c r="I13" s="1303"/>
    </row>
    <row r="14" spans="1:9" ht="18" customHeight="1">
      <c r="A14" s="591" t="s">
        <v>251</v>
      </c>
      <c r="B14" s="598" t="s">
        <v>421</v>
      </c>
      <c r="C14" s="593">
        <f>'1.1.sz.mell.'!C45</f>
        <v>608185</v>
      </c>
      <c r="D14" s="593">
        <f>'1.1.sz.mell.'!D45</f>
        <v>517074</v>
      </c>
      <c r="E14" s="264">
        <f>'1.1.sz.mell.'!E45</f>
        <v>517074</v>
      </c>
      <c r="F14" s="2039" t="s">
        <v>499</v>
      </c>
      <c r="G14" s="593">
        <f>'1.1.sz.mell.'!C105</f>
        <v>605385</v>
      </c>
      <c r="H14" s="593">
        <f>'1.1.sz.mell.'!D105</f>
        <v>472328</v>
      </c>
      <c r="I14" s="615">
        <f>'1.1.sz.mell.'!E105</f>
        <v>436672</v>
      </c>
    </row>
    <row r="15" spans="1:9" ht="30.75" customHeight="1">
      <c r="A15" s="591" t="s">
        <v>252</v>
      </c>
      <c r="B15" s="597" t="s">
        <v>422</v>
      </c>
      <c r="C15" s="593">
        <f>'1.1.sz.mell.'!C49</f>
        <v>605385</v>
      </c>
      <c r="D15" s="614">
        <f>'1.1.sz.mell.'!D49</f>
        <v>490347</v>
      </c>
      <c r="E15" s="1291">
        <f>'1.1.sz.mell.'!E49</f>
        <v>490347</v>
      </c>
      <c r="F15" s="2039" t="s">
        <v>500</v>
      </c>
      <c r="G15" s="593">
        <f>'1.1.sz.mell.'!C106</f>
        <v>354716</v>
      </c>
      <c r="H15" s="593">
        <f>'1.1.sz.mell.'!D106</f>
        <v>555944</v>
      </c>
      <c r="I15" s="615">
        <f>'1.1.sz.mell.'!E106</f>
        <v>405487</v>
      </c>
    </row>
    <row r="16" spans="1:9" ht="31.5" customHeight="1">
      <c r="A16" s="591" t="s">
        <v>253</v>
      </c>
      <c r="B16" s="597" t="s">
        <v>448</v>
      </c>
      <c r="C16" s="593">
        <f>'1.1.sz.mell.'!C50</f>
        <v>2800</v>
      </c>
      <c r="D16" s="614">
        <v>24514</v>
      </c>
      <c r="E16" s="1291">
        <v>24514</v>
      </c>
      <c r="F16" s="2039" t="s">
        <v>523</v>
      </c>
      <c r="G16" s="593">
        <f>'1.1.sz.mell.'!C107</f>
        <v>2800</v>
      </c>
      <c r="H16" s="593">
        <f>'1.1.sz.mell.'!D107</f>
        <v>69619</v>
      </c>
      <c r="I16" s="615">
        <f>'1.1.sz.mell.'!E107</f>
        <v>68719</v>
      </c>
    </row>
    <row r="17" spans="1:9" ht="32.25" customHeight="1">
      <c r="A17" s="636" t="s">
        <v>254</v>
      </c>
      <c r="B17" s="639" t="s">
        <v>423</v>
      </c>
      <c r="C17" s="593"/>
      <c r="D17" s="593">
        <v>6816</v>
      </c>
      <c r="E17" s="264">
        <v>6816</v>
      </c>
      <c r="F17" s="2040" t="s">
        <v>524</v>
      </c>
      <c r="G17" s="593">
        <f>'1.1.sz.mell.'!C108</f>
        <v>1230</v>
      </c>
      <c r="H17" s="593">
        <f>'1.1.sz.mell.'!D108</f>
        <v>2820</v>
      </c>
      <c r="I17" s="615">
        <f>'1.1.sz.mell.'!E108</f>
        <v>2426</v>
      </c>
    </row>
    <row r="18" spans="1:9" ht="18" customHeight="1">
      <c r="A18" s="636" t="s">
        <v>255</v>
      </c>
      <c r="B18" s="636" t="s">
        <v>424</v>
      </c>
      <c r="C18" s="637">
        <f>'1.1.sz.mell.'!C60</f>
        <v>4300</v>
      </c>
      <c r="D18" s="637">
        <f>'1.1.sz.mell.'!D60</f>
        <v>3902</v>
      </c>
      <c r="E18" s="1292">
        <f>'1.1.sz.mell.'!E60</f>
        <v>3902</v>
      </c>
      <c r="F18" s="2038" t="s">
        <v>1361</v>
      </c>
      <c r="G18" s="637">
        <f>'1.1.sz.mell.'!C109</f>
        <v>17000</v>
      </c>
      <c r="H18" s="637">
        <f>'1.1.sz.mell.'!D109</f>
        <v>15019</v>
      </c>
      <c r="I18" s="642">
        <f>'1.1.sz.mell.'!E109</f>
        <v>15019</v>
      </c>
    </row>
    <row r="19" spans="1:9" ht="18" customHeight="1">
      <c r="A19" s="636" t="s">
        <v>256</v>
      </c>
      <c r="B19" s="636" t="str">
        <f>'1.1.sz.mell.'!B58</f>
        <v>Felhalmozási célú áfa visszatérülés</v>
      </c>
      <c r="C19" s="609">
        <f>'1.1.sz.mell.'!C58</f>
        <v>0</v>
      </c>
      <c r="D19" s="637">
        <f>'1.1.sz.mell.'!D58</f>
        <v>30077</v>
      </c>
      <c r="E19" s="1292">
        <f>'1.1.sz.mell.'!E58</f>
        <v>30077</v>
      </c>
      <c r="F19" s="588" t="s">
        <v>273</v>
      </c>
      <c r="G19" s="593">
        <v>159213</v>
      </c>
      <c r="H19" s="593">
        <v>211126</v>
      </c>
      <c r="I19" s="615"/>
    </row>
    <row r="20" spans="1:9" ht="18" customHeight="1" thickBot="1">
      <c r="A20" s="632" t="s">
        <v>257</v>
      </c>
      <c r="B20" s="636" t="str">
        <f>'1.1.sz.mell.'!B59</f>
        <v>Egyéb felhalmozási célú bevétel</v>
      </c>
      <c r="C20" s="609">
        <f>'1.1.sz.mell.'!C59</f>
        <v>0</v>
      </c>
      <c r="D20" s="637">
        <f>'1.1.sz.mell.'!D59</f>
        <v>70537</v>
      </c>
      <c r="E20" s="1292">
        <f>'1.1.sz.mell.'!E59</f>
        <v>70537</v>
      </c>
      <c r="F20" s="644" t="s">
        <v>381</v>
      </c>
      <c r="G20" s="991">
        <f>'1.1.sz.mell.'!C113</f>
        <v>2000</v>
      </c>
      <c r="H20" s="991">
        <f>'1.1.sz.mell.'!D113</f>
        <v>2602</v>
      </c>
      <c r="I20" s="1011">
        <f>'1.1.sz.mell.'!E113</f>
        <v>2541</v>
      </c>
    </row>
    <row r="21" spans="1:11" ht="24.75" customHeight="1" thickBot="1">
      <c r="A21" s="603" t="s">
        <v>258</v>
      </c>
      <c r="B21" s="640" t="s">
        <v>64</v>
      </c>
      <c r="C21" s="627">
        <f>+C6+C7+C8+C10+C11+C9+C12+C13+C14+C17+C18+C19+C20</f>
        <v>960156</v>
      </c>
      <c r="D21" s="627">
        <f>+D6+D7+D8+D10+D11+D9+D12+D13+D14+D17+D18+D19+D20</f>
        <v>1113907</v>
      </c>
      <c r="E21" s="1293">
        <f>+E6+E7+E8+E10+E11+E9+E12+E13+E14+E17+E18+E19+E20</f>
        <v>1113907</v>
      </c>
      <c r="F21" s="603" t="s">
        <v>65</v>
      </c>
      <c r="G21" s="627">
        <f>+G6+G7+G8+G19+G20</f>
        <v>1476603</v>
      </c>
      <c r="H21" s="627">
        <f>+H6+H7+H8+H19+H20</f>
        <v>1798794</v>
      </c>
      <c r="I21" s="934">
        <f>+I6+I7+I8+I19+I20</f>
        <v>1239201</v>
      </c>
      <c r="J21" s="648"/>
      <c r="K21" s="648"/>
    </row>
    <row r="22" spans="1:11" ht="18.75" customHeight="1">
      <c r="A22" s="657" t="s">
        <v>259</v>
      </c>
      <c r="B22" s="658" t="s">
        <v>487</v>
      </c>
      <c r="C22" s="626">
        <f>+C23+C24+C25+C26+C27</f>
        <v>544445</v>
      </c>
      <c r="D22" s="938">
        <f>+D23+D24+D25+D26+D27</f>
        <v>698568</v>
      </c>
      <c r="E22" s="1294">
        <f>+E23+E24+E25+E26+E27</f>
        <v>443128</v>
      </c>
      <c r="F22" s="628" t="s">
        <v>139</v>
      </c>
      <c r="G22" s="629"/>
      <c r="H22" s="645"/>
      <c r="I22" s="646"/>
      <c r="J22" s="648"/>
      <c r="K22" s="648"/>
    </row>
    <row r="23" spans="1:11" ht="18.75" customHeight="1">
      <c r="A23" s="591" t="s">
        <v>260</v>
      </c>
      <c r="B23" s="592" t="s">
        <v>425</v>
      </c>
      <c r="C23" s="593">
        <v>544445</v>
      </c>
      <c r="D23" s="610">
        <v>698568</v>
      </c>
      <c r="E23" s="1295">
        <v>443128</v>
      </c>
      <c r="F23" s="606" t="s">
        <v>143</v>
      </c>
      <c r="G23" s="264"/>
      <c r="H23" s="599"/>
      <c r="I23" s="612"/>
      <c r="J23" s="648"/>
      <c r="K23" s="648"/>
    </row>
    <row r="24" spans="1:11" ht="18.75" customHeight="1">
      <c r="A24" s="587" t="s">
        <v>261</v>
      </c>
      <c r="B24" s="592" t="s">
        <v>426</v>
      </c>
      <c r="C24" s="609"/>
      <c r="D24" s="609"/>
      <c r="E24" s="1296"/>
      <c r="F24" s="592" t="s">
        <v>68</v>
      </c>
      <c r="G24" s="264"/>
      <c r="H24" s="609"/>
      <c r="I24" s="631"/>
      <c r="J24" s="648"/>
      <c r="K24" s="648"/>
    </row>
    <row r="25" spans="1:11" ht="18.75" customHeight="1">
      <c r="A25" s="591" t="s">
        <v>262</v>
      </c>
      <c r="B25" s="636" t="s">
        <v>427</v>
      </c>
      <c r="C25" s="593"/>
      <c r="D25" s="593"/>
      <c r="E25" s="264"/>
      <c r="F25" s="1304" t="str">
        <f>'1.1.sz.mell.'!B128</f>
        <v>   Hosszú lejáratú hitelek törlesztése (kötvény)</v>
      </c>
      <c r="G25" s="399">
        <f>'1.1.sz.mell.'!C128</f>
        <v>139000</v>
      </c>
      <c r="H25" s="399">
        <f>'1.1.sz.mell.'!D128</f>
        <v>125920</v>
      </c>
      <c r="I25" s="618">
        <f>'1.1.sz.mell.'!E128</f>
        <v>125920</v>
      </c>
      <c r="J25" s="648"/>
      <c r="K25" s="648"/>
    </row>
    <row r="26" spans="1:11" ht="18.75" customHeight="1">
      <c r="A26" s="587" t="s">
        <v>263</v>
      </c>
      <c r="B26" s="636" t="s">
        <v>428</v>
      </c>
      <c r="C26" s="593"/>
      <c r="D26" s="593"/>
      <c r="E26" s="264"/>
      <c r="F26" s="597" t="s">
        <v>406</v>
      </c>
      <c r="G26" s="593"/>
      <c r="H26" s="599"/>
      <c r="I26" s="596"/>
      <c r="J26" s="648"/>
      <c r="K26" s="648"/>
    </row>
    <row r="27" spans="1:11" ht="18.75" customHeight="1">
      <c r="A27" s="591" t="s">
        <v>264</v>
      </c>
      <c r="B27" s="636" t="s">
        <v>429</v>
      </c>
      <c r="C27" s="637"/>
      <c r="D27" s="637"/>
      <c r="E27" s="1292"/>
      <c r="F27" s="592" t="s">
        <v>144</v>
      </c>
      <c r="G27" s="619"/>
      <c r="H27" s="637"/>
      <c r="I27" s="642">
        <v>133341</v>
      </c>
      <c r="J27" s="648"/>
      <c r="K27" s="648"/>
    </row>
    <row r="28" spans="1:11" ht="30" customHeight="1">
      <c r="A28" s="657" t="s">
        <v>265</v>
      </c>
      <c r="B28" s="619" t="s">
        <v>488</v>
      </c>
      <c r="C28" s="619">
        <f>+C29+C30+C31+C32+C33</f>
        <v>0</v>
      </c>
      <c r="D28" s="619">
        <f>+D29+D30+D31+D32+D33</f>
        <v>0</v>
      </c>
      <c r="E28" s="1297">
        <f>+E29+E30+E31+E32+E33</f>
        <v>0</v>
      </c>
      <c r="F28" s="592" t="s">
        <v>142</v>
      </c>
      <c r="G28" s="619"/>
      <c r="H28" s="637"/>
      <c r="I28" s="642"/>
      <c r="J28" s="648"/>
      <c r="K28" s="648"/>
    </row>
    <row r="29" spans="1:11" ht="18.75" customHeight="1">
      <c r="A29" s="591" t="s">
        <v>266</v>
      </c>
      <c r="B29" s="636" t="s">
        <v>430</v>
      </c>
      <c r="C29" s="593"/>
      <c r="D29" s="593"/>
      <c r="E29" s="264"/>
      <c r="F29" s="592" t="s">
        <v>431</v>
      </c>
      <c r="G29" s="623"/>
      <c r="H29" s="599"/>
      <c r="I29" s="596"/>
      <c r="J29" s="648"/>
      <c r="K29" s="648"/>
    </row>
    <row r="30" spans="1:11" ht="18.75" customHeight="1">
      <c r="A30" s="587" t="s">
        <v>267</v>
      </c>
      <c r="B30" s="636" t="s">
        <v>432</v>
      </c>
      <c r="C30" s="637"/>
      <c r="D30" s="637"/>
      <c r="E30" s="1292"/>
      <c r="F30" s="1305"/>
      <c r="G30" s="619"/>
      <c r="H30" s="637"/>
      <c r="I30" s="642"/>
      <c r="J30" s="648"/>
      <c r="K30" s="648"/>
    </row>
    <row r="31" spans="1:11" ht="18.75" customHeight="1">
      <c r="A31" s="591" t="s">
        <v>268</v>
      </c>
      <c r="B31" s="636" t="s">
        <v>433</v>
      </c>
      <c r="C31" s="637"/>
      <c r="D31" s="637"/>
      <c r="E31" s="1292"/>
      <c r="F31" s="1305"/>
      <c r="G31" s="624"/>
      <c r="H31" s="638"/>
      <c r="I31" s="643"/>
      <c r="J31" s="648"/>
      <c r="K31" s="648"/>
    </row>
    <row r="32" spans="1:11" ht="18.75" customHeight="1">
      <c r="A32" s="587" t="s">
        <v>269</v>
      </c>
      <c r="B32" s="636" t="s">
        <v>434</v>
      </c>
      <c r="C32" s="637"/>
      <c r="D32" s="637"/>
      <c r="E32" s="1292"/>
      <c r="F32" s="1305"/>
      <c r="G32" s="619"/>
      <c r="H32" s="638"/>
      <c r="I32" s="643"/>
      <c r="J32" s="648"/>
      <c r="K32" s="648"/>
    </row>
    <row r="33" spans="1:11" ht="18.75" customHeight="1" thickBot="1">
      <c r="A33" s="591" t="s">
        <v>436</v>
      </c>
      <c r="B33" s="647" t="s">
        <v>435</v>
      </c>
      <c r="C33" s="849"/>
      <c r="D33" s="849"/>
      <c r="E33" s="1298"/>
      <c r="F33" s="1306"/>
      <c r="G33" s="649"/>
      <c r="H33" s="664"/>
      <c r="I33" s="665"/>
      <c r="J33" s="648"/>
      <c r="K33" s="648"/>
    </row>
    <row r="34" spans="1:11" ht="27.75" customHeight="1" thickBot="1">
      <c r="A34" s="603" t="s">
        <v>268</v>
      </c>
      <c r="B34" s="663" t="s">
        <v>525</v>
      </c>
      <c r="C34" s="655">
        <f>+C22+C28</f>
        <v>544445</v>
      </c>
      <c r="D34" s="655">
        <f>+D22+D28</f>
        <v>698568</v>
      </c>
      <c r="E34" s="771">
        <f>+E22+E28</f>
        <v>443128</v>
      </c>
      <c r="F34" s="663" t="s">
        <v>491</v>
      </c>
      <c r="G34" s="932">
        <f>SUM(G22:G33)</f>
        <v>139000</v>
      </c>
      <c r="H34" s="932">
        <f>SUM(H22:H33)</f>
        <v>125920</v>
      </c>
      <c r="I34" s="933">
        <f>SUM(I22:I33)</f>
        <v>259261</v>
      </c>
      <c r="J34" s="648"/>
      <c r="K34" s="648"/>
    </row>
    <row r="35" spans="1:9" ht="32.25" customHeight="1" thickBot="1">
      <c r="A35" s="931" t="s">
        <v>269</v>
      </c>
      <c r="B35" s="848" t="s">
        <v>489</v>
      </c>
      <c r="C35" s="656">
        <f>+C21+C34</f>
        <v>1504601</v>
      </c>
      <c r="D35" s="656">
        <f>+D21+D34</f>
        <v>1812475</v>
      </c>
      <c r="E35" s="1299">
        <f>+E21+E34</f>
        <v>1557035</v>
      </c>
      <c r="F35" s="1305" t="s">
        <v>490</v>
      </c>
      <c r="G35" s="932">
        <f>+G21+G34</f>
        <v>1615603</v>
      </c>
      <c r="H35" s="932">
        <f>+H21+H34</f>
        <v>1924714</v>
      </c>
      <c r="I35" s="933">
        <f>+I21+I34</f>
        <v>1498462</v>
      </c>
    </row>
    <row r="36" spans="1:9" ht="18" customHeight="1" thickBot="1">
      <c r="A36" s="647" t="s">
        <v>436</v>
      </c>
      <c r="B36" s="647" t="s">
        <v>413</v>
      </c>
      <c r="C36" s="913"/>
      <c r="D36" s="914"/>
      <c r="E36" s="267"/>
      <c r="F36" s="592" t="s">
        <v>414</v>
      </c>
      <c r="G36" s="915"/>
      <c r="H36" s="916"/>
      <c r="I36" s="618">
        <v>-11674</v>
      </c>
    </row>
    <row r="37" spans="1:9" ht="15" thickBot="1">
      <c r="A37" s="603" t="s">
        <v>437</v>
      </c>
      <c r="B37" s="640" t="s">
        <v>438</v>
      </c>
      <c r="C37" s="652">
        <f>+C35+C36</f>
        <v>1504601</v>
      </c>
      <c r="D37" s="652">
        <f>+D35+D36</f>
        <v>1812475</v>
      </c>
      <c r="E37" s="1300">
        <f>+E35+E36</f>
        <v>1557035</v>
      </c>
      <c r="F37" s="917" t="s">
        <v>439</v>
      </c>
      <c r="G37" s="661">
        <f>+G35+G36</f>
        <v>1615603</v>
      </c>
      <c r="H37" s="661">
        <f>+H35+H36</f>
        <v>1924714</v>
      </c>
      <c r="I37" s="662">
        <f>+I35+I36</f>
        <v>1486788</v>
      </c>
    </row>
    <row r="38" spans="1:9" ht="15">
      <c r="A38" s="628" t="s">
        <v>440</v>
      </c>
      <c r="B38" s="650" t="s">
        <v>73</v>
      </c>
      <c r="C38" s="653">
        <f>IF(C21-G21&lt;0,G21-C21,"-")</f>
        <v>516447</v>
      </c>
      <c r="D38" s="653">
        <f>IF(D21-H21&lt;0,H21-D21,"-")</f>
        <v>684887</v>
      </c>
      <c r="E38" s="1301">
        <f>IF(E21-I21&lt;0,I21-E21,"-")</f>
        <v>125294</v>
      </c>
      <c r="F38" s="628" t="s">
        <v>74</v>
      </c>
      <c r="G38" s="659" t="str">
        <f>IF(C21-G21&gt;0,C21-G21,"-")</f>
        <v>-</v>
      </c>
      <c r="H38" s="659" t="str">
        <f>IF(D21-H21&gt;0,D21-H21,"-")</f>
        <v>-</v>
      </c>
      <c r="I38" s="1307" t="str">
        <f>IF(E21-I21&gt;0,E21-I21,"-")</f>
        <v>-</v>
      </c>
    </row>
    <row r="39" spans="1:9" ht="15.75" thickBot="1">
      <c r="A39" s="644" t="s">
        <v>441</v>
      </c>
      <c r="B39" s="651" t="s">
        <v>417</v>
      </c>
      <c r="C39" s="654">
        <f>IF(C21+C22-G35&lt;0,G35-(C21+C22),"-")</f>
        <v>111002</v>
      </c>
      <c r="D39" s="654">
        <f>IF(D21+D22-H35&lt;0,H35-(D21+D22),"-")</f>
        <v>112239</v>
      </c>
      <c r="E39" s="1302" t="str">
        <f>IF(E21+E22-I35&lt;0,I35-(E21+E22),"-")</f>
        <v>-</v>
      </c>
      <c r="F39" s="644" t="s">
        <v>418</v>
      </c>
      <c r="G39" s="660" t="str">
        <f>IF(C21+C22-G35&gt;0,C21+C22-G35,"-")</f>
        <v>-</v>
      </c>
      <c r="H39" s="660" t="str">
        <f>IF(D21+D22-H35&gt;0,D21+D22-H35,"-")</f>
        <v>-</v>
      </c>
      <c r="I39" s="1308">
        <f>IF(E21+E22+E36-I35&gt;0,E21+E22+E36-I35-I36,"-")</f>
        <v>70247</v>
      </c>
    </row>
    <row r="40" spans="3:5" ht="12.75">
      <c r="C40" s="117"/>
      <c r="D40" s="117"/>
      <c r="E40" s="117"/>
    </row>
  </sheetData>
  <sheetProtection/>
  <mergeCells count="4">
    <mergeCell ref="A3:A4"/>
    <mergeCell ref="B3:E3"/>
    <mergeCell ref="F3:I3"/>
    <mergeCell ref="A1:I1"/>
  </mergeCells>
  <printOptions horizontalCentered="1"/>
  <pageMargins left="0.5905511811023623" right="0.5905511811023623" top="0.6692913385826772" bottom="0.3937007874015748" header="0.4724409448818898" footer="0.7874015748031497"/>
  <pageSetup fitToHeight="1" fitToWidth="1" horizontalDpi="600" verticalDpi="600" orientation="landscape" paperSize="9" scale="60" r:id="rId1"/>
  <headerFooter alignWithMargins="0">
    <oddHeader>&amp;R&amp;"Times New Roman CE,Dőlt"&amp;11 &amp;12 &amp;14 2.2. melléklet a ../2014.(.) zárszámadási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7">
      <selection activeCell="A1" sqref="A1:F2"/>
    </sheetView>
  </sheetViews>
  <sheetFormatPr defaultColWidth="9.00390625" defaultRowHeight="12.75"/>
  <cols>
    <col min="1" max="1" width="7.00390625" style="1347" customWidth="1"/>
    <col min="2" max="2" width="74.375" style="1347" customWidth="1"/>
    <col min="3" max="3" width="20.375" style="1347" customWidth="1"/>
    <col min="4" max="5" width="22.375" style="1347" customWidth="1"/>
    <col min="6" max="6" width="18.625" style="1347" customWidth="1"/>
    <col min="7" max="16384" width="9.375" style="1347" customWidth="1"/>
  </cols>
  <sheetData>
    <row r="1" spans="1:6" ht="30" customHeight="1">
      <c r="A1" s="2227" t="s">
        <v>644</v>
      </c>
      <c r="B1" s="2227"/>
      <c r="C1" s="2227"/>
      <c r="D1" s="2227"/>
      <c r="E1" s="2227"/>
      <c r="F1" s="2227"/>
    </row>
    <row r="2" spans="1:6" ht="30" customHeight="1">
      <c r="A2" s="2227"/>
      <c r="B2" s="2227"/>
      <c r="C2" s="2227"/>
      <c r="D2" s="2227"/>
      <c r="E2" s="2227"/>
      <c r="F2" s="2227"/>
    </row>
    <row r="3" spans="1:6" ht="18" customHeight="1" thickBot="1">
      <c r="A3" s="1348"/>
      <c r="B3" s="1348"/>
      <c r="C3" s="1348"/>
      <c r="D3" s="1348"/>
      <c r="E3" s="1348"/>
      <c r="F3" s="1349" t="s">
        <v>635</v>
      </c>
    </row>
    <row r="4" spans="1:6" ht="112.5" customHeight="1" thickBot="1">
      <c r="A4" s="1350" t="s">
        <v>241</v>
      </c>
      <c r="B4" s="1351" t="s">
        <v>10</v>
      </c>
      <c r="C4" s="1351" t="s">
        <v>636</v>
      </c>
      <c r="D4" s="1351" t="s">
        <v>637</v>
      </c>
      <c r="E4" s="1351" t="s">
        <v>638</v>
      </c>
      <c r="F4" s="1352" t="s">
        <v>639</v>
      </c>
    </row>
    <row r="5" spans="1:6" s="1356" customFormat="1" ht="12.75" thickBot="1">
      <c r="A5" s="1353">
        <v>1</v>
      </c>
      <c r="B5" s="1354">
        <v>2</v>
      </c>
      <c r="C5" s="1354">
        <v>3</v>
      </c>
      <c r="D5" s="1354">
        <v>4</v>
      </c>
      <c r="E5" s="1354">
        <v>5</v>
      </c>
      <c r="F5" s="1355">
        <v>6</v>
      </c>
    </row>
    <row r="6" spans="1:6" ht="30" customHeight="1">
      <c r="A6" s="1556">
        <v>1</v>
      </c>
      <c r="B6" s="1557" t="s">
        <v>640</v>
      </c>
      <c r="C6" s="1558">
        <v>59</v>
      </c>
      <c r="D6" s="1558">
        <v>59</v>
      </c>
      <c r="E6" s="1558"/>
      <c r="F6" s="1559">
        <v>0</v>
      </c>
    </row>
    <row r="7" spans="1:6" ht="31.5" customHeight="1">
      <c r="A7" s="1560">
        <v>2</v>
      </c>
      <c r="B7" s="1561" t="s">
        <v>641</v>
      </c>
      <c r="C7" s="1562">
        <v>1576</v>
      </c>
      <c r="D7" s="1562">
        <v>676</v>
      </c>
      <c r="E7" s="1562">
        <v>900</v>
      </c>
      <c r="F7" s="1563">
        <v>0</v>
      </c>
    </row>
    <row r="8" spans="1:6" ht="33" customHeight="1">
      <c r="A8" s="1560">
        <v>4</v>
      </c>
      <c r="B8" s="1561" t="s">
        <v>642</v>
      </c>
      <c r="C8" s="1562">
        <v>43979</v>
      </c>
      <c r="D8" s="1562">
        <v>43979</v>
      </c>
      <c r="E8" s="1562">
        <v>0</v>
      </c>
      <c r="F8" s="1563">
        <v>0</v>
      </c>
    </row>
    <row r="9" spans="1:6" ht="23.25" customHeight="1">
      <c r="A9" s="1560">
        <v>5</v>
      </c>
      <c r="B9" s="1561" t="s">
        <v>810</v>
      </c>
      <c r="C9" s="1562">
        <v>254</v>
      </c>
      <c r="D9" s="1562">
        <v>254</v>
      </c>
      <c r="E9" s="1562">
        <v>0</v>
      </c>
      <c r="F9" s="1563"/>
    </row>
    <row r="10" spans="1:6" ht="23.25" customHeight="1">
      <c r="A10" s="1560">
        <v>6</v>
      </c>
      <c r="B10" s="1561" t="s">
        <v>811</v>
      </c>
      <c r="C10" s="1562">
        <v>7165</v>
      </c>
      <c r="D10" s="1562">
        <v>6845</v>
      </c>
      <c r="E10" s="1562"/>
      <c r="F10" s="1563">
        <v>-320</v>
      </c>
    </row>
    <row r="11" spans="1:6" ht="23.25" customHeight="1" thickBot="1">
      <c r="A11" s="1571">
        <v>7</v>
      </c>
      <c r="B11" s="1572" t="s">
        <v>809</v>
      </c>
      <c r="C11" s="1573">
        <v>3645</v>
      </c>
      <c r="D11" s="1573">
        <v>3645</v>
      </c>
      <c r="E11" s="1573">
        <v>0</v>
      </c>
      <c r="F11" s="1574">
        <v>0</v>
      </c>
    </row>
    <row r="12" spans="1:6" ht="23.25" customHeight="1" thickBot="1">
      <c r="A12" s="1575">
        <v>8</v>
      </c>
      <c r="B12" s="1576" t="s">
        <v>821</v>
      </c>
      <c r="C12" s="1577">
        <f>SUM(C6:C11)</f>
        <v>56678</v>
      </c>
      <c r="D12" s="1577">
        <f>SUM(D6:D11)</f>
        <v>55458</v>
      </c>
      <c r="E12" s="1577">
        <f>SUM(E6:E11)</f>
        <v>900</v>
      </c>
      <c r="F12" s="1578">
        <f>SUM(F6:F11)</f>
        <v>-320</v>
      </c>
    </row>
    <row r="13" spans="1:6" ht="35.25" customHeight="1" thickBot="1">
      <c r="A13" s="1575">
        <v>9</v>
      </c>
      <c r="B13" s="1576" t="s">
        <v>643</v>
      </c>
      <c r="C13" s="1577">
        <v>318368</v>
      </c>
      <c r="D13" s="1577">
        <v>318174</v>
      </c>
      <c r="E13" s="1577">
        <v>0</v>
      </c>
      <c r="F13" s="1578">
        <v>-194</v>
      </c>
    </row>
    <row r="14" spans="1:6" ht="23.25" customHeight="1">
      <c r="A14" s="1579">
        <v>10</v>
      </c>
      <c r="B14" s="1580" t="s">
        <v>812</v>
      </c>
      <c r="C14" s="1581">
        <v>30692</v>
      </c>
      <c r="D14" s="1581">
        <v>30692</v>
      </c>
      <c r="E14" s="1581">
        <v>0</v>
      </c>
      <c r="F14" s="1582">
        <v>0</v>
      </c>
    </row>
    <row r="15" spans="1:6" ht="38.25" customHeight="1">
      <c r="A15" s="1564">
        <v>11</v>
      </c>
      <c r="B15" s="1565" t="s">
        <v>813</v>
      </c>
      <c r="C15" s="1523">
        <v>130000</v>
      </c>
      <c r="D15" s="1523">
        <v>21522</v>
      </c>
      <c r="E15" s="1523">
        <v>108478</v>
      </c>
      <c r="F15" s="1566"/>
    </row>
    <row r="16" spans="1:6" ht="32.25" customHeight="1">
      <c r="A16" s="1560">
        <v>12</v>
      </c>
      <c r="B16" s="1567" t="s">
        <v>816</v>
      </c>
      <c r="C16" s="1525">
        <v>21526</v>
      </c>
      <c r="D16" s="1525">
        <v>21526</v>
      </c>
      <c r="E16" s="1568"/>
      <c r="F16" s="1569"/>
    </row>
    <row r="17" spans="1:6" ht="33.75" customHeight="1" thickBot="1">
      <c r="A17" s="1564">
        <v>13</v>
      </c>
      <c r="B17" s="1567" t="s">
        <v>815</v>
      </c>
      <c r="C17" s="1525">
        <v>750</v>
      </c>
      <c r="D17" s="1525">
        <v>750</v>
      </c>
      <c r="E17" s="1568"/>
      <c r="F17" s="1569"/>
    </row>
    <row r="18" spans="1:6" ht="21" customHeight="1" thickBot="1">
      <c r="A18" s="1575">
        <v>14</v>
      </c>
      <c r="B18" s="1583" t="s">
        <v>814</v>
      </c>
      <c r="C18" s="1527">
        <f>SUM(C14:C17)</f>
        <v>182968</v>
      </c>
      <c r="D18" s="1527">
        <f>SUM(D14:D17)</f>
        <v>74490</v>
      </c>
      <c r="E18" s="1527">
        <f>SUM(E14:E17)</f>
        <v>108478</v>
      </c>
      <c r="F18" s="1530">
        <f>SUM(F14:F17)</f>
        <v>0</v>
      </c>
    </row>
    <row r="19" spans="1:6" ht="24" customHeight="1" thickBot="1">
      <c r="A19" s="1636">
        <v>15</v>
      </c>
      <c r="B19" s="1361" t="s">
        <v>817</v>
      </c>
      <c r="C19" s="1361">
        <f>SUM(C12+C13+C18)</f>
        <v>558014</v>
      </c>
      <c r="D19" s="1361">
        <f>SUM(D12+D13+D18)</f>
        <v>448122</v>
      </c>
      <c r="E19" s="1361">
        <f>SUM(E12+E13+E18)</f>
        <v>109378</v>
      </c>
      <c r="F19" s="1570">
        <f>SUM(F12+F13+F18)</f>
        <v>-514</v>
      </c>
    </row>
    <row r="20" ht="25.5" customHeight="1"/>
  </sheetData>
  <sheetProtection/>
  <mergeCells count="1">
    <mergeCell ref="A1:F2"/>
  </mergeCells>
  <printOptions horizontalCentered="1"/>
  <pageMargins left="0.31496062992125984" right="0.5118110236220472" top="1.141732283464567" bottom="0.7480314960629921" header="0.7086614173228347" footer="0.31496062992125984"/>
  <pageSetup horizontalDpi="300" verticalDpi="300" orientation="portrait" paperSize="9" scale="57" r:id="rId1"/>
  <headerFooter>
    <oddHeader>&amp;R&amp;"Times New Roman CE,Dőlt"&amp;14 3. melléklet a .../2014. (...) zárszámadási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4:H44"/>
  <sheetViews>
    <sheetView zoomScalePageLayoutView="0" workbookViewId="0" topLeftCell="A1">
      <selection activeCell="H39" sqref="H39"/>
    </sheetView>
  </sheetViews>
  <sheetFormatPr defaultColWidth="9.00390625" defaultRowHeight="12.75"/>
  <cols>
    <col min="1" max="1" width="6.375" style="2151" customWidth="1"/>
    <col min="2" max="2" width="67.125" style="2151" customWidth="1"/>
    <col min="3" max="3" width="12.625" style="2151" customWidth="1"/>
    <col min="4" max="5" width="15.875" style="2151" customWidth="1"/>
    <col min="6" max="6" width="18.00390625" style="2151" customWidth="1"/>
    <col min="7" max="7" width="11.00390625" style="2151" customWidth="1"/>
    <col min="8" max="8" width="9.875" style="2151" bestFit="1" customWidth="1"/>
    <col min="9" max="16384" width="9.375" style="2151" customWidth="1"/>
  </cols>
  <sheetData>
    <row r="3" ht="13.5" customHeight="1"/>
    <row r="4" spans="1:6" ht="42.75" customHeight="1">
      <c r="A4" s="2262" t="s">
        <v>1402</v>
      </c>
      <c r="B4" s="2262"/>
      <c r="C4" s="2262"/>
      <c r="D4" s="2262"/>
      <c r="E4" s="2262"/>
      <c r="F4" s="2262"/>
    </row>
    <row r="5" ht="13.5" thickBot="1"/>
    <row r="6" spans="1:6" ht="51" customHeight="1" thickBot="1">
      <c r="A6" s="2163" t="s">
        <v>241</v>
      </c>
      <c r="B6" s="2258" t="s">
        <v>1436</v>
      </c>
      <c r="C6" s="2259"/>
      <c r="D6" s="2164" t="s">
        <v>1440</v>
      </c>
      <c r="E6" s="2164" t="s">
        <v>1441</v>
      </c>
      <c r="F6" s="2165" t="s">
        <v>1442</v>
      </c>
    </row>
    <row r="7" spans="1:6" s="2179" customFormat="1" ht="12.75" customHeight="1" thickBot="1">
      <c r="A7" s="2176">
        <v>1</v>
      </c>
      <c r="B7" s="2263">
        <v>2</v>
      </c>
      <c r="C7" s="2264"/>
      <c r="D7" s="2177">
        <v>3</v>
      </c>
      <c r="E7" s="2177">
        <v>4</v>
      </c>
      <c r="F7" s="2178">
        <v>5</v>
      </c>
    </row>
    <row r="8" spans="1:7" ht="19.5" customHeight="1" thickBot="1">
      <c r="A8" s="2174"/>
      <c r="B8" s="2256" t="s">
        <v>1403</v>
      </c>
      <c r="C8" s="2257"/>
      <c r="D8" s="2175">
        <f>D9+D10+D14+D15</f>
        <v>232643246</v>
      </c>
      <c r="E8" s="2175">
        <f>E9+E10+E14+E15</f>
        <v>232643246</v>
      </c>
      <c r="F8" s="2161">
        <f>E8-D8</f>
        <v>0</v>
      </c>
      <c r="G8" s="2152"/>
    </row>
    <row r="9" spans="1:8" ht="25.5" customHeight="1">
      <c r="A9" s="2171" t="s">
        <v>243</v>
      </c>
      <c r="B9" s="2260" t="s">
        <v>1435</v>
      </c>
      <c r="C9" s="2261"/>
      <c r="D9" s="2172">
        <v>202859146</v>
      </c>
      <c r="E9" s="2172">
        <v>202859146</v>
      </c>
      <c r="F9" s="2173">
        <f aca="true" t="shared" si="0" ref="F9:F32">E9-D9</f>
        <v>0</v>
      </c>
      <c r="G9" s="2153"/>
      <c r="H9" s="2153"/>
    </row>
    <row r="10" spans="1:8" ht="19.5" customHeight="1">
      <c r="A10" s="2166" t="s">
        <v>245</v>
      </c>
      <c r="B10" s="2249" t="s">
        <v>1404</v>
      </c>
      <c r="C10" s="2250"/>
      <c r="D10" s="2155">
        <v>103994905</v>
      </c>
      <c r="E10" s="2155">
        <v>103994905</v>
      </c>
      <c r="F10" s="2167">
        <f t="shared" si="0"/>
        <v>0</v>
      </c>
      <c r="G10" s="2153"/>
      <c r="H10" s="2153"/>
    </row>
    <row r="11" spans="1:8" ht="19.5" customHeight="1">
      <c r="A11" s="2166" t="s">
        <v>246</v>
      </c>
      <c r="B11" s="2249" t="s">
        <v>1405</v>
      </c>
      <c r="C11" s="2250"/>
      <c r="D11" s="2156" t="s">
        <v>1432</v>
      </c>
      <c r="E11" s="2156" t="s">
        <v>1432</v>
      </c>
      <c r="F11" s="2167">
        <f t="shared" si="0"/>
        <v>0</v>
      </c>
      <c r="G11" s="2153"/>
      <c r="H11" s="2153"/>
    </row>
    <row r="12" spans="1:8" ht="19.5" customHeight="1">
      <c r="A12" s="2166" t="s">
        <v>247</v>
      </c>
      <c r="B12" s="2249" t="s">
        <v>1406</v>
      </c>
      <c r="C12" s="2250"/>
      <c r="D12" s="2156" t="s">
        <v>1433</v>
      </c>
      <c r="E12" s="2156" t="s">
        <v>1433</v>
      </c>
      <c r="F12" s="2167">
        <f t="shared" si="0"/>
        <v>0</v>
      </c>
      <c r="G12" s="2153"/>
      <c r="H12" s="2153"/>
    </row>
    <row r="13" spans="1:8" ht="19.5" customHeight="1">
      <c r="A13" s="2166" t="s">
        <v>249</v>
      </c>
      <c r="B13" s="2249" t="s">
        <v>1407</v>
      </c>
      <c r="C13" s="2250"/>
      <c r="D13" s="2156" t="s">
        <v>1434</v>
      </c>
      <c r="E13" s="2156" t="s">
        <v>1434</v>
      </c>
      <c r="F13" s="2167">
        <f t="shared" si="0"/>
        <v>0</v>
      </c>
      <c r="G13" s="2153"/>
      <c r="H13" s="2153"/>
    </row>
    <row r="14" spans="1:8" ht="19.5" customHeight="1">
      <c r="A14" s="2166" t="s">
        <v>250</v>
      </c>
      <c r="B14" s="2249" t="s">
        <v>1408</v>
      </c>
      <c r="C14" s="2250"/>
      <c r="D14" s="2155">
        <v>-133516305</v>
      </c>
      <c r="E14" s="2155">
        <v>-133516305</v>
      </c>
      <c r="F14" s="2167">
        <f t="shared" si="0"/>
        <v>0</v>
      </c>
      <c r="G14" s="2154"/>
      <c r="H14" s="2154"/>
    </row>
    <row r="15" spans="1:6" ht="19.5" customHeight="1" thickBot="1">
      <c r="A15" s="2168" t="s">
        <v>253</v>
      </c>
      <c r="B15" s="2251" t="s">
        <v>1409</v>
      </c>
      <c r="C15" s="2252"/>
      <c r="D15" s="2169">
        <v>59305500</v>
      </c>
      <c r="E15" s="2169">
        <v>59305500</v>
      </c>
      <c r="F15" s="2170">
        <f t="shared" si="0"/>
        <v>0</v>
      </c>
    </row>
    <row r="16" spans="1:6" ht="21.75" customHeight="1" thickBot="1">
      <c r="A16" s="2159" t="s">
        <v>254</v>
      </c>
      <c r="B16" s="2230" t="s">
        <v>1410</v>
      </c>
      <c r="C16" s="2231"/>
      <c r="D16" s="2231"/>
      <c r="E16" s="2231"/>
      <c r="F16" s="2232"/>
    </row>
    <row r="17" spans="1:6" ht="28.5" customHeight="1" thickBot="1">
      <c r="A17" s="2159" t="s">
        <v>255</v>
      </c>
      <c r="B17" s="2246" t="s">
        <v>1411</v>
      </c>
      <c r="C17" s="2247"/>
      <c r="D17" s="2160">
        <f>SUM(D18:D22)</f>
        <v>208529200</v>
      </c>
      <c r="E17" s="2160">
        <f>SUM(E18:E22)</f>
        <v>210417200</v>
      </c>
      <c r="F17" s="2161">
        <f>SUM(F18:F22)</f>
        <v>1888000</v>
      </c>
    </row>
    <row r="18" spans="1:6" ht="19.5" customHeight="1">
      <c r="A18" s="2171" t="s">
        <v>256</v>
      </c>
      <c r="B18" s="2260" t="s">
        <v>1412</v>
      </c>
      <c r="C18" s="2261"/>
      <c r="D18" s="2158">
        <v>100064000</v>
      </c>
      <c r="E18" s="2158">
        <v>101952000</v>
      </c>
      <c r="F18" s="2173">
        <f t="shared" si="0"/>
        <v>1888000</v>
      </c>
    </row>
    <row r="19" spans="1:6" ht="19.5" customHeight="1">
      <c r="A19" s="2166" t="s">
        <v>257</v>
      </c>
      <c r="B19" s="2253" t="s">
        <v>1413</v>
      </c>
      <c r="C19" s="2254"/>
      <c r="D19" s="2157">
        <v>49088000</v>
      </c>
      <c r="E19" s="2157">
        <v>49088000</v>
      </c>
      <c r="F19" s="2167">
        <f t="shared" si="0"/>
        <v>0</v>
      </c>
    </row>
    <row r="20" spans="1:6" ht="24" customHeight="1">
      <c r="A20" s="2166" t="s">
        <v>258</v>
      </c>
      <c r="B20" s="2253" t="s">
        <v>1438</v>
      </c>
      <c r="C20" s="2254"/>
      <c r="D20" s="2157">
        <v>27200000</v>
      </c>
      <c r="E20" s="2157">
        <v>27200000</v>
      </c>
      <c r="F20" s="2167">
        <f t="shared" si="0"/>
        <v>0</v>
      </c>
    </row>
    <row r="21" spans="1:6" ht="27" customHeight="1">
      <c r="A21" s="2166" t="s">
        <v>259</v>
      </c>
      <c r="B21" s="2253" t="s">
        <v>1439</v>
      </c>
      <c r="C21" s="2254"/>
      <c r="D21" s="2157">
        <v>18496000</v>
      </c>
      <c r="E21" s="2157">
        <v>18496000</v>
      </c>
      <c r="F21" s="2167">
        <f t="shared" si="0"/>
        <v>0</v>
      </c>
    </row>
    <row r="22" spans="1:6" ht="27" customHeight="1" thickBot="1">
      <c r="A22" s="2168" t="s">
        <v>260</v>
      </c>
      <c r="B22" s="2251" t="s">
        <v>1437</v>
      </c>
      <c r="C22" s="2252"/>
      <c r="D22" s="2182">
        <v>13681200</v>
      </c>
      <c r="E22" s="2182">
        <v>13681200</v>
      </c>
      <c r="F22" s="2170">
        <f t="shared" si="0"/>
        <v>0</v>
      </c>
    </row>
    <row r="23" spans="1:6" ht="19.5" customHeight="1" thickBot="1">
      <c r="A23" s="2159" t="s">
        <v>261</v>
      </c>
      <c r="B23" s="2248" t="s">
        <v>1414</v>
      </c>
      <c r="C23" s="2248"/>
      <c r="D23" s="2160">
        <f>SUM(D24:D25)</f>
        <v>32724000</v>
      </c>
      <c r="E23" s="2160">
        <f>SUM(E24:E25)</f>
        <v>32616000</v>
      </c>
      <c r="F23" s="2161">
        <f>SUM(F24:F25)</f>
        <v>-108000</v>
      </c>
    </row>
    <row r="24" spans="1:6" ht="29.25" customHeight="1">
      <c r="A24" s="2171" t="s">
        <v>262</v>
      </c>
      <c r="B24" s="2255" t="s">
        <v>1415</v>
      </c>
      <c r="C24" s="2255"/>
      <c r="D24" s="2158">
        <v>22464000</v>
      </c>
      <c r="E24" s="2158">
        <v>22356000</v>
      </c>
      <c r="F24" s="2173">
        <f t="shared" si="0"/>
        <v>-108000</v>
      </c>
    </row>
    <row r="25" spans="1:6" ht="28.5" customHeight="1" thickBot="1">
      <c r="A25" s="2180" t="s">
        <v>263</v>
      </c>
      <c r="B25" s="2265" t="s">
        <v>1416</v>
      </c>
      <c r="C25" s="2265"/>
      <c r="D25" s="2162">
        <v>10260000</v>
      </c>
      <c r="E25" s="2162">
        <v>10260000</v>
      </c>
      <c r="F25" s="2181">
        <f t="shared" si="0"/>
        <v>0</v>
      </c>
    </row>
    <row r="26" spans="1:6" ht="21" customHeight="1" thickBot="1">
      <c r="A26" s="2159" t="s">
        <v>264</v>
      </c>
      <c r="B26" s="2256" t="s">
        <v>1417</v>
      </c>
      <c r="C26" s="2257"/>
      <c r="D26" s="2160">
        <f>SUM(D27:D28)</f>
        <v>80376000</v>
      </c>
      <c r="E26" s="2160">
        <f>SUM(E27:E28)</f>
        <v>79050000</v>
      </c>
      <c r="F26" s="2161">
        <f>SUM(F27:F28)</f>
        <v>-1326000</v>
      </c>
    </row>
    <row r="27" spans="1:6" ht="21" customHeight="1">
      <c r="A27" s="2171" t="s">
        <v>265</v>
      </c>
      <c r="B27" s="2244" t="s">
        <v>1419</v>
      </c>
      <c r="C27" s="2245"/>
      <c r="D27" s="2158">
        <v>816000</v>
      </c>
      <c r="E27" s="2158">
        <v>1122000</v>
      </c>
      <c r="F27" s="2173">
        <f>E27-D27</f>
        <v>306000</v>
      </c>
    </row>
    <row r="28" spans="1:6" ht="21" customHeight="1" thickBot="1">
      <c r="A28" s="2168" t="s">
        <v>266</v>
      </c>
      <c r="B28" s="2251" t="s">
        <v>1443</v>
      </c>
      <c r="C28" s="2252"/>
      <c r="D28" s="2182">
        <v>79560000</v>
      </c>
      <c r="E28" s="2182">
        <v>77928000</v>
      </c>
      <c r="F28" s="2170">
        <f>E28-D28</f>
        <v>-1632000</v>
      </c>
    </row>
    <row r="29" spans="1:6" ht="17.25" customHeight="1" thickBot="1">
      <c r="A29" s="2159" t="s">
        <v>267</v>
      </c>
      <c r="B29" s="2230" t="s">
        <v>1418</v>
      </c>
      <c r="C29" s="2231"/>
      <c r="D29" s="2231"/>
      <c r="E29" s="2231"/>
      <c r="F29" s="2232"/>
    </row>
    <row r="30" spans="1:6" ht="19.5" customHeight="1">
      <c r="A30" s="2193" t="s">
        <v>268</v>
      </c>
      <c r="B30" s="2236" t="s">
        <v>1444</v>
      </c>
      <c r="C30" s="2237"/>
      <c r="D30" s="2194">
        <v>19764000</v>
      </c>
      <c r="E30" s="2194">
        <v>20258100</v>
      </c>
      <c r="F30" s="2195">
        <f t="shared" si="0"/>
        <v>494100</v>
      </c>
    </row>
    <row r="31" spans="1:6" ht="21.75" customHeight="1">
      <c r="A31" s="2191" t="s">
        <v>269</v>
      </c>
      <c r="B31" s="2238" t="s">
        <v>1445</v>
      </c>
      <c r="C31" s="2239"/>
      <c r="D31" s="2189">
        <v>154869189</v>
      </c>
      <c r="E31" s="2189">
        <v>154869189</v>
      </c>
      <c r="F31" s="2192">
        <f t="shared" si="0"/>
        <v>0</v>
      </c>
    </row>
    <row r="32" spans="1:6" ht="21.75" customHeight="1">
      <c r="A32" s="2191" t="s">
        <v>436</v>
      </c>
      <c r="B32" s="2240" t="s">
        <v>1431</v>
      </c>
      <c r="C32" s="2241"/>
      <c r="D32" s="2189">
        <f>SUM(D33:D41)</f>
        <v>113259725</v>
      </c>
      <c r="E32" s="2189">
        <v>101343263</v>
      </c>
      <c r="F32" s="2192">
        <f t="shared" si="0"/>
        <v>-11916462</v>
      </c>
    </row>
    <row r="33" spans="1:6" ht="21.75" customHeight="1">
      <c r="A33" s="2191" t="s">
        <v>437</v>
      </c>
      <c r="B33" s="2228" t="s">
        <v>1422</v>
      </c>
      <c r="C33" s="2229"/>
      <c r="D33" s="2157">
        <v>22085710</v>
      </c>
      <c r="E33" s="2157"/>
      <c r="F33" s="2167"/>
    </row>
    <row r="34" spans="1:6" ht="21.75" customHeight="1">
      <c r="A34" s="2190" t="s">
        <v>440</v>
      </c>
      <c r="B34" s="2228" t="s">
        <v>1423</v>
      </c>
      <c r="C34" s="2229"/>
      <c r="D34" s="2157">
        <v>10047840</v>
      </c>
      <c r="E34" s="2157"/>
      <c r="F34" s="2167"/>
    </row>
    <row r="35" spans="1:6" ht="21.75" customHeight="1">
      <c r="A35" s="2191" t="s">
        <v>441</v>
      </c>
      <c r="B35" s="2228" t="s">
        <v>1424</v>
      </c>
      <c r="C35" s="2229"/>
      <c r="D35" s="2157">
        <v>31291000</v>
      </c>
      <c r="E35" s="2157"/>
      <c r="F35" s="2167"/>
    </row>
    <row r="36" spans="1:6" ht="21.75" customHeight="1">
      <c r="A36" s="2191" t="s">
        <v>534</v>
      </c>
      <c r="B36" s="2228" t="s">
        <v>1425</v>
      </c>
      <c r="C36" s="2229"/>
      <c r="D36" s="2157">
        <v>4741500</v>
      </c>
      <c r="E36" s="2157"/>
      <c r="F36" s="2167"/>
    </row>
    <row r="37" spans="1:6" ht="21.75" customHeight="1">
      <c r="A37" s="2191" t="s">
        <v>535</v>
      </c>
      <c r="B37" s="2228" t="s">
        <v>1426</v>
      </c>
      <c r="C37" s="2229"/>
      <c r="D37" s="2157">
        <v>20790000</v>
      </c>
      <c r="E37" s="2157"/>
      <c r="F37" s="2167"/>
    </row>
    <row r="38" spans="1:6" ht="21.75" customHeight="1">
      <c r="A38" s="2190" t="s">
        <v>536</v>
      </c>
      <c r="B38" s="2228" t="s">
        <v>1427</v>
      </c>
      <c r="C38" s="2229"/>
      <c r="D38" s="2157">
        <v>4204440</v>
      </c>
      <c r="E38" s="2157"/>
      <c r="F38" s="2167"/>
    </row>
    <row r="39" spans="1:6" ht="21.75" customHeight="1">
      <c r="A39" s="2191" t="s">
        <v>542</v>
      </c>
      <c r="B39" s="2228" t="s">
        <v>1428</v>
      </c>
      <c r="C39" s="2229"/>
      <c r="D39" s="2157">
        <v>5667035</v>
      </c>
      <c r="E39" s="2157"/>
      <c r="F39" s="2167"/>
    </row>
    <row r="40" spans="1:6" ht="21.75" customHeight="1">
      <c r="A40" s="2191" t="s">
        <v>548</v>
      </c>
      <c r="B40" s="2228" t="s">
        <v>1429</v>
      </c>
      <c r="C40" s="2229"/>
      <c r="D40" s="2157">
        <v>13030200</v>
      </c>
      <c r="E40" s="2157"/>
      <c r="F40" s="2167"/>
    </row>
    <row r="41" spans="1:6" ht="21.75" customHeight="1" thickBot="1">
      <c r="A41" s="2196" t="s">
        <v>549</v>
      </c>
      <c r="B41" s="2242" t="s">
        <v>1430</v>
      </c>
      <c r="C41" s="2243"/>
      <c r="D41" s="2182">
        <v>1402000</v>
      </c>
      <c r="E41" s="2182"/>
      <c r="F41" s="2170"/>
    </row>
    <row r="42" spans="1:6" ht="20.25" customHeight="1" thickBot="1">
      <c r="A42" s="2183" t="s">
        <v>554</v>
      </c>
      <c r="B42" s="2230" t="s">
        <v>1420</v>
      </c>
      <c r="C42" s="2231"/>
      <c r="D42" s="2231"/>
      <c r="E42" s="2231"/>
      <c r="F42" s="2232"/>
    </row>
    <row r="43" spans="1:6" ht="28.5" customHeight="1" thickBot="1">
      <c r="A43" s="2183" t="s">
        <v>556</v>
      </c>
      <c r="B43" s="2233" t="s">
        <v>1421</v>
      </c>
      <c r="C43" s="2233"/>
      <c r="D43" s="2186">
        <v>25040100</v>
      </c>
      <c r="E43" s="2186">
        <v>25040100</v>
      </c>
      <c r="F43" s="2187">
        <f>E43-D43</f>
        <v>0</v>
      </c>
    </row>
    <row r="44" spans="1:7" ht="24" customHeight="1" thickBot="1">
      <c r="A44" s="2183" t="s">
        <v>557</v>
      </c>
      <c r="B44" s="2234" t="s">
        <v>605</v>
      </c>
      <c r="C44" s="2235"/>
      <c r="D44" s="2160">
        <f>SUM(D8+D17+D23+D26+D30+D31+D32+D43)</f>
        <v>867205460</v>
      </c>
      <c r="E44" s="2188"/>
      <c r="F44" s="2161">
        <f>F8+F17+F23+F26+F30+F31+F32</f>
        <v>-10968362</v>
      </c>
      <c r="G44" s="2197"/>
    </row>
  </sheetData>
  <sheetProtection/>
  <mergeCells count="40">
    <mergeCell ref="B25:C25"/>
    <mergeCell ref="B9:C9"/>
    <mergeCell ref="B10:C10"/>
    <mergeCell ref="B11:C11"/>
    <mergeCell ref="B12:C12"/>
    <mergeCell ref="B13:C13"/>
    <mergeCell ref="B21:C21"/>
    <mergeCell ref="B8:C8"/>
    <mergeCell ref="B6:C6"/>
    <mergeCell ref="B18:C18"/>
    <mergeCell ref="B19:C19"/>
    <mergeCell ref="A4:F4"/>
    <mergeCell ref="B16:F16"/>
    <mergeCell ref="B7:C7"/>
    <mergeCell ref="B27:C27"/>
    <mergeCell ref="B17:C17"/>
    <mergeCell ref="B23:C23"/>
    <mergeCell ref="B14:C14"/>
    <mergeCell ref="B15:C15"/>
    <mergeCell ref="B28:C28"/>
    <mergeCell ref="B20:C20"/>
    <mergeCell ref="B22:C22"/>
    <mergeCell ref="B24:C24"/>
    <mergeCell ref="B26:C26"/>
    <mergeCell ref="B29:F29"/>
    <mergeCell ref="B42:F42"/>
    <mergeCell ref="B43:C43"/>
    <mergeCell ref="B44:C44"/>
    <mergeCell ref="B30:C30"/>
    <mergeCell ref="B31:C31"/>
    <mergeCell ref="B32:C32"/>
    <mergeCell ref="B33:C33"/>
    <mergeCell ref="B34:C34"/>
    <mergeCell ref="B41:C41"/>
    <mergeCell ref="B35:C35"/>
    <mergeCell ref="B36:C36"/>
    <mergeCell ref="B37:C37"/>
    <mergeCell ref="B38:C38"/>
    <mergeCell ref="B39:C39"/>
    <mergeCell ref="B40:C40"/>
  </mergeCells>
  <printOptions horizontalCentered="1"/>
  <pageMargins left="0.31496062992125984" right="0.31496062992125984" top="0.7480314960629921" bottom="0.35433070866141736" header="0.5118110236220472" footer="0.31496062992125984"/>
  <pageSetup horizontalDpi="600" verticalDpi="600" orientation="portrait" paperSize="9" scale="69" r:id="rId1"/>
  <headerFooter>
    <oddHeader>&amp;R&amp;"Times New Roman CE,Dőlt"&amp;14 4. melléklet a ../2014.(..) zárszámadási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S24"/>
  <sheetViews>
    <sheetView zoomScale="84" zoomScaleNormal="84" zoomScalePageLayoutView="0" workbookViewId="0" topLeftCell="C10">
      <selection activeCell="M15" sqref="M15"/>
    </sheetView>
  </sheetViews>
  <sheetFormatPr defaultColWidth="9.00390625" defaultRowHeight="12.75"/>
  <cols>
    <col min="1" max="1" width="6.625" style="2095" customWidth="1"/>
    <col min="2" max="2" width="28.50390625" style="2095" customWidth="1"/>
    <col min="3" max="3" width="48.625" style="2095" customWidth="1"/>
    <col min="4" max="4" width="14.00390625" style="2095" customWidth="1"/>
    <col min="5" max="5" width="14.50390625" style="2095" customWidth="1"/>
    <col min="6" max="6" width="13.625" style="2095" customWidth="1"/>
    <col min="7" max="7" width="14.50390625" style="2095" customWidth="1"/>
    <col min="8" max="8" width="13.875" style="2095" customWidth="1"/>
    <col min="9" max="9" width="14.00390625" style="2095" customWidth="1"/>
    <col min="10" max="10" width="13.125" style="2095" customWidth="1"/>
    <col min="11" max="11" width="15.125" style="2095" customWidth="1"/>
    <col min="12" max="12" width="9.375" style="2095" customWidth="1"/>
    <col min="13" max="13" width="13.00390625" style="2095" bestFit="1" customWidth="1"/>
    <col min="14" max="14" width="18.625" style="2095" customWidth="1"/>
    <col min="15" max="15" width="15.375" style="2095" customWidth="1"/>
    <col min="16" max="16" width="19.50390625" style="2095" customWidth="1"/>
    <col min="17" max="17" width="11.875" style="2095" bestFit="1" customWidth="1"/>
    <col min="18" max="18" width="14.625" style="2095" customWidth="1"/>
    <col min="19" max="16384" width="9.375" style="2095" customWidth="1"/>
  </cols>
  <sheetData>
    <row r="2" spans="1:11" ht="39.75" customHeight="1" thickBot="1">
      <c r="A2" s="2266" t="s">
        <v>1383</v>
      </c>
      <c r="B2" s="2266"/>
      <c r="C2" s="2266"/>
      <c r="D2" s="2266"/>
      <c r="E2" s="2266"/>
      <c r="F2" s="2266"/>
      <c r="G2" s="2266"/>
      <c r="H2" s="2266"/>
      <c r="I2" s="2266"/>
      <c r="J2" s="2266"/>
      <c r="K2" s="2266"/>
    </row>
    <row r="3" spans="1:11" ht="20.25" customHeight="1" thickBot="1">
      <c r="A3" s="2267" t="s">
        <v>241</v>
      </c>
      <c r="B3" s="2270" t="s">
        <v>10</v>
      </c>
      <c r="C3" s="2273" t="s">
        <v>1366</v>
      </c>
      <c r="D3" s="2274"/>
      <c r="E3" s="2274"/>
      <c r="F3" s="2274"/>
      <c r="G3" s="2274"/>
      <c r="H3" s="2275"/>
      <c r="I3" s="2273" t="s">
        <v>1367</v>
      </c>
      <c r="J3" s="2274"/>
      <c r="K3" s="2275"/>
    </row>
    <row r="4" spans="1:11" ht="31.5" customHeight="1">
      <c r="A4" s="2268"/>
      <c r="B4" s="2271"/>
      <c r="C4" s="2276" t="s">
        <v>1368</v>
      </c>
      <c r="D4" s="2276" t="s">
        <v>1369</v>
      </c>
      <c r="E4" s="2278" t="s">
        <v>1370</v>
      </c>
      <c r="F4" s="2276" t="s">
        <v>1395</v>
      </c>
      <c r="G4" s="2282" t="s">
        <v>1394</v>
      </c>
      <c r="H4" s="2278" t="s">
        <v>1396</v>
      </c>
      <c r="I4" s="2284" t="s">
        <v>1398</v>
      </c>
      <c r="J4" s="2286" t="s">
        <v>1397</v>
      </c>
      <c r="K4" s="2287" t="s">
        <v>1371</v>
      </c>
    </row>
    <row r="5" spans="1:11" ht="20.25" customHeight="1" thickBot="1">
      <c r="A5" s="2269"/>
      <c r="B5" s="2272"/>
      <c r="C5" s="2277"/>
      <c r="D5" s="2277"/>
      <c r="E5" s="2279"/>
      <c r="F5" s="2277"/>
      <c r="G5" s="2283"/>
      <c r="H5" s="2279"/>
      <c r="I5" s="2285"/>
      <c r="J5" s="2283"/>
      <c r="K5" s="2279"/>
    </row>
    <row r="6" spans="1:11" ht="51.75">
      <c r="A6" s="2127" t="s">
        <v>243</v>
      </c>
      <c r="B6" s="2124" t="s">
        <v>1372</v>
      </c>
      <c r="C6" s="2118" t="s">
        <v>1373</v>
      </c>
      <c r="D6" s="2110">
        <v>60000</v>
      </c>
      <c r="E6" s="2112">
        <v>100</v>
      </c>
      <c r="F6" s="2110"/>
      <c r="G6" s="2111"/>
      <c r="H6" s="2112">
        <v>60000</v>
      </c>
      <c r="I6" s="2110">
        <v>0</v>
      </c>
      <c r="J6" s="2111"/>
      <c r="K6" s="2112">
        <v>79558</v>
      </c>
    </row>
    <row r="7" spans="1:11" ht="39">
      <c r="A7" s="2128" t="s">
        <v>244</v>
      </c>
      <c r="B7" s="2125" t="s">
        <v>1374</v>
      </c>
      <c r="C7" s="2119" t="s">
        <v>1373</v>
      </c>
      <c r="D7" s="2096">
        <v>39973</v>
      </c>
      <c r="E7" s="2097">
        <v>100</v>
      </c>
      <c r="F7" s="2098"/>
      <c r="G7" s="2099">
        <v>9993</v>
      </c>
      <c r="H7" s="2100">
        <v>29980</v>
      </c>
      <c r="I7" s="2096"/>
      <c r="J7" s="2099">
        <v>276</v>
      </c>
      <c r="K7" s="2100">
        <v>39697</v>
      </c>
    </row>
    <row r="8" spans="1:11" ht="39">
      <c r="A8" s="2128" t="s">
        <v>245</v>
      </c>
      <c r="B8" s="2125" t="s">
        <v>1375</v>
      </c>
      <c r="C8" s="2120" t="s">
        <v>1376</v>
      </c>
      <c r="D8" s="2101">
        <v>99005.612</v>
      </c>
      <c r="E8" s="2097">
        <v>100</v>
      </c>
      <c r="F8" s="2098"/>
      <c r="G8" s="2102">
        <v>35864</v>
      </c>
      <c r="H8" s="2103">
        <v>63142</v>
      </c>
      <c r="I8" s="2101"/>
      <c r="J8" s="2102">
        <v>42552</v>
      </c>
      <c r="K8" s="2103">
        <v>56454</v>
      </c>
    </row>
    <row r="9" spans="1:11" ht="64.5">
      <c r="A9" s="2128" t="s">
        <v>246</v>
      </c>
      <c r="B9" s="2125" t="s">
        <v>1377</v>
      </c>
      <c r="C9" s="2120" t="s">
        <v>1376</v>
      </c>
      <c r="D9" s="2101">
        <v>107202.959</v>
      </c>
      <c r="E9" s="2097">
        <v>100</v>
      </c>
      <c r="F9" s="2098"/>
      <c r="G9" s="2102">
        <v>26801</v>
      </c>
      <c r="H9" s="2103">
        <v>80402</v>
      </c>
      <c r="I9" s="2101"/>
      <c r="J9" s="2102">
        <v>1676</v>
      </c>
      <c r="K9" s="2103">
        <v>105527</v>
      </c>
    </row>
    <row r="10" spans="1:11" ht="51.75">
      <c r="A10" s="2128" t="s">
        <v>247</v>
      </c>
      <c r="B10" s="2125" t="s">
        <v>1378</v>
      </c>
      <c r="C10" s="2121" t="s">
        <v>1379</v>
      </c>
      <c r="D10" s="2101">
        <v>380673</v>
      </c>
      <c r="E10" s="2097">
        <v>100</v>
      </c>
      <c r="F10" s="2098"/>
      <c r="G10" s="2102"/>
      <c r="H10" s="2103">
        <v>380653</v>
      </c>
      <c r="I10" s="2101"/>
      <c r="J10" s="2102"/>
      <c r="K10" s="2103">
        <v>380674</v>
      </c>
    </row>
    <row r="11" spans="1:13" ht="60" customHeight="1">
      <c r="A11" s="2128" t="s">
        <v>248</v>
      </c>
      <c r="B11" s="2125" t="s">
        <v>1380</v>
      </c>
      <c r="C11" s="2121" t="s">
        <v>1379</v>
      </c>
      <c r="D11" s="2101">
        <v>179589.018</v>
      </c>
      <c r="E11" s="2097">
        <v>90</v>
      </c>
      <c r="F11" s="2098"/>
      <c r="G11" s="2102">
        <v>20080</v>
      </c>
      <c r="H11" s="2103">
        <v>159509</v>
      </c>
      <c r="I11" s="2101"/>
      <c r="J11" s="2102">
        <v>6687</v>
      </c>
      <c r="K11" s="2103">
        <v>200582</v>
      </c>
      <c r="M11" s="2104"/>
    </row>
    <row r="12" spans="1:11" ht="64.5">
      <c r="A12" s="2129" t="s">
        <v>249</v>
      </c>
      <c r="B12" s="2125" t="s">
        <v>1381</v>
      </c>
      <c r="C12" s="2121" t="s">
        <v>1382</v>
      </c>
      <c r="D12" s="2101">
        <v>62305</v>
      </c>
      <c r="E12" s="2097">
        <v>85</v>
      </c>
      <c r="F12" s="2098"/>
      <c r="G12" s="2102">
        <v>15576</v>
      </c>
      <c r="H12" s="2103">
        <v>46729</v>
      </c>
      <c r="I12" s="2101"/>
      <c r="J12" s="2102">
        <v>9472</v>
      </c>
      <c r="K12" s="2103">
        <v>81131</v>
      </c>
    </row>
    <row r="13" spans="1:11" ht="51.75">
      <c r="A13" s="2129" t="s">
        <v>250</v>
      </c>
      <c r="B13" s="2125" t="s">
        <v>1384</v>
      </c>
      <c r="C13" s="2122" t="s">
        <v>1385</v>
      </c>
      <c r="D13" s="2098">
        <v>518605</v>
      </c>
      <c r="E13" s="2097">
        <v>90</v>
      </c>
      <c r="F13" s="2098">
        <v>488912</v>
      </c>
      <c r="G13" s="2102">
        <v>29693</v>
      </c>
      <c r="H13" s="2103"/>
      <c r="I13" s="2101">
        <v>790437</v>
      </c>
      <c r="J13" s="2102">
        <v>11674</v>
      </c>
      <c r="K13" s="2103"/>
    </row>
    <row r="14" spans="1:11" ht="48">
      <c r="A14" s="2129" t="s">
        <v>251</v>
      </c>
      <c r="B14" s="2125" t="s">
        <v>1386</v>
      </c>
      <c r="C14" s="2122" t="s">
        <v>1387</v>
      </c>
      <c r="D14" s="2098">
        <v>245774</v>
      </c>
      <c r="E14" s="2097">
        <v>50</v>
      </c>
      <c r="F14" s="2098">
        <v>86000</v>
      </c>
      <c r="G14" s="2102">
        <v>133383</v>
      </c>
      <c r="H14" s="2103">
        <v>26391</v>
      </c>
      <c r="I14" s="2101">
        <v>128665</v>
      </c>
      <c r="J14" s="2102">
        <v>368498</v>
      </c>
      <c r="K14" s="2103"/>
    </row>
    <row r="15" spans="1:11" ht="53.25" customHeight="1">
      <c r="A15" s="2129" t="s">
        <v>252</v>
      </c>
      <c r="B15" s="2125" t="s">
        <v>1388</v>
      </c>
      <c r="C15" s="2122" t="s">
        <v>1389</v>
      </c>
      <c r="D15" s="2098">
        <v>490458</v>
      </c>
      <c r="E15" s="2097">
        <v>50</v>
      </c>
      <c r="F15" s="2098">
        <v>486971</v>
      </c>
      <c r="G15" s="2102">
        <v>76</v>
      </c>
      <c r="H15" s="2103"/>
      <c r="I15" s="2101">
        <v>1280106</v>
      </c>
      <c r="J15" s="2102">
        <v>1271</v>
      </c>
      <c r="K15" s="2103"/>
    </row>
    <row r="16" spans="1:11" ht="36">
      <c r="A16" s="2129" t="s">
        <v>253</v>
      </c>
      <c r="B16" s="2125" t="s">
        <v>1390</v>
      </c>
      <c r="C16" s="2122" t="s">
        <v>1391</v>
      </c>
      <c r="D16" s="2098">
        <v>967980</v>
      </c>
      <c r="E16" s="2097">
        <v>70</v>
      </c>
      <c r="F16" s="2098">
        <v>714749</v>
      </c>
      <c r="G16" s="2102">
        <v>277927</v>
      </c>
      <c r="H16" s="2103"/>
      <c r="I16" s="2101">
        <v>1048455</v>
      </c>
      <c r="J16" s="2102">
        <v>472062</v>
      </c>
      <c r="K16" s="2103"/>
    </row>
    <row r="17" spans="1:11" ht="39.75" thickBot="1">
      <c r="A17" s="2130" t="s">
        <v>254</v>
      </c>
      <c r="B17" s="2126" t="s">
        <v>1392</v>
      </c>
      <c r="C17" s="2123" t="s">
        <v>1393</v>
      </c>
      <c r="D17" s="2113">
        <v>96733</v>
      </c>
      <c r="E17" s="2117">
        <v>100</v>
      </c>
      <c r="F17" s="2113">
        <v>56876</v>
      </c>
      <c r="G17" s="2114">
        <v>34207</v>
      </c>
      <c r="H17" s="2115"/>
      <c r="I17" s="2116">
        <v>55851</v>
      </c>
      <c r="J17" s="2114">
        <v>37232</v>
      </c>
      <c r="K17" s="2115"/>
    </row>
    <row r="18" spans="1:11" ht="35.25" customHeight="1" thickBot="1">
      <c r="A18" s="2280" t="s">
        <v>628</v>
      </c>
      <c r="B18" s="2281"/>
      <c r="C18" s="2281"/>
      <c r="D18" s="2106">
        <f>SUM(D6:D17)</f>
        <v>3248298.589</v>
      </c>
      <c r="E18" s="2106"/>
      <c r="F18" s="2106">
        <f aca="true" t="shared" si="0" ref="F18:K18">SUM(F6:F17)</f>
        <v>1833508</v>
      </c>
      <c r="G18" s="2106">
        <f t="shared" si="0"/>
        <v>583600</v>
      </c>
      <c r="H18" s="2106">
        <f t="shared" si="0"/>
        <v>846806</v>
      </c>
      <c r="I18" s="2106">
        <f t="shared" si="0"/>
        <v>3303514</v>
      </c>
      <c r="J18" s="2106">
        <f t="shared" si="0"/>
        <v>951400</v>
      </c>
      <c r="K18" s="2105">
        <f t="shared" si="0"/>
        <v>943623</v>
      </c>
    </row>
    <row r="19" spans="1:11" ht="12.75">
      <c r="A19" s="2107"/>
      <c r="B19" s="2107"/>
      <c r="C19" s="2107"/>
      <c r="D19" s="2107"/>
      <c r="E19" s="2107"/>
      <c r="F19" s="2107"/>
      <c r="G19" s="2107"/>
      <c r="H19" s="2107"/>
      <c r="I19" s="2107"/>
      <c r="J19" s="2107"/>
      <c r="K19" s="2107"/>
    </row>
    <row r="23" ht="12.75" customHeight="1">
      <c r="S23" s="2108"/>
    </row>
    <row r="24" ht="12.75">
      <c r="S24" s="2109"/>
    </row>
  </sheetData>
  <sheetProtection/>
  <mergeCells count="15">
    <mergeCell ref="A18:C18"/>
    <mergeCell ref="G4:G5"/>
    <mergeCell ref="H4:H5"/>
    <mergeCell ref="I4:I5"/>
    <mergeCell ref="J4:J5"/>
    <mergeCell ref="K4:K5"/>
    <mergeCell ref="A2:K2"/>
    <mergeCell ref="A3:A5"/>
    <mergeCell ref="B3:B5"/>
    <mergeCell ref="C3:H3"/>
    <mergeCell ref="I3:K3"/>
    <mergeCell ref="C4:C5"/>
    <mergeCell ref="D4:D5"/>
    <mergeCell ref="E4:E5"/>
    <mergeCell ref="F4:F5"/>
  </mergeCells>
  <printOptions horizontalCentered="1"/>
  <pageMargins left="0.31496062992125984" right="0.31496062992125984" top="0.7480314960629921" bottom="0.35433070866141736" header="0.5118110236220472" footer="0.31496062992125984"/>
  <pageSetup horizontalDpi="300" verticalDpi="300" orientation="landscape" paperSize="9" scale="65" r:id="rId1"/>
  <headerFooter>
    <oddHeader>&amp;R&amp;"Times New Roman CE,Dőlt"&amp;14 5. melléklet a .../2014.(..) zárszámadási &amp;"Times New Roman CE,Normál"rendelethez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Orbánné Katika</cp:lastModifiedBy>
  <cp:lastPrinted>2014-05-16T06:19:37Z</cp:lastPrinted>
  <dcterms:created xsi:type="dcterms:W3CDTF">1999-10-30T10:30:45Z</dcterms:created>
  <dcterms:modified xsi:type="dcterms:W3CDTF">2014-06-02T06:58:21Z</dcterms:modified>
  <cp:category/>
  <cp:version/>
  <cp:contentType/>
  <cp:contentStatus/>
</cp:coreProperties>
</file>