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activeTab="1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6.sz.mell." sheetId="6" r:id="rId6"/>
    <sheet name="7.sz.mell." sheetId="7" r:id="rId7"/>
    <sheet name="9.1. sz. mell.ÖNKORM." sheetId="8" r:id="rId8"/>
    <sheet name="9.2. sz. mell.KÖH" sheetId="9" r:id="rId9"/>
    <sheet name="9.3. sz. mell.KIKI" sheetId="10" r:id="rId10"/>
    <sheet name="5.sz tájékoztató t." sheetId="11" r:id="rId11"/>
    <sheet name="6.sz tájékoztató t." sheetId="12" r:id="rId12"/>
    <sheet name="Munka1" sheetId="13" r:id="rId13"/>
  </sheets>
  <definedNames>
    <definedName name="_xlfn.IFERROR" hidden="1">#NAME?</definedName>
    <definedName name="_xlnm.Print_Titles" localSheetId="7">'9.1. sz. mell.ÖNKORM.'!$1:$6</definedName>
    <definedName name="_xlnm.Print_Titles" localSheetId="8">'9.2. sz. mell.KÖH'!$1:$6</definedName>
    <definedName name="_xlnm.Print_Titles" localSheetId="9">'9.3. sz. mell.KIKI'!$1:$6</definedName>
    <definedName name="_xlnm.Print_Area" localSheetId="1">'1.1.sz.mell.'!$A$1:$E$159</definedName>
    <definedName name="_xlnm.Print_Area" localSheetId="7">'9.1. sz. mell.ÖNKORM.'!$A$1:$E$158</definedName>
  </definedNames>
  <calcPr fullCalcOnLoad="1"/>
</workbook>
</file>

<file path=xl/sharedStrings.xml><?xml version="1.0" encoding="utf-8"?>
<sst xmlns="http://schemas.openxmlformats.org/spreadsheetml/2006/main" count="1234" uniqueCount="542">
  <si>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</si>
  <si>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</si>
  <si>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</si>
  <si>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</si>
  <si>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</si>
  <si>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</si>
  <si>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</si>
  <si>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</si>
  <si>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</si>
  <si>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</si>
  <si>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</si>
  <si>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</si>
  <si>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</si>
  <si>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</si>
  <si>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</si>
  <si>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</si>
  <si>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</si>
  <si>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</si>
  <si>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</si>
  <si>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</si>
  <si>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</si>
  <si>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</si>
  <si>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</si>
  <si>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</si>
  <si>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</si>
  <si>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</si>
  <si>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</si>
  <si>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</si>
  <si>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</si>
  <si>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</si>
  <si>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</si>
  <si>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</si>
  <si>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</si>
  <si>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</si>
  <si>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</si>
  <si>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</si>
  <si>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</si>
  <si>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</si>
  <si>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</si>
  <si>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</si>
  <si>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</si>
  <si>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</si>
  <si>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</si>
  <si>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</si>
  <si>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</si>
  <si>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</si>
  <si>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</si>
  <si>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</si>
  <si>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</si>
  <si>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</si>
  <si>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</si>
  <si>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</si>
  <si>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</si>
  <si>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</si>
  <si>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</si>
  <si>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</si>
  <si>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</si>
  <si>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</si>
  <si>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</si>
  <si>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</si>
  <si>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</si>
  <si>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</si>
  <si>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</si>
  <si>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</si>
  <si>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</si>
  <si>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</si>
  <si>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</si>
  <si>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</si>
  <si>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</si>
  <si>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</si>
  <si>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</si>
  <si>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</si>
  <si>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</si>
  <si>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</si>
  <si>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</si>
  <si>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</si>
  <si>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</si>
  <si>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</si>
  <si>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</si>
  <si>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</si>
  <si>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</si>
  <si>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</si>
  <si>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</si>
  <si>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</si>
  <si>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</si>
  <si>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</si>
  <si>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</si>
  <si>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</si>
  <si>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</si>
  <si>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</si>
  <si>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</si>
  <si>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</si>
  <si>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</si>
  <si>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Költségvetési rendelet űrlapjainak összefüggései: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</si>
  <si>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</si>
  <si>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</si>
  <si>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</si>
  <si>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</si>
  <si>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</si>
  <si>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</si>
  <si>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</si>
  <si>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</si>
  <si>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</si>
  <si>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</si>
  <si>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</si>
  <si>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</si>
  <si>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</si>
  <si>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</si>
  <si>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</si>
  <si>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</si>
  <si>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</si>
  <si>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</si>
  <si>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</si>
  <si>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</si>
  <si>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</si>
  <si>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</si>
  <si>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</si>
  <si>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</si>
  <si>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</si>
  <si>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</si>
  <si>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</si>
  <si>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</si>
  <si>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</si>
  <si>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</si>
  <si>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</si>
  <si>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</si>
  <si>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</si>
  <si>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</si>
  <si>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</si>
  <si>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</si>
  <si>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</si>
  <si>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</si>
  <si>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</si>
  <si>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</si>
  <si>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</si>
  <si>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</si>
  <si>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</si>
  <si>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</si>
  <si>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</si>
  <si>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</si>
  <si>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</si>
  <si>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</si>
  <si>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</si>
  <si>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</si>
  <si>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</si>
  <si>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</si>
  <si>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</si>
  <si>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</si>
  <si>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</si>
  <si>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</si>
  <si>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</si>
  <si>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</si>
  <si>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</si>
  <si>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</si>
  <si>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</si>
  <si>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</si>
  <si>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</si>
  <si>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</si>
  <si>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</si>
  <si>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</si>
  <si>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</si>
  <si>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</si>
  <si>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</si>
  <si>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</si>
  <si>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</si>
  <si>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</si>
  <si>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</si>
  <si>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</si>
  <si>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</si>
  <si>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</si>
  <si>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</si>
  <si>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</si>
  <si>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</si>
  <si>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</si>
  <si>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</si>
  <si>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</si>
  <si>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</si>
  <si>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</si>
  <si>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</si>
  <si>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</si>
  <si>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</si>
  <si>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</si>
  <si>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</si>
  <si>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</si>
  <si>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</si>
  <si>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</si>
  <si>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</si>
  <si>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</si>
  <si>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</si>
  <si>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</si>
  <si>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</si>
  <si>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</si>
  <si>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</si>
  <si>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</si>
  <si>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</si>
  <si>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</si>
  <si>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</si>
  <si>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</si>
  <si>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</si>
  <si>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</si>
  <si>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</si>
  <si>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</si>
  <si>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</si>
  <si>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</si>
  <si>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</si>
  <si>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</si>
  <si>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</si>
  <si>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</si>
  <si>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</si>
  <si>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</si>
  <si>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</si>
  <si>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</si>
  <si>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</si>
  <si>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</si>
  <si>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</si>
  <si>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</si>
  <si>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</si>
  <si>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</si>
  <si>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</si>
  <si>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</si>
  <si>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</si>
  <si>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</si>
  <si>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</si>
  <si>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</si>
  <si>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</si>
  <si>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</si>
  <si>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</si>
  <si>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</si>
  <si>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</si>
  <si>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</si>
  <si>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</si>
  <si>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</si>
  <si>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</si>
  <si>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</si>
  <si>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</si>
  <si>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</si>
  <si>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</si>
  <si>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</si>
  <si>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</si>
  <si>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</si>
  <si>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</si>
  <si>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</si>
  <si>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</si>
  <si>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</si>
  <si>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</si>
  <si>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</si>
  <si>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</si>
  <si>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</si>
  <si>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</si>
  <si>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</si>
  <si>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</si>
  <si>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</si>
  <si>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</si>
  <si>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</si>
  <si>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</si>
  <si>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</si>
  <si>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</si>
  <si>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</si>
  <si>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</si>
  <si>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</si>
  <si>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</si>
  <si>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</si>
  <si>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</si>
  <si>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</si>
  <si>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</si>
  <si>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</si>
  <si>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</si>
  <si>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</si>
  <si>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</si>
  <si>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</si>
  <si>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</si>
  <si>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</si>
  <si>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</si>
  <si>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</si>
  <si>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</si>
  <si>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</si>
  <si>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</si>
  <si>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</si>
  <si>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</si>
  <si>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</si>
  <si>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</si>
  <si>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</si>
  <si>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</si>
  <si>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</si>
  <si>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</si>
  <si>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</si>
  <si>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</si>
  <si>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</si>
  <si>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</si>
  <si>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</si>
  <si>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</si>
  <si>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</si>
  <si>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</si>
  <si>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</si>
  <si>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</si>
  <si>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</si>
  <si>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</si>
  <si>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</si>
  <si>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</si>
  <si>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</si>
  <si>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</si>
  <si>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</si>
  <si>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</si>
  <si>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</si>
  <si>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</si>
  <si>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</si>
  <si>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</si>
  <si>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</si>
  <si>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</si>
  <si>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</si>
  <si>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</si>
  <si>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</si>
  <si>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</si>
  <si>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</si>
  <si>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</si>
  <si>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</si>
  <si>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</si>
  <si>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</si>
  <si>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</si>
  <si>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</si>
  <si>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</si>
  <si>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</si>
  <si>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</si>
  <si>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</si>
  <si>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</si>
  <si>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</si>
  <si>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</si>
  <si>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</si>
  <si>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</si>
  <si>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</si>
  <si>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</si>
  <si>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</si>
  <si>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</si>
  <si>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</si>
  <si>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</si>
  <si>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</si>
  <si>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</si>
  <si>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</si>
  <si>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</si>
  <si>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</si>
  <si>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</si>
  <si>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</si>
  <si>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</si>
  <si>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</si>
  <si>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</si>
  <si>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</si>
  <si>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</si>
  <si>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</si>
  <si>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</si>
  <si>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</si>
  <si>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</si>
  <si>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</si>
  <si>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</si>
  <si>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</si>
  <si>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</si>
  <si>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</si>
  <si>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</si>
  <si>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</si>
  <si>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</si>
  <si>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</si>
  <si>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</si>
  <si>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</si>
  <si>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</si>
  <si>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</si>
  <si>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</si>
  <si>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</si>
  <si>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</si>
  <si>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</si>
  <si>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</si>
  <si>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</si>
  <si>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</si>
  <si>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</si>
  <si>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</si>
  <si>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</si>
  <si>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</si>
  <si>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</si>
  <si>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</si>
  <si>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</si>
  <si>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</si>
  <si>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</si>
  <si>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</si>
  <si>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</si>
  <si>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</si>
  <si>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</si>
  <si>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</si>
  <si>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</si>
  <si>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</si>
  <si>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</si>
  <si>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</si>
  <si>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</si>
  <si>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</si>
  <si>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</si>
  <si>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</si>
  <si>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</si>
  <si>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</si>
  <si>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</si>
  <si>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</si>
  <si>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</si>
  <si>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</si>
  <si>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</si>
  <si>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</si>
  <si>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</si>
  <si>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</si>
  <si>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</si>
  <si>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</si>
  <si>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</si>
  <si>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</si>
  <si>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</si>
  <si>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</si>
  <si>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</si>
  <si>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</si>
  <si>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</si>
  <si>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</si>
  <si>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</si>
  <si>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</si>
  <si>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</si>
  <si>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</si>
  <si>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</si>
  <si>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</si>
  <si>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</si>
  <si>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</si>
  <si>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</si>
  <si>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</si>
  <si>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</si>
  <si>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</si>
  <si>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</si>
  <si>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</si>
  <si>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</si>
  <si>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</si>
  <si>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</si>
  <si>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Működési célú kvi támogatások és kiegészítő támogatások (EGYÉB SZOCIÁLIS)</t>
  </si>
  <si>
    <t>Elszámolásból származó bevételek (SEGÉLYEK VISSZAIGÉNYLÉSE)</t>
  </si>
  <si>
    <t>Egyéb működési célú támogatások bevételei OEP</t>
  </si>
  <si>
    <t>Éven belüli lejáRatú belföldi értékpapírok beváltása</t>
  </si>
  <si>
    <t>Óvoda konyhai eszközök beszerzése</t>
  </si>
  <si>
    <t>2015.</t>
  </si>
  <si>
    <t>Óvoda tető felújítása</t>
  </si>
  <si>
    <t>Önkormányzati Közös Hivatal Kunszállás bútor</t>
  </si>
  <si>
    <t>Radnai tér raktár épület</t>
  </si>
  <si>
    <r>
      <t xml:space="preserve">Költségvetési szerv: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>özös</t>
    </r>
    <r>
      <rPr>
        <b/>
        <sz val="12"/>
        <rFont val="Times New Roman CE"/>
        <family val="1"/>
      </rPr>
      <t xml:space="preserve">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 xml:space="preserve">gazgatású </t>
    </r>
    <r>
      <rPr>
        <b/>
        <sz val="12"/>
        <rFont val="Bodoni MT Black"/>
        <family val="1"/>
      </rPr>
      <t>K</t>
    </r>
    <r>
      <rPr>
        <b/>
        <sz val="9"/>
        <rFont val="Times New Roman CE"/>
        <family val="1"/>
      </rPr>
      <t xml:space="preserve">öznevelési </t>
    </r>
    <r>
      <rPr>
        <b/>
        <sz val="12"/>
        <rFont val="Bodoni MT Black"/>
        <family val="1"/>
      </rPr>
      <t>I</t>
    </r>
    <r>
      <rPr>
        <b/>
        <sz val="9"/>
        <rFont val="Times New Roman CE"/>
        <family val="1"/>
      </rPr>
      <t>ntézmény</t>
    </r>
  </si>
  <si>
    <t xml:space="preserve"> I. A HELYI ÖNKORMÁNYZATOK MŰKÖDÉSÉNEK ÁLTALÁNOS TÁMOGATÁSA</t>
  </si>
  <si>
    <t>I.1. A települési önkormányzatok működésének támogatása</t>
  </si>
  <si>
    <t>I.1.a) Önkormányzati hivatal működésének támogatása</t>
  </si>
  <si>
    <t>I.1.a) Önkormányzati hivatal működésének támogatása - elismert hivatali létszám alapján</t>
  </si>
  <si>
    <t>fő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</si>
  <si>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</si>
  <si>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</si>
  <si>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</si>
  <si>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</si>
  <si>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</si>
  <si>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I.1.c) Egyéb önkormányzati feladatok támogatása</t>
  </si>
  <si>
    <t xml:space="preserve"> II. A TELEPÜLÉSI ÖNKORMÁNYZATOK EGYES KÖZNEVELÉSI FELADATAINAK TÁMOGATÁSA</t>
  </si>
  <si>
    <t xml:space="preserve"> 2015. évben 8 hónapra</t>
  </si>
  <si>
    <t>II.1. (1) 1 óvodapedagógusok elismert létszáma</t>
  </si>
  <si>
    <t>L1 (2) gyermekek nevelése a napi 8 órát eléri vagy meghaladja</t>
  </si>
  <si>
    <t>Vk 1 vezetői órakedvezményből adódó létszámtöbblet a 2. melléklet Kiegészítő szabályok 3. b) pontja szerint</t>
  </si>
  <si>
    <t>V 1 a Köznev. tv.-ben elismerhető vezetői létszám (vezetők és vezető-helyettesek együttesen)</t>
  </si>
  <si>
    <t>Vi 1 a Köznev. tv.-ben elismerhető vezetőlétszám kötelező nevelési óraszámának összege</t>
  </si>
  <si>
    <t>óraszám</t>
  </si>
  <si>
    <t>II.1. (2) 1 óvodapedagógusok nevelő munkáját közvetlenül segítők száma a Köznev. tv. 2. melléklete szerint</t>
  </si>
  <si>
    <t>II.1.b (2) 1 dajka vagy helyette gondozónő és takarító együtt (csoportonként - 1 fő)</t>
  </si>
  <si>
    <t>II.1.c (2) 1 pedagógiai asszisztens (3 óvodai csoportonként - 1 fő)</t>
  </si>
  <si>
    <t xml:space="preserve"> 2015. évben 4 hónapra</t>
  </si>
  <si>
    <t>II.1. (1) 2 óvodapedagógusok elismert létszáma</t>
  </si>
  <si>
    <t>L2 (1) gyermekek nevelése a napi 8 órát nem éri el</t>
  </si>
  <si>
    <t>L2 (2) gyermekek nevelése a napi 8 órát eléri vagy meghaladja</t>
  </si>
  <si>
    <t>Vk 2 vezetői órakedvezményből adódó létszámtöbblet a 2. melléklet Kiegészítő szabályok 3. b) pontja szerint</t>
  </si>
  <si>
    <t>V 2 a Köznev. tv.-ben elismerhető vezetői létszám (vezetők és vezető-helyettesek együttesen)</t>
  </si>
  <si>
    <t>Vi 2 a Köznev. tv.-ben elismerhető vezetőlétszám kötelező nevelési óraszámának összege</t>
  </si>
  <si>
    <t xml:space="preserve">II.1. (3) 2 óvodapedagógusok elismert létszáma (pótlólagos összeg)  
</t>
  </si>
  <si>
    <t>II.1. (2) 2 óvodapedagógusok nevelő munkáját közvetlenül segítők száma a Köznev. tv. 2. melléklete szerint</t>
  </si>
  <si>
    <t>II.1.a (2) 2 óvodatitkár (intézményenként, ahol a gyermekek létszáma eléri a 100 főt; továbbá 450 gyermekenként - 1 fő)</t>
  </si>
  <si>
    <t>II.1.b (2) 2 dajka vagy helyette gondozónő és takarító együtt (csoportonként - 1 fő)</t>
  </si>
  <si>
    <t>II.1.c (2) 2 pedagógiai asszisztens (3 óvodai csoportonként - 1 fő)</t>
  </si>
  <si>
    <t>II.2. (8) 1 gyermekek nevelése a napi 8 órát eléri vagy meghaladja</t>
  </si>
  <si>
    <t xml:space="preserve">II.2. (9) 1 nem sajátos nevelési igényű óvodás gyermekek száma
</t>
  </si>
  <si>
    <t>II.2. (8) 2 gyermekek nevelése a napi 8 órát eléri vagy meghaladja</t>
  </si>
  <si>
    <t>II.2. (9) 2 nem sajátos nevelési igényű óvodás gyermekek száma</t>
  </si>
  <si>
    <t xml:space="preserve">II.2. (11) 2 a Köznev. tv. 47. § (7) bekezdése alapján két főként figyelembe vehető sajátos nevelési igényű gyermekek száma
</t>
  </si>
  <si>
    <t>KÖZNEVELÉSI FELADATOK ELLÁTÁSA</t>
  </si>
  <si>
    <t xml:space="preserve"> III. A TELEPÜLÉSI ÖNKORMÁNYZATOK SZOCIÁLIS, GYERMEKJÓLÉTI  ÉS GYERMEKÉTKEZTETÉSI FELADATAINAK TÁMOGATÁSA</t>
  </si>
  <si>
    <t>III.2. A települési önkormányzatok szociális feladatainak egyéb támogatása</t>
  </si>
  <si>
    <t>III.3.aa (2) 70 000 fő lakosságszámig működési engedéllyel - gyermekjóléti szolgálat</t>
  </si>
  <si>
    <t>III.3.c (1) szociális étkeztetés</t>
  </si>
  <si>
    <t>III.3.d (1) házi segítségnyújtás</t>
  </si>
  <si>
    <t>III.3.e falugondnoki vagy tanyagondnoki szolgáltatás összesen</t>
  </si>
  <si>
    <t>működési hó</t>
  </si>
  <si>
    <t>III.5.b) Gyermekétkeztetés üzemeltetési támogatása</t>
  </si>
  <si>
    <t>Könyvtári és közművelődési feladatok</t>
  </si>
  <si>
    <t>Homokhátsági Regionális Hulladékgazdálkodási Önkormányzati Társulás</t>
  </si>
  <si>
    <t>Önkormányzatonkénti 2015. évi tagdíj (1677 fő)</t>
  </si>
  <si>
    <t xml:space="preserve">Kiskőrös és Térsége Ivóvízminőség-javító Önkormányzati Társulás </t>
  </si>
  <si>
    <t>társulási tagok befizetési kötelezettsége</t>
  </si>
  <si>
    <t>többlet önerő biztosítása</t>
  </si>
  <si>
    <t>2015. évi tagdíj (1677 fő)</t>
  </si>
  <si>
    <t>Aranyhomok Kistérségfejlesztési Egyesület</t>
  </si>
  <si>
    <t>Magyar Faluszövetség</t>
  </si>
  <si>
    <t>Falugondnokok Duna-Tisza Közi Egyesülete</t>
  </si>
  <si>
    <t>tagdíj</t>
  </si>
  <si>
    <t>támogatás</t>
  </si>
  <si>
    <t>Helyi Rendőrörs támogatása</t>
  </si>
  <si>
    <t>Polgárőr Egyesületek</t>
  </si>
  <si>
    <t>Egyéb szervezetek, egyesületek</t>
  </si>
  <si>
    <t>III.5.a) A finanszírozás szempontjából elismert dolgozók bértámogatása (gyermekétkeztetés)</t>
  </si>
  <si>
    <t>Egyes jövedelmpótló támogatások (lakásfennt. tám. FHT,)</t>
  </si>
  <si>
    <t>SZOCIÁLIS FELADATOK ELLÁTÁSA</t>
  </si>
  <si>
    <t>TÁMOGATÁSOK MINDÖSSZESEN</t>
  </si>
  <si>
    <t>TÁMOGATÁSOK ÖSSZESEN</t>
  </si>
  <si>
    <t>5. sz. tájékoztató</t>
  </si>
  <si>
    <t>KÖZÖS ÖNKORMÁNYZATI HIVATAL</t>
  </si>
  <si>
    <t>1. sz. táblázat                                                                ÖNKORMÁNYZAT ÖSSZEVONT MÉRLEGE</t>
  </si>
  <si>
    <t>változás</t>
  </si>
  <si>
    <t>I. módosított</t>
  </si>
  <si>
    <t xml:space="preserve">módosított I. </t>
  </si>
  <si>
    <t>módosított előirányzat</t>
  </si>
  <si>
    <t>módosított</t>
  </si>
  <si>
    <t>Támogatás eredeti ei.</t>
  </si>
  <si>
    <t>eredeti</t>
  </si>
  <si>
    <t xml:space="preserve">Temető harang </t>
  </si>
  <si>
    <t xml:space="preserve">2014. évről áthúzódó Sportegyesület </t>
  </si>
  <si>
    <t>1848 Agyagfalva</t>
  </si>
  <si>
    <t>Civil kosár</t>
  </si>
  <si>
    <t>tartalék</t>
  </si>
  <si>
    <t>Egyéb működési célú támogatások bevételei közfoglalk.</t>
  </si>
  <si>
    <t>Sportöltöző női WC</t>
  </si>
  <si>
    <t>Térfigyelő kamerák felszerelése</t>
  </si>
  <si>
    <t>Radnai tér tűo. Szertár kapucsere, garázs kapu</t>
  </si>
  <si>
    <t>Telkek kialakítása</t>
  </si>
  <si>
    <t>Tanyabusz pályázat (felszerelések)</t>
  </si>
  <si>
    <t>Arany J. u. parkoló kialakítása</t>
  </si>
  <si>
    <t>Tájház tetőtér kialakítása, ifj. klub</t>
  </si>
  <si>
    <t>Pályázati önerő</t>
  </si>
  <si>
    <t>Egyéb működési célú támogatások bevételei közfogl.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</si>
  <si>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</si>
  <si>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</si>
  <si>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</si>
  <si>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</si>
  <si>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</si>
  <si>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</si>
  <si>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1.1. sz. melléklet Kiadások táblázat e. oszlop 3 sora =</t>
  </si>
  <si>
    <t>1.1. sz. melléklet Kiadások táblázat e. oszlop 10 sora =</t>
  </si>
  <si>
    <t>1.1. sz. melléklet Kiadások táblázat e. oszlop 11 sora =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</si>
</sst>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.0000"/>
    <numFmt numFmtId="175" formatCode="[$¥€-2]\ #\ ##,000_);[Red]\([$€-2]\ #\ ##,000\)"/>
  </numFmts>
  <fonts count="7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2"/>
      <name val="Bodoni MT Black"/>
      <family val="1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Bodoni MT Black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15" xfId="0" applyFont="1" applyBorder="1" applyAlignment="1" applyProtection="1">
      <alignment horizontal="left" vertical="center" indent="1"/>
      <protection locked="0"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27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3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6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3" xfId="58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17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4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5" fillId="0" borderId="0" xfId="0" applyFont="1" applyAlignment="1">
      <alignment horizontal="center" wrapText="1"/>
    </xf>
    <xf numFmtId="0" fontId="17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14" fillId="0" borderId="0" xfId="5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8" xfId="0" applyFont="1" applyBorder="1" applyAlignment="1" applyProtection="1">
      <alignment wrapTex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7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7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Fill="1" applyProtection="1">
      <alignment/>
      <protection/>
    </xf>
    <xf numFmtId="0" fontId="15" fillId="0" borderId="47" xfId="0" applyFont="1" applyFill="1" applyBorder="1" applyAlignment="1" applyProtection="1">
      <alignment horizontal="right" vertical="center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7" xfId="0" applyFont="1" applyFill="1" applyBorder="1" applyAlignment="1" applyProtection="1">
      <alignment horizontal="right"/>
      <protection/>
    </xf>
    <xf numFmtId="0" fontId="14" fillId="0" borderId="0" xfId="58" applyFont="1" applyFill="1" applyAlignment="1" applyProtection="1">
      <alignment/>
      <protection/>
    </xf>
    <xf numFmtId="0" fontId="13" fillId="0" borderId="0" xfId="58" applyFont="1" applyFill="1" applyProtection="1">
      <alignment/>
      <protection/>
    </xf>
    <xf numFmtId="0" fontId="14" fillId="0" borderId="0" xfId="58" applyFont="1" applyFill="1" applyAlignment="1" applyProtection="1">
      <alignment horizontal="right" vertical="center" indent="1"/>
      <protection/>
    </xf>
    <xf numFmtId="0" fontId="14" fillId="0" borderId="0" xfId="58" applyFont="1" applyFill="1" applyBorder="1" applyProtection="1">
      <alignment/>
      <protection/>
    </xf>
    <xf numFmtId="0" fontId="14" fillId="0" borderId="38" xfId="58" applyFont="1" applyFill="1" applyBorder="1" applyProtection="1">
      <alignment/>
      <protection/>
    </xf>
    <xf numFmtId="0" fontId="14" fillId="0" borderId="0" xfId="58" applyFont="1" applyFill="1" applyBorder="1" applyProtection="1">
      <alignment/>
      <protection/>
    </xf>
    <xf numFmtId="164" fontId="14" fillId="0" borderId="48" xfId="58" applyNumberFormat="1" applyFont="1" applyFill="1" applyBorder="1" applyAlignment="1" applyProtection="1">
      <alignment vertical="center" wrapText="1"/>
      <protection locked="0"/>
    </xf>
    <xf numFmtId="164" fontId="14" fillId="0" borderId="38" xfId="58" applyNumberFormat="1" applyFont="1" applyFill="1" applyBorder="1" applyAlignment="1" applyProtection="1">
      <alignment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/>
    </xf>
    <xf numFmtId="0" fontId="29" fillId="35" borderId="11" xfId="0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0" fontId="29" fillId="13" borderId="11" xfId="0" applyFont="1" applyFill="1" applyBorder="1" applyAlignment="1">
      <alignment/>
    </xf>
    <xf numFmtId="0" fontId="29" fillId="8" borderId="11" xfId="0" applyFont="1" applyFill="1" applyBorder="1" applyAlignment="1">
      <alignment/>
    </xf>
    <xf numFmtId="0" fontId="29" fillId="16" borderId="11" xfId="0" applyFont="1" applyFill="1" applyBorder="1" applyAlignment="1">
      <alignment/>
    </xf>
    <xf numFmtId="0" fontId="17" fillId="0" borderId="50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 vertical="center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29" fillId="0" borderId="11" xfId="0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0" fillId="0" borderId="47" xfId="0" applyBorder="1" applyAlignment="1">
      <alignment/>
    </xf>
    <xf numFmtId="0" fontId="29" fillId="0" borderId="17" xfId="0" applyFont="1" applyBorder="1" applyAlignment="1">
      <alignment/>
    </xf>
    <xf numFmtId="0" fontId="29" fillId="0" borderId="17" xfId="0" applyFont="1" applyFill="1" applyBorder="1" applyAlignment="1">
      <alignment/>
    </xf>
    <xf numFmtId="0" fontId="29" fillId="13" borderId="17" xfId="0" applyFont="1" applyFill="1" applyBorder="1" applyAlignment="1">
      <alignment/>
    </xf>
    <xf numFmtId="0" fontId="30" fillId="13" borderId="17" xfId="0" applyFont="1" applyFill="1" applyBorder="1" applyAlignment="1">
      <alignment/>
    </xf>
    <xf numFmtId="0" fontId="29" fillId="8" borderId="17" xfId="0" applyFont="1" applyFill="1" applyBorder="1" applyAlignment="1">
      <alignment/>
    </xf>
    <xf numFmtId="0" fontId="29" fillId="16" borderId="17" xfId="0" applyFont="1" applyFill="1" applyBorder="1" applyAlignment="1">
      <alignment/>
    </xf>
    <xf numFmtId="0" fontId="29" fillId="0" borderId="21" xfId="0" applyFont="1" applyBorder="1" applyAlignment="1">
      <alignment/>
    </xf>
    <xf numFmtId="0" fontId="29" fillId="0" borderId="33" xfId="0" applyFont="1" applyBorder="1" applyAlignment="1">
      <alignment/>
    </xf>
    <xf numFmtId="0" fontId="29" fillId="36" borderId="17" xfId="0" applyFont="1" applyFill="1" applyBorder="1" applyAlignment="1">
      <alignment/>
    </xf>
    <xf numFmtId="0" fontId="29" fillId="36" borderId="11" xfId="0" applyFont="1" applyFill="1" applyBorder="1" applyAlignment="1">
      <alignment/>
    </xf>
    <xf numFmtId="0" fontId="29" fillId="35" borderId="17" xfId="0" applyFont="1" applyFill="1" applyBorder="1" applyAlignment="1">
      <alignment/>
    </xf>
    <xf numFmtId="0" fontId="30" fillId="8" borderId="17" xfId="0" applyFont="1" applyFill="1" applyBorder="1" applyAlignment="1">
      <alignment/>
    </xf>
    <xf numFmtId="3" fontId="29" fillId="16" borderId="53" xfId="0" applyNumberFormat="1" applyFont="1" applyFill="1" applyBorder="1" applyAlignment="1">
      <alignment/>
    </xf>
    <xf numFmtId="0" fontId="33" fillId="16" borderId="17" xfId="0" applyFont="1" applyFill="1" applyBorder="1" applyAlignment="1">
      <alignment/>
    </xf>
    <xf numFmtId="0" fontId="34" fillId="0" borderId="17" xfId="0" applyFont="1" applyBorder="1" applyAlignment="1">
      <alignment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3" fillId="0" borderId="54" xfId="58" applyFont="1" applyFill="1" applyBorder="1" applyAlignment="1" applyProtection="1">
      <alignment horizontal="center" vertical="center" wrapText="1"/>
      <protection/>
    </xf>
    <xf numFmtId="0" fontId="13" fillId="0" borderId="55" xfId="58" applyFont="1" applyFill="1" applyBorder="1" applyAlignment="1" applyProtection="1">
      <alignment horizontal="center" vertical="center" wrapText="1"/>
      <protection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4" xfId="0" applyNumberFormat="1" applyFont="1" applyBorder="1" applyAlignment="1" applyProtection="1">
      <alignment horizontal="right" vertical="center" wrapText="1" indent="1"/>
      <protection/>
    </xf>
    <xf numFmtId="164" fontId="19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9" fillId="0" borderId="54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1" xfId="58" applyFont="1" applyFill="1" applyBorder="1" applyAlignment="1" applyProtection="1">
      <alignment horizontal="center" vertical="center" wrapText="1"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11" xfId="58" applyNumberFormat="1" applyFont="1" applyFill="1" applyBorder="1" applyAlignment="1" applyProtection="1">
      <alignment vertical="center" wrapText="1"/>
      <protection locked="0"/>
    </xf>
    <xf numFmtId="0" fontId="14" fillId="0" borderId="11" xfId="58" applyFont="1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1" xfId="0" applyNumberFormat="1" applyFont="1" applyBorder="1" applyAlignment="1" applyProtection="1">
      <alignment horizontal="right" vertical="center" wrapText="1" indent="1"/>
      <protection locked="0"/>
    </xf>
    <xf numFmtId="0" fontId="15" fillId="0" borderId="12" xfId="0" applyFont="1" applyFill="1" applyBorder="1" applyAlignment="1" applyProtection="1">
      <alignment horizontal="right"/>
      <protection/>
    </xf>
    <xf numFmtId="0" fontId="19" fillId="0" borderId="24" xfId="0" applyFont="1" applyBorder="1" applyAlignment="1" applyProtection="1">
      <alignment vertical="center" wrapText="1"/>
      <protection/>
    </xf>
    <xf numFmtId="164" fontId="13" fillId="0" borderId="55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23" xfId="58" applyFont="1" applyFill="1" applyBorder="1" applyAlignment="1" applyProtection="1">
      <alignment horizontal="center" vertical="center"/>
      <protection/>
    </xf>
    <xf numFmtId="0" fontId="13" fillId="0" borderId="25" xfId="58" applyFont="1" applyFill="1" applyBorder="1" applyAlignment="1" applyProtection="1">
      <alignment horizontal="center" vertical="center"/>
      <protection/>
    </xf>
    <xf numFmtId="0" fontId="13" fillId="0" borderId="23" xfId="58" applyFont="1" applyFill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9" fillId="0" borderId="23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/>
      <protection/>
    </xf>
    <xf numFmtId="0" fontId="18" fillId="0" borderId="11" xfId="0" applyFont="1" applyBorder="1" applyAlignment="1" applyProtection="1" quotePrefix="1">
      <alignment horizontal="left"/>
      <protection/>
    </xf>
    <xf numFmtId="0" fontId="18" fillId="0" borderId="15" xfId="0" applyFont="1" applyBorder="1" applyAlignment="1" applyProtection="1">
      <alignment vertical="center"/>
      <protection/>
    </xf>
    <xf numFmtId="0" fontId="19" fillId="0" borderId="25" xfId="0" applyFont="1" applyBorder="1" applyAlignment="1" applyProtection="1">
      <alignment/>
      <protection/>
    </xf>
    <xf numFmtId="0" fontId="19" fillId="0" borderId="23" xfId="0" applyFont="1" applyBorder="1" applyAlignment="1" applyProtection="1">
      <alignment/>
      <protection/>
    </xf>
    <xf numFmtId="0" fontId="13" fillId="0" borderId="0" xfId="58" applyFont="1" applyFill="1" applyBorder="1" applyAlignment="1" applyProtection="1">
      <alignment vertical="center"/>
      <protection/>
    </xf>
    <xf numFmtId="0" fontId="13" fillId="0" borderId="25" xfId="58" applyFont="1" applyFill="1" applyBorder="1" applyAlignment="1" applyProtection="1">
      <alignment vertical="center"/>
      <protection/>
    </xf>
    <xf numFmtId="0" fontId="14" fillId="0" borderId="13" xfId="58" applyFont="1" applyFill="1" applyBorder="1" applyAlignment="1" applyProtection="1">
      <alignment horizontal="left" vertical="center"/>
      <protection/>
    </xf>
    <xf numFmtId="0" fontId="14" fillId="0" borderId="11" xfId="58" applyFont="1" applyFill="1" applyBorder="1" applyAlignment="1" applyProtection="1">
      <alignment horizontal="left" vertical="center"/>
      <protection/>
    </xf>
    <xf numFmtId="0" fontId="14" fillId="0" borderId="14" xfId="58" applyFont="1" applyFill="1" applyBorder="1" applyAlignment="1" applyProtection="1">
      <alignment horizontal="left" vertical="center"/>
      <protection/>
    </xf>
    <xf numFmtId="0" fontId="14" fillId="0" borderId="0" xfId="58" applyFont="1" applyFill="1" applyBorder="1" applyAlignment="1" applyProtection="1">
      <alignment horizontal="left" vertical="center"/>
      <protection/>
    </xf>
    <xf numFmtId="0" fontId="14" fillId="0" borderId="15" xfId="58" applyFont="1" applyFill="1" applyBorder="1" applyAlignment="1" applyProtection="1">
      <alignment horizontal="left" vertical="center"/>
      <protection/>
    </xf>
    <xf numFmtId="0" fontId="14" fillId="0" borderId="11" xfId="58" applyFont="1" applyFill="1" applyBorder="1" applyAlignment="1" applyProtection="1">
      <alignment horizontal="left"/>
      <protection/>
    </xf>
    <xf numFmtId="0" fontId="14" fillId="0" borderId="33" xfId="58" applyFont="1" applyFill="1" applyBorder="1" applyAlignment="1" applyProtection="1">
      <alignment horizontal="left" vertical="center"/>
      <protection/>
    </xf>
    <xf numFmtId="0" fontId="13" fillId="0" borderId="28" xfId="58" applyFont="1" applyFill="1" applyBorder="1" applyAlignment="1" applyProtection="1">
      <alignment vertical="center"/>
      <protection/>
    </xf>
    <xf numFmtId="0" fontId="14" fillId="0" borderId="12" xfId="58" applyFont="1" applyFill="1" applyBorder="1" applyAlignment="1" applyProtection="1">
      <alignment horizontal="left" vertical="center"/>
      <protection/>
    </xf>
    <xf numFmtId="0" fontId="13" fillId="0" borderId="23" xfId="58" applyFont="1" applyFill="1" applyBorder="1" applyAlignment="1" applyProtection="1">
      <alignment horizontal="left" vertical="center"/>
      <protection/>
    </xf>
    <xf numFmtId="0" fontId="14" fillId="0" borderId="10" xfId="58" applyFont="1" applyFill="1" applyBorder="1" applyAlignment="1" applyProtection="1">
      <alignment horizontal="left" vertical="center"/>
      <protection/>
    </xf>
    <xf numFmtId="0" fontId="13" fillId="0" borderId="23" xfId="58" applyFont="1" applyFill="1" applyBorder="1" applyAlignment="1" applyProtection="1">
      <alignment vertical="center"/>
      <protection/>
    </xf>
    <xf numFmtId="164" fontId="13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58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right" vertical="center" wrapText="1" indent="1"/>
      <protection/>
    </xf>
    <xf numFmtId="0" fontId="13" fillId="0" borderId="54" xfId="0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11" xfId="0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0" applyNumberFormat="1" applyFont="1" applyBorder="1" applyAlignment="1" applyProtection="1" quotePrefix="1">
      <alignment horizontal="right" vertical="center" wrapText="1" indent="1"/>
      <protection/>
    </xf>
    <xf numFmtId="3" fontId="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46" xfId="0" applyFont="1" applyFill="1" applyBorder="1" applyAlignment="1" applyProtection="1">
      <alignment vertical="center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13" fillId="0" borderId="59" xfId="0" applyNumberFormat="1" applyFont="1" applyFill="1" applyBorder="1" applyAlignment="1" applyProtection="1">
      <alignment horizontal="center" vertical="center" wrapText="1"/>
      <protection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164" fontId="14" fillId="0" borderId="56" xfId="0" applyNumberFormat="1" applyFont="1" applyFill="1" applyBorder="1" applyAlignment="1" applyProtection="1">
      <alignment vertical="center" wrapText="1"/>
      <protection locked="0"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4" fillId="0" borderId="12" xfId="58" applyFont="1" applyFill="1" applyBorder="1" applyAlignment="1" applyProtection="1">
      <alignment horizontal="left" vertical="center"/>
      <protection/>
    </xf>
    <xf numFmtId="0" fontId="14" fillId="0" borderId="11" xfId="58" applyFont="1" applyFill="1" applyBorder="1" applyAlignment="1" applyProtection="1">
      <alignment horizontal="left" vertical="center"/>
      <protection/>
    </xf>
    <xf numFmtId="0" fontId="14" fillId="0" borderId="28" xfId="58" applyFont="1" applyFill="1" applyBorder="1" applyAlignment="1" applyProtection="1">
      <alignment horizontal="left" vertical="center"/>
      <protection/>
    </xf>
    <xf numFmtId="0" fontId="23" fillId="0" borderId="60" xfId="0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3" fillId="0" borderId="60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7" fillId="0" borderId="61" xfId="0" applyFont="1" applyFill="1" applyBorder="1" applyAlignment="1" applyProtection="1">
      <alignment horizontal="left" vertical="center"/>
      <protection/>
    </xf>
    <xf numFmtId="0" fontId="19" fillId="0" borderId="26" xfId="0" applyFont="1" applyFill="1" applyBorder="1" applyAlignment="1" applyProtection="1">
      <alignment horizontal="center" vertical="center"/>
      <protection/>
    </xf>
    <xf numFmtId="0" fontId="29" fillId="0" borderId="11" xfId="0" applyFont="1" applyBorder="1" applyAlignment="1">
      <alignment/>
    </xf>
    <xf numFmtId="4" fontId="29" fillId="0" borderId="11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0" fontId="29" fillId="36" borderId="11" xfId="0" applyFont="1" applyFill="1" applyBorder="1" applyAlignment="1">
      <alignment/>
    </xf>
    <xf numFmtId="173" fontId="29" fillId="13" borderId="11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4" fontId="29" fillId="0" borderId="11" xfId="0" applyNumberFormat="1" applyFont="1" applyBorder="1" applyAlignment="1">
      <alignment/>
    </xf>
    <xf numFmtId="173" fontId="29" fillId="0" borderId="11" xfId="0" applyNumberFormat="1" applyFont="1" applyBorder="1" applyAlignment="1">
      <alignment/>
    </xf>
    <xf numFmtId="3" fontId="29" fillId="13" borderId="11" xfId="0" applyNumberFormat="1" applyFont="1" applyFill="1" applyBorder="1" applyAlignment="1">
      <alignment/>
    </xf>
    <xf numFmtId="0" fontId="29" fillId="13" borderId="11" xfId="0" applyFont="1" applyFill="1" applyBorder="1" applyAlignment="1">
      <alignment/>
    </xf>
    <xf numFmtId="3" fontId="29" fillId="35" borderId="11" xfId="0" applyNumberFormat="1" applyFont="1" applyFill="1" applyBorder="1" applyAlignment="1">
      <alignment/>
    </xf>
    <xf numFmtId="3" fontId="29" fillId="8" borderId="11" xfId="0" applyNumberFormat="1" applyFont="1" applyFill="1" applyBorder="1" applyAlignment="1">
      <alignment/>
    </xf>
    <xf numFmtId="4" fontId="29" fillId="8" borderId="11" xfId="0" applyNumberFormat="1" applyFont="1" applyFill="1" applyBorder="1" applyAlignment="1">
      <alignment/>
    </xf>
    <xf numFmtId="0" fontId="29" fillId="16" borderId="11" xfId="0" applyFont="1" applyFill="1" applyBorder="1" applyAlignment="1">
      <alignment/>
    </xf>
    <xf numFmtId="0" fontId="29" fillId="0" borderId="33" xfId="0" applyFont="1" applyBorder="1" applyAlignment="1">
      <alignment/>
    </xf>
    <xf numFmtId="174" fontId="31" fillId="8" borderId="11" xfId="0" applyNumberFormat="1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8" xfId="0" applyFont="1" applyBorder="1" applyAlignment="1">
      <alignment/>
    </xf>
    <xf numFmtId="4" fontId="29" fillId="37" borderId="38" xfId="0" applyNumberFormat="1" applyFont="1" applyFill="1" applyBorder="1" applyAlignment="1">
      <alignment/>
    </xf>
    <xf numFmtId="3" fontId="29" fillId="37" borderId="0" xfId="0" applyNumberFormat="1" applyFont="1" applyFill="1" applyBorder="1" applyAlignment="1">
      <alignment/>
    </xf>
    <xf numFmtId="3" fontId="29" fillId="0" borderId="38" xfId="0" applyNumberFormat="1" applyFont="1" applyFill="1" applyBorder="1" applyAlignment="1">
      <alignment/>
    </xf>
    <xf numFmtId="173" fontId="29" fillId="13" borderId="38" xfId="0" applyNumberFormat="1" applyFont="1" applyFill="1" applyBorder="1" applyAlignment="1">
      <alignment/>
    </xf>
    <xf numFmtId="3" fontId="29" fillId="0" borderId="38" xfId="0" applyNumberFormat="1" applyFont="1" applyBorder="1" applyAlignment="1">
      <alignment/>
    </xf>
    <xf numFmtId="4" fontId="29" fillId="0" borderId="38" xfId="0" applyNumberFormat="1" applyFont="1" applyBorder="1" applyAlignment="1">
      <alignment/>
    </xf>
    <xf numFmtId="173" fontId="29" fillId="0" borderId="38" xfId="0" applyNumberFormat="1" applyFont="1" applyBorder="1" applyAlignment="1">
      <alignment/>
    </xf>
    <xf numFmtId="3" fontId="29" fillId="13" borderId="38" xfId="0" applyNumberFormat="1" applyFont="1" applyFill="1" applyBorder="1" applyAlignment="1">
      <alignment/>
    </xf>
    <xf numFmtId="3" fontId="29" fillId="8" borderId="38" xfId="0" applyNumberFormat="1" applyFont="1" applyFill="1" applyBorder="1" applyAlignment="1">
      <alignment/>
    </xf>
    <xf numFmtId="3" fontId="29" fillId="16" borderId="38" xfId="0" applyNumberFormat="1" applyFont="1" applyFill="1" applyBorder="1" applyAlignment="1">
      <alignment/>
    </xf>
    <xf numFmtId="0" fontId="29" fillId="0" borderId="58" xfId="0" applyFont="1" applyBorder="1" applyAlignment="1">
      <alignment/>
    </xf>
    <xf numFmtId="0" fontId="14" fillId="0" borderId="0" xfId="0" applyFont="1" applyFill="1" applyAlignment="1">
      <alignment horizontal="right"/>
    </xf>
    <xf numFmtId="3" fontId="30" fillId="36" borderId="38" xfId="0" applyNumberFormat="1" applyFont="1" applyFill="1" applyBorder="1" applyAlignment="1">
      <alignment/>
    </xf>
    <xf numFmtId="3" fontId="30" fillId="13" borderId="38" xfId="0" applyNumberFormat="1" applyFont="1" applyFill="1" applyBorder="1" applyAlignment="1">
      <alignment/>
    </xf>
    <xf numFmtId="3" fontId="30" fillId="35" borderId="38" xfId="0" applyNumberFormat="1" applyFont="1" applyFill="1" applyBorder="1" applyAlignment="1">
      <alignment/>
    </xf>
    <xf numFmtId="3" fontId="30" fillId="8" borderId="38" xfId="0" applyNumberFormat="1" applyFont="1" applyFill="1" applyBorder="1" applyAlignment="1">
      <alignment/>
    </xf>
    <xf numFmtId="3" fontId="30" fillId="16" borderId="38" xfId="0" applyNumberFormat="1" applyFont="1" applyFill="1" applyBorder="1" applyAlignment="1">
      <alignment/>
    </xf>
    <xf numFmtId="3" fontId="35" fillId="16" borderId="3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3" fontId="29" fillId="0" borderId="11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38" xfId="0" applyNumberFormat="1" applyFont="1" applyBorder="1" applyAlignment="1" applyProtection="1">
      <alignment horizontal="right"/>
      <protection locked="0"/>
    </xf>
    <xf numFmtId="3" fontId="32" fillId="0" borderId="38" xfId="0" applyNumberFormat="1" applyFont="1" applyBorder="1" applyAlignment="1">
      <alignment vertical="center"/>
    </xf>
    <xf numFmtId="3" fontId="14" fillId="0" borderId="38" xfId="0" applyNumberFormat="1" applyFont="1" applyBorder="1" applyAlignment="1" applyProtection="1">
      <alignment vertical="center"/>
      <protection locked="0"/>
    </xf>
    <xf numFmtId="3" fontId="14" fillId="0" borderId="38" xfId="0" applyNumberFormat="1" applyFont="1" applyBorder="1" applyAlignment="1" applyProtection="1">
      <alignment horizontal="right" vertical="center" indent="1"/>
      <protection locked="0"/>
    </xf>
    <xf numFmtId="3" fontId="14" fillId="0" borderId="38" xfId="0" applyNumberFormat="1" applyFont="1" applyFill="1" applyBorder="1" applyAlignment="1" applyProtection="1">
      <alignment horizontal="right" vertical="center" indent="1"/>
      <protection locked="0"/>
    </xf>
    <xf numFmtId="3" fontId="14" fillId="0" borderId="56" xfId="0" applyNumberFormat="1" applyFont="1" applyFill="1" applyBorder="1" applyAlignment="1" applyProtection="1">
      <alignment horizontal="right" vertical="center" indent="1"/>
      <protection locked="0"/>
    </xf>
    <xf numFmtId="3" fontId="3" fillId="0" borderId="54" xfId="0" applyNumberFormat="1" applyFont="1" applyFill="1" applyBorder="1" applyAlignment="1" applyProtection="1">
      <alignment horizontal="right" vertical="center" indent="1"/>
      <protection/>
    </xf>
    <xf numFmtId="0" fontId="0" fillId="0" borderId="11" xfId="0" applyBorder="1" applyAlignment="1">
      <alignment/>
    </xf>
    <xf numFmtId="0" fontId="14" fillId="0" borderId="18" xfId="0" applyFont="1" applyBorder="1" applyAlignment="1" applyProtection="1">
      <alignment horizontal="right" vertical="center" indent="1"/>
      <protection/>
    </xf>
    <xf numFmtId="3" fontId="14" fillId="0" borderId="48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164" fontId="12" fillId="0" borderId="38" xfId="0" applyNumberFormat="1" applyFont="1" applyFill="1" applyBorder="1" applyAlignment="1" applyProtection="1">
      <alignment vertical="center" wrapText="1"/>
      <protection locked="0"/>
    </xf>
    <xf numFmtId="164" fontId="12" fillId="0" borderId="56" xfId="0" applyNumberFormat="1" applyFont="1" applyFill="1" applyBorder="1" applyAlignment="1" applyProtection="1">
      <alignment vertical="center" wrapText="1"/>
      <protection locked="0"/>
    </xf>
    <xf numFmtId="164" fontId="6" fillId="0" borderId="6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13" fillId="0" borderId="60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13" fillId="0" borderId="51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center" vertical="center" wrapTex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6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45" xfId="0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vertical="center" wrapText="1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4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18" fillId="0" borderId="0" xfId="0" applyFont="1" applyAlignment="1" applyProtection="1">
      <alignment horizontal="right" vertical="top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13" fillId="0" borderId="49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0" fontId="37" fillId="0" borderId="60" xfId="0" applyFont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0" fontId="13" fillId="0" borderId="60" xfId="0" applyFont="1" applyFill="1" applyBorder="1" applyAlignment="1" applyProtection="1">
      <alignment vertical="center"/>
      <protection/>
    </xf>
    <xf numFmtId="3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3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0" fillId="0" borderId="47" xfId="0" applyFont="1" applyFill="1" applyBorder="1" applyAlignment="1" applyProtection="1">
      <alignment vertical="center" wrapText="1"/>
      <protection/>
    </xf>
    <xf numFmtId="164" fontId="1" fillId="0" borderId="11" xfId="0" applyNumberFormat="1" applyFont="1" applyFill="1" applyBorder="1" applyAlignment="1" applyProtection="1">
      <alignment vertical="center" wrapText="1"/>
      <protection/>
    </xf>
    <xf numFmtId="3" fontId="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4" xfId="0" applyFill="1" applyBorder="1" applyAlignment="1">
      <alignment vertical="center" wrapText="1"/>
    </xf>
    <xf numFmtId="0" fontId="3" fillId="0" borderId="37" xfId="0" applyFont="1" applyFill="1" applyBorder="1" applyAlignment="1" applyProtection="1">
      <alignment horizontal="left" vertical="center"/>
      <protection/>
    </xf>
    <xf numFmtId="0" fontId="3" fillId="0" borderId="34" xfId="0" applyFont="1" applyFill="1" applyBorder="1" applyAlignment="1" applyProtection="1">
      <alignment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4" xfId="0" applyBorder="1" applyAlignment="1">
      <alignment/>
    </xf>
    <xf numFmtId="3" fontId="0" fillId="0" borderId="48" xfId="0" applyNumberFormat="1" applyBorder="1" applyAlignment="1">
      <alignment/>
    </xf>
    <xf numFmtId="0" fontId="0" fillId="0" borderId="45" xfId="0" applyBorder="1" applyAlignment="1">
      <alignment/>
    </xf>
    <xf numFmtId="0" fontId="14" fillId="0" borderId="11" xfId="0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vertical="center" wrapText="1"/>
    </xf>
    <xf numFmtId="0" fontId="15" fillId="0" borderId="48" xfId="0" applyFont="1" applyFill="1" applyBorder="1" applyAlignment="1" applyProtection="1">
      <alignment horizontal="right"/>
      <protection/>
    </xf>
    <xf numFmtId="0" fontId="14" fillId="0" borderId="0" xfId="58" applyFont="1" applyFill="1" applyBorder="1" applyAlignment="1" applyProtection="1">
      <alignment/>
      <protection/>
    </xf>
    <xf numFmtId="0" fontId="14" fillId="0" borderId="0" xfId="58" applyFont="1" applyFill="1" applyBorder="1" applyAlignment="1" applyProtection="1">
      <alignment horizontal="right" vertical="center" inden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3" fillId="0" borderId="41" xfId="58" applyFont="1" applyFill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left" vertical="center" wrapText="1" indent="1"/>
      <protection/>
    </xf>
    <xf numFmtId="0" fontId="19" fillId="0" borderId="28" xfId="0" applyFont="1" applyBorder="1" applyAlignment="1" applyProtection="1">
      <alignment horizontal="left" vertical="center"/>
      <protection/>
    </xf>
    <xf numFmtId="164" fontId="13" fillId="0" borderId="22" xfId="0" applyNumberFormat="1" applyFont="1" applyFill="1" applyBorder="1" applyAlignment="1" applyProtection="1">
      <alignment horizontal="left" vertical="center" indent="1"/>
      <protection/>
    </xf>
    <xf numFmtId="164" fontId="13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47" xfId="58" applyNumberFormat="1" applyFont="1" applyFill="1" applyBorder="1" applyAlignment="1" applyProtection="1">
      <alignment horizontal="left" vertical="center"/>
      <protection/>
    </xf>
    <xf numFmtId="164" fontId="15" fillId="0" borderId="52" xfId="58" applyNumberFormat="1" applyFont="1" applyFill="1" applyBorder="1" applyAlignment="1" applyProtection="1">
      <alignment horizontal="left"/>
      <protection/>
    </xf>
    <xf numFmtId="164" fontId="15" fillId="0" borderId="47" xfId="58" applyNumberFormat="1" applyFont="1" applyFill="1" applyBorder="1" applyAlignment="1" applyProtection="1">
      <alignment horizontal="left"/>
      <protection/>
    </xf>
    <xf numFmtId="0" fontId="13" fillId="0" borderId="0" xfId="58" applyFont="1" applyFill="1" applyBorder="1" applyAlignment="1" applyProtection="1">
      <alignment horizontal="center"/>
      <protection/>
    </xf>
    <xf numFmtId="164" fontId="13" fillId="0" borderId="41" xfId="58" applyNumberFormat="1" applyFont="1" applyFill="1" applyBorder="1" applyAlignment="1" applyProtection="1">
      <alignment horizontal="center" vertical="center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77" fillId="0" borderId="50" xfId="0" applyNumberFormat="1" applyFont="1" applyFill="1" applyBorder="1" applyAlignment="1" applyProtection="1">
      <alignment horizontal="center" vertical="center" wrapText="1"/>
      <protection/>
    </xf>
    <xf numFmtId="164" fontId="77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0" xfId="0" applyNumberFormat="1" applyFont="1" applyFill="1" applyBorder="1" applyAlignment="1" applyProtection="1">
      <alignment horizontal="center" vertical="center" wrapText="1"/>
      <protection/>
    </xf>
    <xf numFmtId="164" fontId="6" fillId="0" borderId="54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43" xfId="0" applyNumberFormat="1" applyFont="1" applyFill="1" applyBorder="1" applyAlignment="1" applyProtection="1">
      <alignment horizontal="center" vertical="center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9" fillId="0" borderId="73" xfId="0" applyFont="1" applyFill="1" applyBorder="1" applyAlignment="1" applyProtection="1">
      <alignment horizontal="center" vertical="center" wrapText="1"/>
      <protection/>
    </xf>
    <xf numFmtId="0" fontId="19" fillId="0" borderId="74" xfId="0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1" fillId="0" borderId="0" xfId="0" applyFont="1" applyAlignment="1" applyProtection="1">
      <alignment horizontal="right"/>
      <protection/>
    </xf>
    <xf numFmtId="0" fontId="6" fillId="0" borderId="37" xfId="0" applyFont="1" applyBorder="1" applyAlignment="1" applyProtection="1">
      <alignment horizontal="left" vertical="center" indent="2"/>
      <protection/>
    </xf>
    <xf numFmtId="0" fontId="6" fillId="0" borderId="60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13" fillId="0" borderId="38" xfId="58" applyFont="1" applyFill="1" applyBorder="1" applyAlignment="1" applyProtection="1">
      <alignment horizontal="center" vertical="center" wrapTex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45" xfId="58" applyFont="1" applyFill="1" applyBorder="1" applyProtection="1">
      <alignment/>
      <protection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45" xfId="58" applyFont="1" applyFill="1" applyBorder="1" applyProtection="1">
      <alignment/>
      <protection/>
    </xf>
    <xf numFmtId="164" fontId="19" fillId="0" borderId="45" xfId="0" applyNumberFormat="1" applyFont="1" applyBorder="1" applyAlignment="1" applyProtection="1" quotePrefix="1">
      <alignment horizontal="right" vertical="center" wrapText="1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9" sqref="B1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93</v>
      </c>
    </row>
    <row r="4" spans="1:2" ht="12.75">
      <c r="A4" s="70"/>
      <c r="B4" s="70"/>
    </row>
    <row r="5" spans="1:2" s="79" customFormat="1" ht="15.75">
      <c r="A5" s="55" t="s">
        <v>337</v>
      </c>
      <c r="B5" s="78"/>
    </row>
    <row r="6" spans="1:2" ht="12.75">
      <c r="A6" s="70"/>
      <c r="B6" s="70"/>
    </row>
    <row r="7" spans="1:2" ht="12.75">
      <c r="A7" s="70" t="s">
        <v>533</v>
      </c>
      <c r="B7" s="70" t="s">
        <v>536</v>
      </c>
    </row>
    <row r="8" spans="1:2" ht="12.75">
      <c r="A8" s="70" t="s">
        <v>534</v>
      </c>
      <c r="B8" s="70" t="s">
        <v>537</v>
      </c>
    </row>
    <row r="9" spans="1:2" ht="12.75">
      <c r="A9" s="70" t="s">
        <v>535</v>
      </c>
      <c r="B9" s="70" t="s">
        <v>538</v>
      </c>
    </row>
    <row r="10" spans="1:2" ht="12.75">
      <c r="A10" s="70"/>
      <c r="B10" s="70"/>
    </row>
    <row r="11" spans="1:2" ht="12.75">
      <c r="A11" s="70"/>
      <c r="B11" s="70"/>
    </row>
    <row r="12" spans="1:2" s="79" customFormat="1" ht="15.75">
      <c r="A12" s="55" t="str">
        <f>+CONCATENATE(LEFT(A5,4),". évi előirányzat KIADÁSOK")</f>
        <v>2015. évi előirányzat KIADÁSOK</v>
      </c>
      <c r="B12" s="78"/>
    </row>
    <row r="13" spans="1:2" ht="12.75">
      <c r="A13" s="70"/>
      <c r="B13" s="70"/>
    </row>
    <row r="14" spans="1:2" ht="12.75">
      <c r="A14" s="70" t="s">
        <v>539</v>
      </c>
      <c r="B14" s="70" t="s">
        <v>396</v>
      </c>
    </row>
    <row r="15" spans="1:2" ht="12.75">
      <c r="A15" s="70" t="s">
        <v>540</v>
      </c>
      <c r="B15" s="70" t="s">
        <v>397</v>
      </c>
    </row>
    <row r="16" spans="1:2" ht="12.75">
      <c r="A16" s="70" t="s">
        <v>541</v>
      </c>
      <c r="B16" s="70" t="s">
        <v>398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22">
      <selection activeCell="K64" sqref="K64"/>
    </sheetView>
  </sheetViews>
  <sheetFormatPr defaultColWidth="9.00390625" defaultRowHeight="12.75"/>
  <cols>
    <col min="1" max="1" width="13.875" style="477" customWidth="1"/>
    <col min="2" max="2" width="50.875" style="478" customWidth="1"/>
    <col min="3" max="5" width="12.875" style="472" customWidth="1"/>
    <col min="6" max="16384" width="9.375" style="472" customWidth="1"/>
  </cols>
  <sheetData>
    <row r="1" spans="1:3" s="93" customFormat="1" ht="21" customHeight="1" thickBot="1">
      <c r="A1" s="92"/>
      <c r="B1" s="358"/>
      <c r="C1" s="204" t="str">
        <f>+CONCATENATE("9.3. melléklet a ……/",LEFT(ÖSSZEFÜGGÉSEK!A5,4),". (….) önkormányzati rendelethez")</f>
        <v>9.3. melléklet a ……/2015. (….) önkormányzati rendelethez</v>
      </c>
    </row>
    <row r="2" spans="1:5" s="205" customFormat="1" ht="25.5" customHeight="1">
      <c r="A2" s="233" t="s">
        <v>129</v>
      </c>
      <c r="B2" s="563" t="s">
        <v>439</v>
      </c>
      <c r="C2" s="563"/>
      <c r="D2" s="563"/>
      <c r="E2" s="563"/>
    </row>
    <row r="3" spans="1:5" s="205" customFormat="1" ht="24.75" thickBot="1">
      <c r="A3" s="200" t="s">
        <v>128</v>
      </c>
      <c r="B3" s="563" t="s">
        <v>310</v>
      </c>
      <c r="C3" s="563"/>
      <c r="D3" s="563"/>
      <c r="E3" s="563"/>
    </row>
    <row r="4" spans="1:5" s="206" customFormat="1" ht="15.75" customHeight="1" thickBot="1">
      <c r="A4" s="95"/>
      <c r="B4" s="376"/>
      <c r="C4" s="514" t="s">
        <v>42</v>
      </c>
      <c r="D4" s="377"/>
      <c r="E4" s="377"/>
    </row>
    <row r="5" spans="1:5" ht="13.5" thickBot="1">
      <c r="A5" s="170" t="s">
        <v>130</v>
      </c>
      <c r="B5" s="373" t="s">
        <v>43</v>
      </c>
      <c r="C5" s="374" t="s">
        <v>44</v>
      </c>
      <c r="D5" s="375" t="s">
        <v>511</v>
      </c>
      <c r="E5" s="375" t="s">
        <v>515</v>
      </c>
    </row>
    <row r="6" spans="1:5" s="207" customFormat="1" ht="12.75" customHeight="1" thickBot="1">
      <c r="A6" s="86" t="s">
        <v>399</v>
      </c>
      <c r="B6" s="359" t="s">
        <v>400</v>
      </c>
      <c r="C6" s="328" t="s">
        <v>401</v>
      </c>
      <c r="D6" s="356"/>
      <c r="E6" s="356"/>
    </row>
    <row r="7" spans="1:5" s="207" customFormat="1" ht="15.75" customHeight="1" thickBot="1">
      <c r="A7" s="97"/>
      <c r="B7" s="360" t="s">
        <v>45</v>
      </c>
      <c r="C7" s="344"/>
      <c r="D7" s="356"/>
      <c r="E7" s="356"/>
    </row>
    <row r="8" spans="1:5" s="208" customFormat="1" ht="12" customHeight="1" thickBot="1">
      <c r="A8" s="86" t="s">
        <v>8</v>
      </c>
      <c r="B8" s="361" t="s">
        <v>419</v>
      </c>
      <c r="C8" s="345">
        <f>SUM(C9:C19)</f>
        <v>19484</v>
      </c>
      <c r="D8" s="345">
        <f>SUM(D9:D19)</f>
        <v>0</v>
      </c>
      <c r="E8" s="345">
        <f>SUM(E9:E19)</f>
        <v>19484</v>
      </c>
    </row>
    <row r="9" spans="1:5" s="208" customFormat="1" ht="12" customHeight="1">
      <c r="A9" s="201" t="s">
        <v>68</v>
      </c>
      <c r="B9" s="313" t="s">
        <v>185</v>
      </c>
      <c r="C9" s="346"/>
      <c r="D9" s="357"/>
      <c r="E9" s="357"/>
    </row>
    <row r="10" spans="1:5" s="208" customFormat="1" ht="12" customHeight="1">
      <c r="A10" s="202" t="s">
        <v>69</v>
      </c>
      <c r="B10" s="314" t="s">
        <v>186</v>
      </c>
      <c r="C10" s="113">
        <v>0</v>
      </c>
      <c r="D10" s="357"/>
      <c r="E10" s="357"/>
    </row>
    <row r="11" spans="1:5" s="208" customFormat="1" ht="12" customHeight="1">
      <c r="A11" s="202" t="s">
        <v>70</v>
      </c>
      <c r="B11" s="314" t="s">
        <v>187</v>
      </c>
      <c r="C11" s="113">
        <v>42</v>
      </c>
      <c r="D11" s="357"/>
      <c r="E11" s="516">
        <f>SUM(C11:D11)</f>
        <v>42</v>
      </c>
    </row>
    <row r="12" spans="1:5" s="208" customFormat="1" ht="12" customHeight="1">
      <c r="A12" s="202" t="s">
        <v>71</v>
      </c>
      <c r="B12" s="314" t="s">
        <v>188</v>
      </c>
      <c r="C12" s="113"/>
      <c r="D12" s="357"/>
      <c r="E12" s="516">
        <f aca="true" t="shared" si="0" ref="E12:E19">SUM(C12:D12)</f>
        <v>0</v>
      </c>
    </row>
    <row r="13" spans="1:5" s="208" customFormat="1" ht="12" customHeight="1">
      <c r="A13" s="202" t="s">
        <v>90</v>
      </c>
      <c r="B13" s="314" t="s">
        <v>189</v>
      </c>
      <c r="C13" s="113">
        <v>8050</v>
      </c>
      <c r="D13" s="357"/>
      <c r="E13" s="516">
        <f t="shared" si="0"/>
        <v>8050</v>
      </c>
    </row>
    <row r="14" spans="1:5" s="208" customFormat="1" ht="12" customHeight="1">
      <c r="A14" s="202" t="s">
        <v>72</v>
      </c>
      <c r="B14" s="314" t="s">
        <v>311</v>
      </c>
      <c r="C14" s="113">
        <v>4142</v>
      </c>
      <c r="D14" s="357"/>
      <c r="E14" s="516">
        <f t="shared" si="0"/>
        <v>4142</v>
      </c>
    </row>
    <row r="15" spans="1:5" s="208" customFormat="1" ht="12" customHeight="1">
      <c r="A15" s="202" t="s">
        <v>73</v>
      </c>
      <c r="B15" s="323" t="s">
        <v>312</v>
      </c>
      <c r="C15" s="113"/>
      <c r="D15" s="357"/>
      <c r="E15" s="516">
        <f t="shared" si="0"/>
        <v>0</v>
      </c>
    </row>
    <row r="16" spans="1:5" s="208" customFormat="1" ht="12" customHeight="1">
      <c r="A16" s="202" t="s">
        <v>80</v>
      </c>
      <c r="B16" s="314" t="s">
        <v>192</v>
      </c>
      <c r="C16" s="167"/>
      <c r="D16" s="357"/>
      <c r="E16" s="516">
        <f t="shared" si="0"/>
        <v>0</v>
      </c>
    </row>
    <row r="17" spans="1:5" s="208" customFormat="1" ht="12" customHeight="1">
      <c r="A17" s="202" t="s">
        <v>81</v>
      </c>
      <c r="B17" s="314" t="s">
        <v>193</v>
      </c>
      <c r="C17" s="113"/>
      <c r="D17" s="357"/>
      <c r="E17" s="516">
        <f t="shared" si="0"/>
        <v>0</v>
      </c>
    </row>
    <row r="18" spans="1:5" s="208" customFormat="1" ht="12" customHeight="1">
      <c r="A18" s="202" t="s">
        <v>82</v>
      </c>
      <c r="B18" s="314" t="s">
        <v>342</v>
      </c>
      <c r="C18" s="347"/>
      <c r="D18" s="357"/>
      <c r="E18" s="516">
        <f t="shared" si="0"/>
        <v>0</v>
      </c>
    </row>
    <row r="19" spans="1:5" s="208" customFormat="1" ht="12" customHeight="1" thickBot="1">
      <c r="A19" s="202" t="s">
        <v>83</v>
      </c>
      <c r="B19" s="323" t="s">
        <v>194</v>
      </c>
      <c r="C19" s="347">
        <v>7250</v>
      </c>
      <c r="D19" s="357"/>
      <c r="E19" s="516">
        <f t="shared" si="0"/>
        <v>7250</v>
      </c>
    </row>
    <row r="20" spans="1:5" s="208" customFormat="1" ht="12" customHeight="1" thickBot="1">
      <c r="A20" s="86" t="s">
        <v>9</v>
      </c>
      <c r="B20" s="361" t="s">
        <v>313</v>
      </c>
      <c r="C20" s="345">
        <f>SUM(C21:C23)</f>
        <v>0</v>
      </c>
      <c r="D20" s="345">
        <f>SUM(D21:D23)</f>
        <v>0</v>
      </c>
      <c r="E20" s="345">
        <f>SUM(E21:E23)</f>
        <v>0</v>
      </c>
    </row>
    <row r="21" spans="1:5" s="208" customFormat="1" ht="12" customHeight="1">
      <c r="A21" s="202" t="s">
        <v>74</v>
      </c>
      <c r="B21" s="321" t="s">
        <v>163</v>
      </c>
      <c r="C21" s="113"/>
      <c r="D21" s="357"/>
      <c r="E21" s="357"/>
    </row>
    <row r="22" spans="1:5" s="208" customFormat="1" ht="12" customHeight="1">
      <c r="A22" s="202" t="s">
        <v>75</v>
      </c>
      <c r="B22" s="314" t="s">
        <v>314</v>
      </c>
      <c r="C22" s="113"/>
      <c r="D22" s="357"/>
      <c r="E22" s="357"/>
    </row>
    <row r="23" spans="1:5" s="208" customFormat="1" ht="12" customHeight="1">
      <c r="A23" s="202" t="s">
        <v>76</v>
      </c>
      <c r="B23" s="314" t="s">
        <v>315</v>
      </c>
      <c r="C23" s="113"/>
      <c r="D23" s="357"/>
      <c r="E23" s="357"/>
    </row>
    <row r="24" spans="1:5" s="208" customFormat="1" ht="12" customHeight="1" thickBot="1">
      <c r="A24" s="202" t="s">
        <v>77</v>
      </c>
      <c r="B24" s="314" t="s">
        <v>424</v>
      </c>
      <c r="C24" s="113"/>
      <c r="D24" s="357"/>
      <c r="E24" s="357"/>
    </row>
    <row r="25" spans="1:5" s="208" customFormat="1" ht="12" customHeight="1" thickBot="1">
      <c r="A25" s="88" t="s">
        <v>10</v>
      </c>
      <c r="B25" s="322" t="s">
        <v>106</v>
      </c>
      <c r="C25" s="348"/>
      <c r="D25" s="348"/>
      <c r="E25" s="348"/>
    </row>
    <row r="26" spans="1:5" s="208" customFormat="1" ht="12" customHeight="1" thickBot="1">
      <c r="A26" s="88" t="s">
        <v>11</v>
      </c>
      <c r="B26" s="322" t="s">
        <v>316</v>
      </c>
      <c r="C26" s="345">
        <f>+C27+C28</f>
        <v>0</v>
      </c>
      <c r="D26" s="345">
        <f>+D27+D28</f>
        <v>0</v>
      </c>
      <c r="E26" s="345">
        <f>+E27+E28</f>
        <v>0</v>
      </c>
    </row>
    <row r="27" spans="1:5" s="208" customFormat="1" ht="12" customHeight="1">
      <c r="A27" s="203" t="s">
        <v>172</v>
      </c>
      <c r="B27" s="362" t="s">
        <v>314</v>
      </c>
      <c r="C27" s="349"/>
      <c r="D27" s="357"/>
      <c r="E27" s="357"/>
    </row>
    <row r="28" spans="1:5" s="208" customFormat="1" ht="12" customHeight="1">
      <c r="A28" s="203" t="s">
        <v>175</v>
      </c>
      <c r="B28" s="363" t="s">
        <v>317</v>
      </c>
      <c r="C28" s="350"/>
      <c r="D28" s="357"/>
      <c r="E28" s="357"/>
    </row>
    <row r="29" spans="1:5" s="208" customFormat="1" ht="12" customHeight="1" thickBot="1">
      <c r="A29" s="202" t="s">
        <v>176</v>
      </c>
      <c r="B29" s="364" t="s">
        <v>425</v>
      </c>
      <c r="C29" s="351"/>
      <c r="D29" s="357"/>
      <c r="E29" s="357"/>
    </row>
    <row r="30" spans="1:5" s="208" customFormat="1" ht="12" customHeight="1" thickBot="1">
      <c r="A30" s="88" t="s">
        <v>12</v>
      </c>
      <c r="B30" s="322" t="s">
        <v>318</v>
      </c>
      <c r="C30" s="345">
        <f>+C31+C32+C33</f>
        <v>0</v>
      </c>
      <c r="D30" s="345">
        <f>+D31+D32+D33</f>
        <v>0</v>
      </c>
      <c r="E30" s="345">
        <f>+E31+E32+E33</f>
        <v>0</v>
      </c>
    </row>
    <row r="31" spans="1:5" s="208" customFormat="1" ht="12" customHeight="1">
      <c r="A31" s="203" t="s">
        <v>61</v>
      </c>
      <c r="B31" s="362" t="s">
        <v>199</v>
      </c>
      <c r="C31" s="349"/>
      <c r="D31" s="357"/>
      <c r="E31" s="357"/>
    </row>
    <row r="32" spans="1:5" s="208" customFormat="1" ht="12" customHeight="1">
      <c r="A32" s="203" t="s">
        <v>62</v>
      </c>
      <c r="B32" s="363" t="s">
        <v>200</v>
      </c>
      <c r="C32" s="350"/>
      <c r="D32" s="357"/>
      <c r="E32" s="357"/>
    </row>
    <row r="33" spans="1:5" s="208" customFormat="1" ht="12" customHeight="1" thickBot="1">
      <c r="A33" s="202" t="s">
        <v>63</v>
      </c>
      <c r="B33" s="364" t="s">
        <v>201</v>
      </c>
      <c r="C33" s="351"/>
      <c r="D33" s="357"/>
      <c r="E33" s="357"/>
    </row>
    <row r="34" spans="1:5" s="208" customFormat="1" ht="12" customHeight="1" thickBot="1">
      <c r="A34" s="88" t="s">
        <v>13</v>
      </c>
      <c r="B34" s="322" t="s">
        <v>287</v>
      </c>
      <c r="C34" s="348"/>
      <c r="D34" s="357"/>
      <c r="E34" s="357"/>
    </row>
    <row r="35" spans="1:5" s="208" customFormat="1" ht="12" customHeight="1" thickBot="1">
      <c r="A35" s="88" t="s">
        <v>14</v>
      </c>
      <c r="B35" s="322" t="s">
        <v>319</v>
      </c>
      <c r="C35" s="352"/>
      <c r="D35" s="357"/>
      <c r="E35" s="357"/>
    </row>
    <row r="36" spans="1:5" s="208" customFormat="1" ht="12" customHeight="1" thickBot="1">
      <c r="A36" s="86" t="s">
        <v>15</v>
      </c>
      <c r="B36" s="322" t="s">
        <v>426</v>
      </c>
      <c r="C36" s="353">
        <f>+C8+C20+C25+C26+C30+C34+C35</f>
        <v>19484</v>
      </c>
      <c r="D36" s="353">
        <f>+D8+D20+D25+D26+D30+D34+D35</f>
        <v>0</v>
      </c>
      <c r="E36" s="353">
        <f>+E8+E20+E25+E26+E30+E34+E35</f>
        <v>19484</v>
      </c>
    </row>
    <row r="37" spans="1:5" s="208" customFormat="1" ht="12" customHeight="1" thickBot="1">
      <c r="A37" s="99" t="s">
        <v>16</v>
      </c>
      <c r="B37" s="322" t="s">
        <v>321</v>
      </c>
      <c r="C37" s="353">
        <f>+C38+C39+C40</f>
        <v>68026</v>
      </c>
      <c r="D37" s="353">
        <f>+D38+D39+D40</f>
        <v>3136</v>
      </c>
      <c r="E37" s="353">
        <f>+E38+E39+E40</f>
        <v>71162</v>
      </c>
    </row>
    <row r="38" spans="1:5" s="208" customFormat="1" ht="12" customHeight="1">
      <c r="A38" s="203" t="s">
        <v>322</v>
      </c>
      <c r="B38" s="362" t="s">
        <v>145</v>
      </c>
      <c r="C38" s="349"/>
      <c r="D38" s="357">
        <v>2914</v>
      </c>
      <c r="E38" s="516">
        <f>SUM(C38:D38)</f>
        <v>2914</v>
      </c>
    </row>
    <row r="39" spans="1:5" s="208" customFormat="1" ht="12" customHeight="1">
      <c r="A39" s="203" t="s">
        <v>323</v>
      </c>
      <c r="B39" s="363" t="s">
        <v>2</v>
      </c>
      <c r="C39" s="350"/>
      <c r="D39" s="357"/>
      <c r="E39" s="516">
        <f>SUM(C39:D39)</f>
        <v>0</v>
      </c>
    </row>
    <row r="40" spans="1:5" s="208" customFormat="1" ht="12" customHeight="1" thickBot="1">
      <c r="A40" s="202" t="s">
        <v>324</v>
      </c>
      <c r="B40" s="364" t="s">
        <v>325</v>
      </c>
      <c r="C40" s="351">
        <v>68026</v>
      </c>
      <c r="D40" s="357">
        <v>222</v>
      </c>
      <c r="E40" s="516">
        <f>SUM(C40:D40)</f>
        <v>68248</v>
      </c>
    </row>
    <row r="41" spans="1:5" s="208" customFormat="1" ht="15" customHeight="1" thickBot="1">
      <c r="A41" s="99" t="s">
        <v>17</v>
      </c>
      <c r="B41" s="365" t="s">
        <v>326</v>
      </c>
      <c r="C41" s="334">
        <f>+C36+C37</f>
        <v>87510</v>
      </c>
      <c r="D41" s="334">
        <f>+D36+D37</f>
        <v>3136</v>
      </c>
      <c r="E41" s="334">
        <f>+E36+E37</f>
        <v>90646</v>
      </c>
    </row>
    <row r="42" spans="1:5" s="208" customFormat="1" ht="15" customHeight="1">
      <c r="A42" s="100"/>
      <c r="B42" s="366"/>
      <c r="C42" s="155"/>
      <c r="D42" s="372"/>
      <c r="E42" s="372"/>
    </row>
    <row r="43" spans="1:5" ht="13.5" thickBot="1">
      <c r="A43" s="102"/>
      <c r="B43" s="367"/>
      <c r="C43" s="156"/>
      <c r="D43" s="515"/>
      <c r="E43" s="515"/>
    </row>
    <row r="44" spans="1:5" s="207" customFormat="1" ht="16.5" customHeight="1" thickBot="1">
      <c r="A44" s="103"/>
      <c r="B44" s="368" t="s">
        <v>46</v>
      </c>
      <c r="C44" s="334"/>
      <c r="D44" s="371"/>
      <c r="E44" s="371"/>
    </row>
    <row r="45" spans="1:5" s="474" customFormat="1" ht="12" customHeight="1" thickBot="1">
      <c r="A45" s="88" t="s">
        <v>8</v>
      </c>
      <c r="B45" s="322" t="s">
        <v>327</v>
      </c>
      <c r="C45" s="345">
        <f>SUM(C46:C50)</f>
        <v>86210</v>
      </c>
      <c r="D45" s="345">
        <f>SUM(D46:D50)</f>
        <v>3136</v>
      </c>
      <c r="E45" s="345">
        <f>SUM(E46:E50)</f>
        <v>89346</v>
      </c>
    </row>
    <row r="46" spans="1:5" ht="12" customHeight="1">
      <c r="A46" s="202" t="s">
        <v>68</v>
      </c>
      <c r="B46" s="321" t="s">
        <v>38</v>
      </c>
      <c r="C46" s="349">
        <v>41779</v>
      </c>
      <c r="D46" s="475">
        <v>255</v>
      </c>
      <c r="E46" s="476">
        <f>SUM(C46:D46)</f>
        <v>42034</v>
      </c>
    </row>
    <row r="47" spans="1:5" ht="12" customHeight="1">
      <c r="A47" s="202" t="s">
        <v>69</v>
      </c>
      <c r="B47" s="314" t="s">
        <v>115</v>
      </c>
      <c r="C47" s="354">
        <v>12821</v>
      </c>
      <c r="D47" s="475">
        <v>69</v>
      </c>
      <c r="E47" s="476">
        <f aca="true" t="shared" si="1" ref="E47:E56">SUM(C47:D47)</f>
        <v>12890</v>
      </c>
    </row>
    <row r="48" spans="1:5" ht="12" customHeight="1">
      <c r="A48" s="202" t="s">
        <v>70</v>
      </c>
      <c r="B48" s="314" t="s">
        <v>89</v>
      </c>
      <c r="C48" s="354">
        <v>31610</v>
      </c>
      <c r="D48" s="475"/>
      <c r="E48" s="476">
        <f t="shared" si="1"/>
        <v>31610</v>
      </c>
    </row>
    <row r="49" spans="1:5" ht="12" customHeight="1">
      <c r="A49" s="202" t="s">
        <v>71</v>
      </c>
      <c r="B49" s="314" t="s">
        <v>116</v>
      </c>
      <c r="C49" s="354"/>
      <c r="D49" s="475"/>
      <c r="E49" s="476">
        <f t="shared" si="1"/>
        <v>0</v>
      </c>
    </row>
    <row r="50" spans="1:5" ht="12" customHeight="1" thickBot="1">
      <c r="A50" s="202" t="s">
        <v>90</v>
      </c>
      <c r="B50" s="314" t="s">
        <v>117</v>
      </c>
      <c r="C50" s="354"/>
      <c r="D50" s="475">
        <v>2812</v>
      </c>
      <c r="E50" s="476">
        <f t="shared" si="1"/>
        <v>2812</v>
      </c>
    </row>
    <row r="51" spans="1:5" ht="12" customHeight="1" thickBot="1">
      <c r="A51" s="88" t="s">
        <v>9</v>
      </c>
      <c r="B51" s="322" t="s">
        <v>328</v>
      </c>
      <c r="C51" s="345">
        <f>SUM(C52:C54)</f>
        <v>1300</v>
      </c>
      <c r="D51" s="345">
        <f>SUM(D52:D54)</f>
        <v>0</v>
      </c>
      <c r="E51" s="345">
        <f>SUM(E52:E54)</f>
        <v>1300</v>
      </c>
    </row>
    <row r="52" spans="1:5" s="474" customFormat="1" ht="12" customHeight="1">
      <c r="A52" s="202" t="s">
        <v>74</v>
      </c>
      <c r="B52" s="321" t="s">
        <v>135</v>
      </c>
      <c r="C52" s="349">
        <v>600</v>
      </c>
      <c r="D52" s="473"/>
      <c r="E52" s="476">
        <f t="shared" si="1"/>
        <v>600</v>
      </c>
    </row>
    <row r="53" spans="1:5" ht="12" customHeight="1">
      <c r="A53" s="202" t="s">
        <v>75</v>
      </c>
      <c r="B53" s="314" t="s">
        <v>119</v>
      </c>
      <c r="C53" s="354">
        <v>700</v>
      </c>
      <c r="D53" s="475"/>
      <c r="E53" s="476">
        <f t="shared" si="1"/>
        <v>700</v>
      </c>
    </row>
    <row r="54" spans="1:5" ht="12" customHeight="1">
      <c r="A54" s="202" t="s">
        <v>76</v>
      </c>
      <c r="B54" s="314" t="s">
        <v>47</v>
      </c>
      <c r="C54" s="354"/>
      <c r="D54" s="475"/>
      <c r="E54" s="476">
        <f t="shared" si="1"/>
        <v>0</v>
      </c>
    </row>
    <row r="55" spans="1:5" ht="12" customHeight="1" thickBot="1">
      <c r="A55" s="202" t="s">
        <v>77</v>
      </c>
      <c r="B55" s="314" t="s">
        <v>423</v>
      </c>
      <c r="C55" s="354"/>
      <c r="D55" s="475"/>
      <c r="E55" s="476">
        <f t="shared" si="1"/>
        <v>0</v>
      </c>
    </row>
    <row r="56" spans="1:5" ht="15" customHeight="1" thickBot="1">
      <c r="A56" s="88" t="s">
        <v>10</v>
      </c>
      <c r="B56" s="322" t="s">
        <v>4</v>
      </c>
      <c r="C56" s="348"/>
      <c r="D56" s="475"/>
      <c r="E56" s="476">
        <f t="shared" si="1"/>
        <v>0</v>
      </c>
    </row>
    <row r="57" spans="1:5" ht="13.5" thickBot="1">
      <c r="A57" s="88" t="s">
        <v>11</v>
      </c>
      <c r="B57" s="369" t="s">
        <v>427</v>
      </c>
      <c r="C57" s="355">
        <f>+C45+C51+C56</f>
        <v>87510</v>
      </c>
      <c r="D57" s="355">
        <f>+D45+D51+D56</f>
        <v>3136</v>
      </c>
      <c r="E57" s="355">
        <f>+E45+E51+E56</f>
        <v>90646</v>
      </c>
    </row>
    <row r="58" spans="3:5" ht="15" customHeight="1" thickBot="1">
      <c r="C58" s="479"/>
      <c r="D58" s="475"/>
      <c r="E58" s="475"/>
    </row>
    <row r="59" spans="1:5" ht="14.25" customHeight="1" thickBot="1">
      <c r="A59" s="104" t="s">
        <v>418</v>
      </c>
      <c r="B59" s="370"/>
      <c r="C59" s="336">
        <v>19</v>
      </c>
      <c r="D59" s="336"/>
      <c r="E59" s="336">
        <v>19</v>
      </c>
    </row>
    <row r="60" spans="1:5" ht="13.5" thickBot="1">
      <c r="A60" s="104" t="s">
        <v>131</v>
      </c>
      <c r="B60" s="370"/>
      <c r="C60" s="336"/>
      <c r="D60" s="336"/>
      <c r="E60" s="336"/>
    </row>
  </sheetData>
  <sheetProtection formatCells="0"/>
  <mergeCells count="2">
    <mergeCell ref="B2:E2"/>
    <mergeCell ref="B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7"/>
  <sheetViews>
    <sheetView workbookViewId="0" topLeftCell="A1">
      <selection activeCell="R30" sqref="R30"/>
    </sheetView>
  </sheetViews>
  <sheetFormatPr defaultColWidth="9.00390625" defaultRowHeight="12.75"/>
  <cols>
    <col min="1" max="1" width="62.625" style="30" customWidth="1"/>
    <col min="2" max="2" width="6.375" style="30" customWidth="1"/>
    <col min="3" max="3" width="5.875" style="31" customWidth="1"/>
    <col min="4" max="6" width="12.875" style="416" customWidth="1"/>
    <col min="7" max="16384" width="9.375" style="30" customWidth="1"/>
  </cols>
  <sheetData>
    <row r="1" spans="1:4" ht="47.25" customHeight="1">
      <c r="A1" s="564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564"/>
      <c r="C1" s="564"/>
      <c r="D1" s="409" t="s">
        <v>508</v>
      </c>
    </row>
    <row r="2" spans="1:4" ht="22.5" customHeight="1" thickBot="1">
      <c r="A2" s="567" t="s">
        <v>5</v>
      </c>
      <c r="B2" s="567"/>
      <c r="C2" s="567"/>
      <c r="D2" s="567"/>
    </row>
    <row r="3" spans="1:6" s="31" customFormat="1" ht="24" customHeight="1" thickBot="1">
      <c r="A3" s="107" t="s">
        <v>40</v>
      </c>
      <c r="B3" s="240"/>
      <c r="C3" s="378" t="str">
        <f>+CONCATENATE(LEFT(ÖSSZEFÜGGÉSEK!A5,4),". évi támogatás összesen")</f>
        <v>2015. évi támogatás összesen</v>
      </c>
      <c r="D3" s="565" t="str">
        <f>+CONCATENATE(LEFT(ÖSSZEFÜGGÉSEK!B5,4),"2015. évi támogatás eredeti")</f>
        <v>2015. évi támogatás eredeti</v>
      </c>
      <c r="E3" s="568" t="s">
        <v>511</v>
      </c>
      <c r="F3" s="568" t="s">
        <v>515</v>
      </c>
    </row>
    <row r="4" spans="1:6" s="32" customFormat="1" ht="13.5" thickBot="1">
      <c r="A4" s="80" t="s">
        <v>399</v>
      </c>
      <c r="B4" s="241"/>
      <c r="C4" s="379" t="s">
        <v>400</v>
      </c>
      <c r="D4" s="566"/>
      <c r="E4" s="569"/>
      <c r="F4" s="569"/>
    </row>
    <row r="5" spans="1:6" ht="12.75">
      <c r="A5" s="251" t="s">
        <v>440</v>
      </c>
      <c r="B5" s="234"/>
      <c r="C5" s="380"/>
      <c r="D5" s="396"/>
      <c r="E5" s="234"/>
      <c r="F5" s="418"/>
    </row>
    <row r="6" spans="1:6" ht="12.75" customHeight="1">
      <c r="A6" s="251" t="s">
        <v>441</v>
      </c>
      <c r="B6" s="234"/>
      <c r="C6" s="380"/>
      <c r="D6" s="397"/>
      <c r="E6" s="234"/>
      <c r="F6" s="418"/>
    </row>
    <row r="7" spans="1:6" ht="12.75">
      <c r="A7" s="251" t="s">
        <v>442</v>
      </c>
      <c r="B7" s="234"/>
      <c r="C7" s="380"/>
      <c r="D7" s="397"/>
      <c r="E7" s="234"/>
      <c r="F7" s="418"/>
    </row>
    <row r="8" spans="1:6" ht="12.75">
      <c r="A8" s="252" t="s">
        <v>443</v>
      </c>
      <c r="B8" s="246" t="s">
        <v>444</v>
      </c>
      <c r="C8" s="381">
        <v>8.66</v>
      </c>
      <c r="D8" s="398">
        <v>39662800</v>
      </c>
      <c r="E8" s="234"/>
      <c r="F8" s="418"/>
    </row>
    <row r="9" spans="1:6" ht="12.75">
      <c r="A9" s="252" t="s">
        <v>445</v>
      </c>
      <c r="B9" s="246" t="s">
        <v>444</v>
      </c>
      <c r="C9" s="382">
        <v>0</v>
      </c>
      <c r="D9" s="399">
        <f>D11+D12+D13</f>
        <v>14690845</v>
      </c>
      <c r="E9" s="234"/>
      <c r="F9" s="418"/>
    </row>
    <row r="10" spans="1:6" ht="12.75">
      <c r="A10" s="252" t="s">
        <v>446</v>
      </c>
      <c r="B10" s="246" t="s">
        <v>444</v>
      </c>
      <c r="C10" s="382">
        <v>0</v>
      </c>
      <c r="D10" s="400"/>
      <c r="E10" s="236"/>
      <c r="F10" s="418"/>
    </row>
    <row r="11" spans="1:6" ht="12.75">
      <c r="A11" s="252" t="s">
        <v>447</v>
      </c>
      <c r="B11" s="246" t="s">
        <v>444</v>
      </c>
      <c r="C11" s="382">
        <v>0</v>
      </c>
      <c r="D11" s="400">
        <v>11696595</v>
      </c>
      <c r="E11" s="234"/>
      <c r="F11" s="418"/>
    </row>
    <row r="12" spans="1:6" ht="12.75">
      <c r="A12" s="252" t="s">
        <v>448</v>
      </c>
      <c r="B12" s="246" t="s">
        <v>444</v>
      </c>
      <c r="C12" s="382">
        <v>0</v>
      </c>
      <c r="D12" s="400">
        <v>100000</v>
      </c>
      <c r="E12" s="236"/>
      <c r="F12" s="418"/>
    </row>
    <row r="13" spans="1:6" ht="12.75">
      <c r="A13" s="252" t="s">
        <v>449</v>
      </c>
      <c r="B13" s="246" t="s">
        <v>444</v>
      </c>
      <c r="C13" s="382">
        <v>0</v>
      </c>
      <c r="D13" s="400">
        <v>2894250</v>
      </c>
      <c r="E13" s="247"/>
      <c r="F13" s="418"/>
    </row>
    <row r="14" spans="1:6" ht="12.75">
      <c r="A14" s="252" t="s">
        <v>450</v>
      </c>
      <c r="B14" s="246" t="s">
        <v>444</v>
      </c>
      <c r="C14" s="382">
        <v>0</v>
      </c>
      <c r="D14" s="400"/>
      <c r="E14" s="236"/>
      <c r="F14" s="418"/>
    </row>
    <row r="15" spans="1:6" ht="12.75">
      <c r="A15" s="259" t="s">
        <v>451</v>
      </c>
      <c r="B15" s="260"/>
      <c r="C15" s="383"/>
      <c r="D15" s="410">
        <f>D8+D9</f>
        <v>54353645</v>
      </c>
      <c r="E15" s="234"/>
      <c r="F15" s="418"/>
    </row>
    <row r="16" spans="1:6" ht="12.75">
      <c r="A16" s="265" t="s">
        <v>452</v>
      </c>
      <c r="B16" s="234"/>
      <c r="C16" s="380"/>
      <c r="D16" s="397"/>
      <c r="E16" s="234"/>
      <c r="F16" s="418"/>
    </row>
    <row r="17" spans="1:6" ht="12.75">
      <c r="A17" s="253" t="s">
        <v>453</v>
      </c>
      <c r="B17" s="237" t="s">
        <v>444</v>
      </c>
      <c r="C17" s="384">
        <v>7.3</v>
      </c>
      <c r="D17" s="401">
        <v>20206400</v>
      </c>
      <c r="E17" s="234"/>
      <c r="F17" s="418"/>
    </row>
    <row r="18" spans="1:6" ht="12.75">
      <c r="A18" s="251" t="s">
        <v>454</v>
      </c>
      <c r="B18" s="234" t="s">
        <v>444</v>
      </c>
      <c r="C18" s="385">
        <v>78</v>
      </c>
      <c r="D18" s="402">
        <v>0</v>
      </c>
      <c r="E18" s="234"/>
      <c r="F18" s="418"/>
    </row>
    <row r="19" spans="1:6" ht="12.75">
      <c r="A19" s="251" t="s">
        <v>455</v>
      </c>
      <c r="B19" s="234" t="s">
        <v>444</v>
      </c>
      <c r="C19" s="386">
        <v>0.94</v>
      </c>
      <c r="D19" s="403">
        <v>0</v>
      </c>
      <c r="E19" s="234"/>
      <c r="F19" s="418"/>
    </row>
    <row r="20" spans="1:6" ht="12.75">
      <c r="A20" s="251" t="s">
        <v>456</v>
      </c>
      <c r="B20" s="234" t="s">
        <v>444</v>
      </c>
      <c r="C20" s="385">
        <v>2</v>
      </c>
      <c r="D20" s="402">
        <v>0</v>
      </c>
      <c r="E20" s="234"/>
      <c r="F20" s="418"/>
    </row>
    <row r="21" spans="1:6" ht="12.75">
      <c r="A21" s="251" t="s">
        <v>457</v>
      </c>
      <c r="B21" s="234" t="s">
        <v>458</v>
      </c>
      <c r="C21" s="385">
        <v>34</v>
      </c>
      <c r="D21" s="402">
        <v>0</v>
      </c>
      <c r="E21" s="234"/>
      <c r="F21" s="418"/>
    </row>
    <row r="22" spans="1:6" ht="12.75">
      <c r="A22" s="253" t="s">
        <v>459</v>
      </c>
      <c r="B22" s="237" t="s">
        <v>444</v>
      </c>
      <c r="C22" s="384">
        <v>4</v>
      </c>
      <c r="D22" s="401">
        <v>4800000</v>
      </c>
      <c r="E22" s="234"/>
      <c r="F22" s="418"/>
    </row>
    <row r="23" spans="1:6" ht="12.75">
      <c r="A23" s="251" t="s">
        <v>460</v>
      </c>
      <c r="B23" s="234" t="s">
        <v>444</v>
      </c>
      <c r="C23" s="387">
        <v>3</v>
      </c>
      <c r="D23" s="404">
        <v>0</v>
      </c>
      <c r="E23" s="234"/>
      <c r="F23" s="418"/>
    </row>
    <row r="24" spans="1:6" ht="12.75">
      <c r="A24" s="251" t="s">
        <v>461</v>
      </c>
      <c r="B24" s="234" t="s">
        <v>444</v>
      </c>
      <c r="C24" s="387">
        <v>1</v>
      </c>
      <c r="D24" s="404">
        <v>0</v>
      </c>
      <c r="E24" s="234"/>
      <c r="F24" s="418"/>
    </row>
    <row r="25" spans="1:6" ht="12.75">
      <c r="A25" s="265" t="s">
        <v>462</v>
      </c>
      <c r="B25" s="234"/>
      <c r="C25" s="380"/>
      <c r="D25" s="397"/>
      <c r="E25" s="234"/>
      <c r="F25" s="418"/>
    </row>
    <row r="26" spans="1:6" ht="12.75">
      <c r="A26" s="253" t="s">
        <v>463</v>
      </c>
      <c r="B26" s="237" t="s">
        <v>444</v>
      </c>
      <c r="C26" s="384">
        <v>6.2</v>
      </c>
      <c r="D26" s="401">
        <v>8580800</v>
      </c>
      <c r="E26" s="234"/>
      <c r="F26" s="418"/>
    </row>
    <row r="27" spans="1:6" ht="12.75">
      <c r="A27" s="251" t="s">
        <v>464</v>
      </c>
      <c r="B27" s="234" t="s">
        <v>444</v>
      </c>
      <c r="C27" s="385">
        <v>0</v>
      </c>
      <c r="D27" s="402">
        <v>0</v>
      </c>
      <c r="E27" s="234"/>
      <c r="F27" s="418"/>
    </row>
    <row r="28" spans="1:6" ht="12.75">
      <c r="A28" s="251" t="s">
        <v>465</v>
      </c>
      <c r="B28" s="234" t="s">
        <v>444</v>
      </c>
      <c r="C28" s="385">
        <v>76</v>
      </c>
      <c r="D28" s="402">
        <v>0</v>
      </c>
      <c r="E28" s="234"/>
      <c r="F28" s="418"/>
    </row>
    <row r="29" spans="1:6" ht="12.75">
      <c r="A29" s="251" t="s">
        <v>466</v>
      </c>
      <c r="B29" s="234" t="s">
        <v>444</v>
      </c>
      <c r="C29" s="386">
        <v>0</v>
      </c>
      <c r="D29" s="403">
        <v>0</v>
      </c>
      <c r="E29" s="234"/>
      <c r="F29" s="418"/>
    </row>
    <row r="30" spans="1:6" ht="12.75">
      <c r="A30" s="251" t="s">
        <v>467</v>
      </c>
      <c r="B30" s="234" t="s">
        <v>444</v>
      </c>
      <c r="C30" s="385">
        <v>0</v>
      </c>
      <c r="D30" s="402">
        <v>0</v>
      </c>
      <c r="E30" s="234"/>
      <c r="F30" s="418"/>
    </row>
    <row r="31" spans="1:6" ht="12.75">
      <c r="A31" s="251" t="s">
        <v>468</v>
      </c>
      <c r="B31" s="234" t="s">
        <v>458</v>
      </c>
      <c r="C31" s="385">
        <v>34</v>
      </c>
      <c r="D31" s="402">
        <v>0</v>
      </c>
      <c r="E31" s="234"/>
      <c r="F31" s="418"/>
    </row>
    <row r="32" spans="1:6" ht="12.75">
      <c r="A32" s="253" t="s">
        <v>469</v>
      </c>
      <c r="B32" s="237" t="s">
        <v>444</v>
      </c>
      <c r="C32" s="384">
        <v>6.2</v>
      </c>
      <c r="D32" s="401">
        <v>217000</v>
      </c>
      <c r="E32" s="234"/>
      <c r="F32" s="418"/>
    </row>
    <row r="33" spans="1:6" ht="12.75">
      <c r="A33" s="253" t="s">
        <v>470</v>
      </c>
      <c r="B33" s="237" t="s">
        <v>444</v>
      </c>
      <c r="C33" s="384">
        <v>4</v>
      </c>
      <c r="D33" s="401">
        <v>2400000</v>
      </c>
      <c r="E33" s="417"/>
      <c r="F33" s="418"/>
    </row>
    <row r="34" spans="1:6" ht="12.75">
      <c r="A34" s="251" t="s">
        <v>471</v>
      </c>
      <c r="B34" s="234" t="s">
        <v>444</v>
      </c>
      <c r="C34" s="387">
        <v>0</v>
      </c>
      <c r="D34" s="404">
        <v>0</v>
      </c>
      <c r="E34" s="234"/>
      <c r="F34" s="418"/>
    </row>
    <row r="35" spans="1:6" ht="12.75">
      <c r="A35" s="251" t="s">
        <v>472</v>
      </c>
      <c r="B35" s="234" t="s">
        <v>444</v>
      </c>
      <c r="C35" s="387">
        <v>3</v>
      </c>
      <c r="D35" s="404">
        <v>0</v>
      </c>
      <c r="E35" s="234"/>
      <c r="F35" s="418"/>
    </row>
    <row r="36" spans="1:6" ht="12.75">
      <c r="A36" s="251" t="s">
        <v>473</v>
      </c>
      <c r="B36" s="234" t="s">
        <v>444</v>
      </c>
      <c r="C36" s="387">
        <v>1</v>
      </c>
      <c r="D36" s="404">
        <v>0</v>
      </c>
      <c r="E36" s="234"/>
      <c r="F36" s="418"/>
    </row>
    <row r="37" spans="1:6" ht="12.75">
      <c r="A37" s="253" t="s">
        <v>474</v>
      </c>
      <c r="B37" s="237" t="s">
        <v>444</v>
      </c>
      <c r="C37" s="388">
        <v>74</v>
      </c>
      <c r="D37" s="405">
        <v>3453333</v>
      </c>
      <c r="E37" s="234"/>
      <c r="F37" s="418"/>
    </row>
    <row r="38" spans="1:6" ht="12.75">
      <c r="A38" s="251" t="s">
        <v>475</v>
      </c>
      <c r="B38" s="234" t="s">
        <v>444</v>
      </c>
      <c r="C38" s="385">
        <v>70</v>
      </c>
      <c r="D38" s="402">
        <v>0</v>
      </c>
      <c r="E38" s="234"/>
      <c r="F38" s="418"/>
    </row>
    <row r="39" spans="1:6" ht="12.75">
      <c r="A39" s="265" t="s">
        <v>462</v>
      </c>
      <c r="B39" s="234"/>
      <c r="C39" s="380"/>
      <c r="D39" s="397"/>
      <c r="E39" s="234"/>
      <c r="F39" s="418"/>
    </row>
    <row r="40" spans="1:6" ht="12.75">
      <c r="A40" s="253" t="s">
        <v>476</v>
      </c>
      <c r="B40" s="237" t="s">
        <v>444</v>
      </c>
      <c r="C40" s="388">
        <v>72</v>
      </c>
      <c r="D40" s="405">
        <v>1680000</v>
      </c>
      <c r="E40" s="234"/>
      <c r="F40" s="418"/>
    </row>
    <row r="41" spans="1:6" ht="12.75">
      <c r="A41" s="251" t="s">
        <v>477</v>
      </c>
      <c r="B41" s="234" t="s">
        <v>444</v>
      </c>
      <c r="C41" s="385">
        <v>68</v>
      </c>
      <c r="D41" s="402">
        <v>0</v>
      </c>
      <c r="E41" s="234"/>
      <c r="F41" s="418"/>
    </row>
    <row r="42" spans="1:6" ht="12.75">
      <c r="A42" s="251" t="s">
        <v>478</v>
      </c>
      <c r="B42" s="234" t="s">
        <v>444</v>
      </c>
      <c r="C42" s="385">
        <v>4</v>
      </c>
      <c r="D42" s="402">
        <v>0</v>
      </c>
      <c r="E42" s="234"/>
      <c r="F42" s="418"/>
    </row>
    <row r="43" spans="1:6" ht="12.75">
      <c r="A43" s="254" t="s">
        <v>479</v>
      </c>
      <c r="B43" s="237"/>
      <c r="C43" s="389"/>
      <c r="D43" s="411">
        <f>D17+D22+D26+D32+D33+D37+D40</f>
        <v>41337533</v>
      </c>
      <c r="E43" s="417"/>
      <c r="F43" s="418"/>
    </row>
    <row r="44" spans="1:6" ht="12.75">
      <c r="A44" s="251" t="s">
        <v>480</v>
      </c>
      <c r="B44" s="234"/>
      <c r="C44" s="380"/>
      <c r="D44" s="397"/>
      <c r="E44" s="234"/>
      <c r="F44" s="418"/>
    </row>
    <row r="45" spans="1:6" ht="12.75">
      <c r="A45" s="261" t="s">
        <v>481</v>
      </c>
      <c r="B45" s="235" t="s">
        <v>444</v>
      </c>
      <c r="C45" s="390">
        <v>0</v>
      </c>
      <c r="D45" s="412">
        <v>1774100</v>
      </c>
      <c r="E45" s="234"/>
      <c r="F45" s="418"/>
    </row>
    <row r="46" spans="1:6" ht="12.75">
      <c r="A46" s="255" t="s">
        <v>482</v>
      </c>
      <c r="B46" s="238" t="s">
        <v>444</v>
      </c>
      <c r="C46" s="395">
        <v>0.3354</v>
      </c>
      <c r="D46" s="406">
        <v>662415</v>
      </c>
      <c r="E46" s="234"/>
      <c r="F46" s="418"/>
    </row>
    <row r="47" spans="1:6" ht="12.75">
      <c r="A47" s="255" t="s">
        <v>483</v>
      </c>
      <c r="B47" s="238" t="s">
        <v>444</v>
      </c>
      <c r="C47" s="391">
        <v>2</v>
      </c>
      <c r="D47" s="406">
        <v>110720</v>
      </c>
      <c r="E47" s="234"/>
      <c r="F47" s="418"/>
    </row>
    <row r="48" spans="1:6" ht="12.75">
      <c r="A48" s="255" t="s">
        <v>484</v>
      </c>
      <c r="B48" s="238" t="s">
        <v>444</v>
      </c>
      <c r="C48" s="391">
        <v>9</v>
      </c>
      <c r="D48" s="406">
        <v>1305000</v>
      </c>
      <c r="E48" s="234"/>
      <c r="F48" s="418"/>
    </row>
    <row r="49" spans="1:6" ht="12.75">
      <c r="A49" s="255" t="s">
        <v>485</v>
      </c>
      <c r="B49" s="238" t="s">
        <v>486</v>
      </c>
      <c r="C49" s="391">
        <v>12</v>
      </c>
      <c r="D49" s="406">
        <v>2500000</v>
      </c>
      <c r="E49" s="234"/>
      <c r="F49" s="418"/>
    </row>
    <row r="50" spans="1:6" ht="12.75">
      <c r="A50" s="255" t="s">
        <v>503</v>
      </c>
      <c r="B50" s="238" t="s">
        <v>444</v>
      </c>
      <c r="C50" s="392">
        <v>5.6</v>
      </c>
      <c r="D50" s="406">
        <v>9139200</v>
      </c>
      <c r="E50" s="234"/>
      <c r="F50" s="418"/>
    </row>
    <row r="51" spans="1:6" ht="12.75">
      <c r="A51" s="255" t="s">
        <v>487</v>
      </c>
      <c r="B51" s="238" t="s">
        <v>444</v>
      </c>
      <c r="C51" s="391">
        <v>0</v>
      </c>
      <c r="D51" s="406">
        <v>8971752</v>
      </c>
      <c r="E51" s="247"/>
      <c r="F51" s="418"/>
    </row>
    <row r="52" spans="1:6" ht="12.75">
      <c r="A52" s="262" t="s">
        <v>505</v>
      </c>
      <c r="B52" s="238"/>
      <c r="C52" s="391"/>
      <c r="D52" s="413">
        <f>SUM(D46:D51)</f>
        <v>22689087</v>
      </c>
      <c r="E52" s="247"/>
      <c r="F52" s="418"/>
    </row>
    <row r="53" spans="1:6" ht="12.75">
      <c r="A53" s="256" t="s">
        <v>488</v>
      </c>
      <c r="B53" s="239"/>
      <c r="C53" s="393"/>
      <c r="D53" s="414">
        <v>1911780</v>
      </c>
      <c r="E53" s="247"/>
      <c r="F53" s="418"/>
    </row>
    <row r="54" spans="1:6" ht="12.75">
      <c r="A54" s="264" t="s">
        <v>507</v>
      </c>
      <c r="B54" s="239"/>
      <c r="C54" s="393"/>
      <c r="D54" s="415">
        <f>D15+D43+D45+D52+D53</f>
        <v>122066145</v>
      </c>
      <c r="E54" s="246"/>
      <c r="F54" s="418"/>
    </row>
    <row r="55" spans="1:6" ht="12.75">
      <c r="A55" s="256" t="s">
        <v>504</v>
      </c>
      <c r="B55" s="239"/>
      <c r="C55" s="393"/>
      <c r="D55" s="407">
        <v>6920000</v>
      </c>
      <c r="E55" s="247"/>
      <c r="F55" s="418"/>
    </row>
    <row r="56" spans="1:6" ht="12.75">
      <c r="A56" s="256" t="s">
        <v>506</v>
      </c>
      <c r="B56" s="239"/>
      <c r="C56" s="393"/>
      <c r="D56" s="263">
        <f>SUM(D54:D55)</f>
        <v>128986145</v>
      </c>
      <c r="E56" s="246"/>
      <c r="F56" s="418"/>
    </row>
    <row r="57" spans="1:6" ht="13.5" thickBot="1">
      <c r="A57" s="257"/>
      <c r="B57" s="258"/>
      <c r="C57" s="394"/>
      <c r="D57" s="408"/>
      <c r="E57" s="247"/>
      <c r="F57" s="418"/>
    </row>
  </sheetData>
  <sheetProtection/>
  <mergeCells count="5">
    <mergeCell ref="A1:C1"/>
    <mergeCell ref="D3:D4"/>
    <mergeCell ref="A2:D2"/>
    <mergeCell ref="E3:E4"/>
    <mergeCell ref="F3:F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  <col min="5" max="6" width="10.875" style="0" customWidth="1"/>
  </cols>
  <sheetData>
    <row r="1" spans="1:4" ht="45" customHeight="1">
      <c r="A1" s="573" t="str">
        <f>+CONCATENATE("K I M U T A T Á S",CHAR(10),"a ",LEFT(ÖSSZEFÜGGÉSEK!A5,4),". évben céljelleggel juttatott támogatásokról")</f>
        <v>K I M U T A T Á S
a 2015. évben céljelleggel juttatott támogatásokról</v>
      </c>
      <c r="B1" s="573"/>
      <c r="C1" s="573"/>
      <c r="D1" s="573"/>
    </row>
    <row r="2" spans="1:4" ht="17.25" customHeight="1">
      <c r="A2" s="157"/>
      <c r="B2" s="157"/>
      <c r="C2" s="157"/>
      <c r="D2" s="157"/>
    </row>
    <row r="3" spans="1:4" ht="13.5" thickBot="1">
      <c r="A3" s="89"/>
      <c r="B3" s="89"/>
      <c r="C3" s="570" t="s">
        <v>42</v>
      </c>
      <c r="D3" s="570"/>
    </row>
    <row r="4" spans="1:7" ht="42.75" customHeight="1" thickBot="1">
      <c r="A4" s="430" t="s">
        <v>56</v>
      </c>
      <c r="B4" s="431" t="s">
        <v>87</v>
      </c>
      <c r="C4" s="431" t="s">
        <v>88</v>
      </c>
      <c r="D4" s="432" t="s">
        <v>516</v>
      </c>
      <c r="E4" s="433" t="s">
        <v>511</v>
      </c>
      <c r="F4" s="522" t="s">
        <v>515</v>
      </c>
      <c r="G4" s="524"/>
    </row>
    <row r="5" spans="1:7" ht="15.75" customHeight="1">
      <c r="A5" s="427" t="s">
        <v>8</v>
      </c>
      <c r="B5" s="244" t="s">
        <v>489</v>
      </c>
      <c r="C5" s="244" t="s">
        <v>490</v>
      </c>
      <c r="D5" s="428">
        <v>138</v>
      </c>
      <c r="E5" s="429"/>
      <c r="F5" s="523">
        <f>SUM(D5:E5)</f>
        <v>138</v>
      </c>
      <c r="G5" s="524"/>
    </row>
    <row r="6" spans="1:7" ht="15.75" customHeight="1">
      <c r="A6" s="90" t="s">
        <v>9</v>
      </c>
      <c r="B6" s="248" t="s">
        <v>491</v>
      </c>
      <c r="C6" s="242" t="s">
        <v>493</v>
      </c>
      <c r="D6" s="419">
        <v>882</v>
      </c>
      <c r="E6" s="426"/>
      <c r="F6" s="523">
        <f aca="true" t="shared" si="0" ref="F6:F21">SUM(D6:E6)</f>
        <v>882</v>
      </c>
      <c r="G6" s="524"/>
    </row>
    <row r="7" spans="1:7" ht="15.75" customHeight="1">
      <c r="A7" s="90" t="s">
        <v>10</v>
      </c>
      <c r="B7" s="243" t="s">
        <v>491</v>
      </c>
      <c r="C7" s="242" t="s">
        <v>492</v>
      </c>
      <c r="D7" s="420">
        <v>169</v>
      </c>
      <c r="E7" s="426"/>
      <c r="F7" s="523">
        <f t="shared" si="0"/>
        <v>169</v>
      </c>
      <c r="G7" s="524"/>
    </row>
    <row r="8" spans="1:7" ht="15.75" customHeight="1">
      <c r="A8" s="90" t="s">
        <v>11</v>
      </c>
      <c r="B8" s="244" t="s">
        <v>495</v>
      </c>
      <c r="C8" s="244" t="s">
        <v>494</v>
      </c>
      <c r="D8" s="420">
        <v>185</v>
      </c>
      <c r="E8" s="426"/>
      <c r="F8" s="523">
        <f t="shared" si="0"/>
        <v>185</v>
      </c>
      <c r="G8" s="524"/>
    </row>
    <row r="9" spans="1:7" ht="15.75" customHeight="1">
      <c r="A9" s="427" t="s">
        <v>12</v>
      </c>
      <c r="B9" s="245" t="s">
        <v>496</v>
      </c>
      <c r="C9" s="245" t="s">
        <v>498</v>
      </c>
      <c r="D9" s="421">
        <v>19</v>
      </c>
      <c r="E9" s="426"/>
      <c r="F9" s="523">
        <f t="shared" si="0"/>
        <v>19</v>
      </c>
      <c r="G9" s="524"/>
    </row>
    <row r="10" spans="1:7" ht="15.75" customHeight="1">
      <c r="A10" s="90" t="s">
        <v>13</v>
      </c>
      <c r="B10" s="245" t="s">
        <v>497</v>
      </c>
      <c r="C10" s="245" t="s">
        <v>499</v>
      </c>
      <c r="D10" s="421">
        <v>21</v>
      </c>
      <c r="E10" s="426"/>
      <c r="F10" s="523">
        <f t="shared" si="0"/>
        <v>21</v>
      </c>
      <c r="G10" s="524"/>
    </row>
    <row r="11" spans="1:7" ht="15.75" customHeight="1">
      <c r="A11" s="90" t="s">
        <v>14</v>
      </c>
      <c r="B11" s="245" t="s">
        <v>500</v>
      </c>
      <c r="C11" s="245" t="s">
        <v>499</v>
      </c>
      <c r="D11" s="421">
        <v>50</v>
      </c>
      <c r="E11" s="426"/>
      <c r="F11" s="523">
        <f t="shared" si="0"/>
        <v>50</v>
      </c>
      <c r="G11" s="524"/>
    </row>
    <row r="12" spans="1:7" ht="15.75" customHeight="1">
      <c r="A12" s="90" t="s">
        <v>15</v>
      </c>
      <c r="B12" s="245" t="s">
        <v>501</v>
      </c>
      <c r="C12" s="245" t="s">
        <v>499</v>
      </c>
      <c r="D12" s="421">
        <v>280</v>
      </c>
      <c r="E12" s="426"/>
      <c r="F12" s="523">
        <f t="shared" si="0"/>
        <v>280</v>
      </c>
      <c r="G12" s="524"/>
    </row>
    <row r="13" spans="1:7" ht="15.75" customHeight="1">
      <c r="A13" s="427" t="s">
        <v>16</v>
      </c>
      <c r="B13" s="245" t="s">
        <v>502</v>
      </c>
      <c r="C13" s="245" t="s">
        <v>499</v>
      </c>
      <c r="D13" s="421">
        <v>256</v>
      </c>
      <c r="E13" s="426"/>
      <c r="F13" s="523">
        <f t="shared" si="0"/>
        <v>256</v>
      </c>
      <c r="G13" s="524"/>
    </row>
    <row r="14" spans="1:7" ht="15.75" customHeight="1">
      <c r="A14" s="90" t="s">
        <v>17</v>
      </c>
      <c r="B14" s="245" t="s">
        <v>519</v>
      </c>
      <c r="C14" s="245" t="s">
        <v>499</v>
      </c>
      <c r="D14" s="422"/>
      <c r="E14" s="426">
        <v>247</v>
      </c>
      <c r="F14" s="523">
        <f t="shared" si="0"/>
        <v>247</v>
      </c>
      <c r="G14" s="524"/>
    </row>
    <row r="15" spans="1:7" ht="15.75" customHeight="1">
      <c r="A15" s="90" t="s">
        <v>18</v>
      </c>
      <c r="B15" s="245" t="s">
        <v>520</v>
      </c>
      <c r="C15" s="245" t="s">
        <v>499</v>
      </c>
      <c r="D15" s="422"/>
      <c r="E15" s="426">
        <v>555</v>
      </c>
      <c r="F15" s="523">
        <f t="shared" si="0"/>
        <v>555</v>
      </c>
      <c r="G15" s="524"/>
    </row>
    <row r="16" spans="1:7" ht="15.75" customHeight="1">
      <c r="A16" s="90" t="s">
        <v>19</v>
      </c>
      <c r="B16" s="245" t="s">
        <v>521</v>
      </c>
      <c r="C16" s="245" t="s">
        <v>522</v>
      </c>
      <c r="D16" s="422"/>
      <c r="E16" s="426">
        <v>1000</v>
      </c>
      <c r="F16" s="523">
        <f t="shared" si="0"/>
        <v>1000</v>
      </c>
      <c r="G16" s="524"/>
    </row>
    <row r="17" spans="1:7" ht="15.75" customHeight="1">
      <c r="A17" s="427" t="s">
        <v>20</v>
      </c>
      <c r="B17" s="23"/>
      <c r="C17" s="23"/>
      <c r="D17" s="422"/>
      <c r="E17" s="426"/>
      <c r="F17" s="523">
        <f t="shared" si="0"/>
        <v>0</v>
      </c>
      <c r="G17" s="524"/>
    </row>
    <row r="18" spans="1:7" ht="15.75" customHeight="1">
      <c r="A18" s="90" t="s">
        <v>21</v>
      </c>
      <c r="B18" s="23"/>
      <c r="C18" s="23"/>
      <c r="D18" s="423"/>
      <c r="E18" s="426"/>
      <c r="F18" s="523">
        <f t="shared" si="0"/>
        <v>0</v>
      </c>
      <c r="G18" s="524"/>
    </row>
    <row r="19" spans="1:7" ht="15.75" customHeight="1">
      <c r="A19" s="90" t="s">
        <v>22</v>
      </c>
      <c r="B19" s="23"/>
      <c r="C19" s="23"/>
      <c r="D19" s="423"/>
      <c r="E19" s="426"/>
      <c r="F19" s="523">
        <f t="shared" si="0"/>
        <v>0</v>
      </c>
      <c r="G19" s="524"/>
    </row>
    <row r="20" spans="1:7" ht="15.75" customHeight="1">
      <c r="A20" s="90" t="s">
        <v>23</v>
      </c>
      <c r="B20" s="23"/>
      <c r="C20" s="23"/>
      <c r="D20" s="423"/>
      <c r="E20" s="426"/>
      <c r="F20" s="523">
        <f t="shared" si="0"/>
        <v>0</v>
      </c>
      <c r="G20" s="524"/>
    </row>
    <row r="21" spans="1:7" ht="15.75" customHeight="1" thickBot="1">
      <c r="A21" s="427" t="s">
        <v>24</v>
      </c>
      <c r="B21" s="24"/>
      <c r="C21" s="24"/>
      <c r="D21" s="424"/>
      <c r="E21" s="426"/>
      <c r="F21" s="523">
        <f t="shared" si="0"/>
        <v>0</v>
      </c>
      <c r="G21" s="524"/>
    </row>
    <row r="22" spans="1:7" ht="15.75" customHeight="1" thickBot="1">
      <c r="A22" s="571" t="s">
        <v>41</v>
      </c>
      <c r="B22" s="572"/>
      <c r="C22" s="91"/>
      <c r="D22" s="425">
        <f>SUM(D5:D21)</f>
        <v>2000</v>
      </c>
      <c r="E22" s="425">
        <f>SUM(E5:E21)</f>
        <v>1802</v>
      </c>
      <c r="F22" s="425">
        <f>SUM(F5:F21)</f>
        <v>3802</v>
      </c>
      <c r="G22" s="524"/>
    </row>
    <row r="23" spans="1:7" ht="13.5" thickBot="1">
      <c r="A23" s="249"/>
      <c r="B23" s="250"/>
      <c r="C23" s="250"/>
      <c r="D23" s="250"/>
      <c r="E23" s="250"/>
      <c r="F23" s="250"/>
      <c r="G23" s="524"/>
    </row>
  </sheetData>
  <sheetProtection/>
  <mergeCells count="3">
    <mergeCell ref="C3:D3"/>
    <mergeCell ref="A22:B22"/>
    <mergeCell ref="A1:D1"/>
  </mergeCells>
  <conditionalFormatting sqref="D22:F22">
    <cfRule type="cellIs" priority="1" dxfId="3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tájékoztató tábla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zoomScaleSheetLayoutView="100" workbookViewId="0" topLeftCell="A61">
      <selection activeCell="I145" sqref="I145"/>
    </sheetView>
  </sheetViews>
  <sheetFormatPr defaultColWidth="9.00390625" defaultRowHeight="12.75"/>
  <cols>
    <col min="1" max="1" width="9.50390625" style="221" customWidth="1"/>
    <col min="2" max="2" width="60.875" style="225" customWidth="1"/>
    <col min="3" max="5" width="15.875" style="227" customWidth="1"/>
    <col min="6" max="6" width="9.00390625" style="221" customWidth="1"/>
    <col min="7" max="16384" width="9.375" style="221" customWidth="1"/>
  </cols>
  <sheetData>
    <row r="1" spans="1:5" ht="15.75" customHeight="1">
      <c r="A1" s="535" t="s">
        <v>6</v>
      </c>
      <c r="B1" s="535"/>
      <c r="C1" s="535"/>
      <c r="D1" s="266"/>
      <c r="E1" s="266"/>
    </row>
    <row r="2" spans="1:5" ht="15.75" customHeight="1" thickBot="1">
      <c r="A2" s="536" t="s">
        <v>510</v>
      </c>
      <c r="B2" s="536"/>
      <c r="C2" s="222" t="s">
        <v>136</v>
      </c>
      <c r="D2" s="267"/>
      <c r="E2" s="267"/>
    </row>
    <row r="3" spans="1:5" ht="37.5" customHeight="1" thickBot="1">
      <c r="A3" s="25" t="s">
        <v>56</v>
      </c>
      <c r="B3" s="298" t="s">
        <v>7</v>
      </c>
      <c r="C3" s="268" t="str">
        <f>+CONCATENATE(LEFT(ÖSSZEFÜGGÉSEK!A5,4),". évi előirányzat")</f>
        <v>2015. évi előirányzat</v>
      </c>
      <c r="D3" s="268" t="s">
        <v>511</v>
      </c>
      <c r="E3" s="530" t="s">
        <v>512</v>
      </c>
    </row>
    <row r="4" spans="1:9" s="173" customFormat="1" ht="12" customHeight="1" thickBot="1">
      <c r="A4" s="171" t="s">
        <v>399</v>
      </c>
      <c r="B4" s="299" t="s">
        <v>400</v>
      </c>
      <c r="C4" s="269" t="s">
        <v>401</v>
      </c>
      <c r="D4" s="289"/>
      <c r="E4" s="574"/>
      <c r="F4" s="582"/>
      <c r="G4" s="230"/>
      <c r="H4" s="230"/>
      <c r="I4" s="230"/>
    </row>
    <row r="5" spans="1:9" s="173" customFormat="1" ht="12" customHeight="1" thickBot="1">
      <c r="A5" s="16" t="s">
        <v>8</v>
      </c>
      <c r="B5" s="300" t="s">
        <v>157</v>
      </c>
      <c r="C5" s="270">
        <f aca="true" t="shared" si="0" ref="C5:H5">+C6+C7+C8+C9+C10+C11</f>
        <v>128986</v>
      </c>
      <c r="D5" s="270">
        <f t="shared" si="0"/>
        <v>499</v>
      </c>
      <c r="E5" s="270">
        <f t="shared" si="0"/>
        <v>129485</v>
      </c>
      <c r="F5" s="583"/>
      <c r="G5" s="223"/>
      <c r="H5" s="223"/>
      <c r="I5" s="223"/>
    </row>
    <row r="6" spans="1:9" s="173" customFormat="1" ht="12" customHeight="1">
      <c r="A6" s="11" t="s">
        <v>68</v>
      </c>
      <c r="B6" s="301" t="s">
        <v>158</v>
      </c>
      <c r="C6" s="231">
        <v>54354</v>
      </c>
      <c r="D6" s="291"/>
      <c r="E6" s="232">
        <f aca="true" t="shared" si="1" ref="E6:E11">SUM(C6:D6)</f>
        <v>54354</v>
      </c>
      <c r="F6" s="582"/>
      <c r="G6" s="230"/>
      <c r="H6" s="230"/>
      <c r="I6" s="223"/>
    </row>
    <row r="7" spans="1:9" s="173" customFormat="1" ht="12" customHeight="1">
      <c r="A7" s="10" t="s">
        <v>69</v>
      </c>
      <c r="B7" s="302" t="s">
        <v>159</v>
      </c>
      <c r="C7" s="232">
        <v>41337</v>
      </c>
      <c r="D7" s="291"/>
      <c r="E7" s="232">
        <f t="shared" si="1"/>
        <v>41337</v>
      </c>
      <c r="F7" s="582"/>
      <c r="G7" s="230"/>
      <c r="H7" s="230"/>
      <c r="I7" s="223"/>
    </row>
    <row r="8" spans="1:9" s="173" customFormat="1" ht="12" customHeight="1">
      <c r="A8" s="10" t="s">
        <v>70</v>
      </c>
      <c r="B8" s="302" t="s">
        <v>160</v>
      </c>
      <c r="C8" s="229">
        <v>22689</v>
      </c>
      <c r="D8" s="292"/>
      <c r="E8" s="232">
        <f t="shared" si="1"/>
        <v>22689</v>
      </c>
      <c r="F8" s="582"/>
      <c r="G8" s="230"/>
      <c r="H8" s="230"/>
      <c r="I8" s="223"/>
    </row>
    <row r="9" spans="1:9" s="173" customFormat="1" ht="12" customHeight="1">
      <c r="A9" s="10" t="s">
        <v>71</v>
      </c>
      <c r="B9" s="302" t="s">
        <v>161</v>
      </c>
      <c r="C9" s="229">
        <v>1912</v>
      </c>
      <c r="D9" s="292"/>
      <c r="E9" s="232">
        <f t="shared" si="1"/>
        <v>1912</v>
      </c>
      <c r="F9" s="582"/>
      <c r="G9" s="230"/>
      <c r="H9" s="230"/>
      <c r="I9" s="223"/>
    </row>
    <row r="10" spans="1:9" s="173" customFormat="1" ht="12" customHeight="1">
      <c r="A10" s="10" t="s">
        <v>90</v>
      </c>
      <c r="B10" s="303" t="s">
        <v>338</v>
      </c>
      <c r="C10" s="229">
        <v>1774</v>
      </c>
      <c r="D10" s="292">
        <v>499</v>
      </c>
      <c r="E10" s="232">
        <f t="shared" si="1"/>
        <v>2273</v>
      </c>
      <c r="F10" s="582"/>
      <c r="G10" s="230"/>
      <c r="H10" s="230"/>
      <c r="I10" s="223"/>
    </row>
    <row r="11" spans="1:9" s="173" customFormat="1" ht="12" customHeight="1" thickBot="1">
      <c r="A11" s="12" t="s">
        <v>72</v>
      </c>
      <c r="B11" s="304" t="s">
        <v>339</v>
      </c>
      <c r="C11" s="230">
        <v>6920</v>
      </c>
      <c r="D11" s="292"/>
      <c r="E11" s="232">
        <f t="shared" si="1"/>
        <v>6920</v>
      </c>
      <c r="F11" s="582"/>
      <c r="G11" s="230"/>
      <c r="H11" s="230"/>
      <c r="I11" s="223"/>
    </row>
    <row r="12" spans="1:9" s="173" customFormat="1" ht="12" customHeight="1" thickBot="1">
      <c r="A12" s="16" t="s">
        <v>9</v>
      </c>
      <c r="B12" s="305" t="s">
        <v>162</v>
      </c>
      <c r="C12" s="270">
        <f>+C13+C14+C15+C16+C17+C18</f>
        <v>19417</v>
      </c>
      <c r="D12" s="270">
        <f aca="true" t="shared" si="2" ref="D12:I12">+D13+D14+D15+D16+D17+D18</f>
        <v>1015</v>
      </c>
      <c r="E12" s="270">
        <f t="shared" si="2"/>
        <v>20432</v>
      </c>
      <c r="F12" s="583"/>
      <c r="G12" s="223"/>
      <c r="H12" s="223"/>
      <c r="I12" s="223"/>
    </row>
    <row r="13" spans="1:9" s="173" customFormat="1" ht="12" customHeight="1">
      <c r="A13" s="11" t="s">
        <v>74</v>
      </c>
      <c r="B13" s="301" t="s">
        <v>163</v>
      </c>
      <c r="C13" s="271"/>
      <c r="D13" s="168"/>
      <c r="E13" s="272"/>
      <c r="F13" s="582"/>
      <c r="G13" s="230"/>
      <c r="H13" s="230"/>
      <c r="I13" s="223"/>
    </row>
    <row r="14" spans="1:9" s="173" customFormat="1" ht="12" customHeight="1">
      <c r="A14" s="10" t="s">
        <v>75</v>
      </c>
      <c r="B14" s="302" t="s">
        <v>164</v>
      </c>
      <c r="C14" s="272"/>
      <c r="D14" s="168"/>
      <c r="E14" s="272"/>
      <c r="F14" s="582"/>
      <c r="G14" s="230"/>
      <c r="H14" s="230"/>
      <c r="I14" s="223"/>
    </row>
    <row r="15" spans="1:9" s="173" customFormat="1" ht="12" customHeight="1">
      <c r="A15" s="10" t="s">
        <v>76</v>
      </c>
      <c r="B15" s="302" t="s">
        <v>330</v>
      </c>
      <c r="C15" s="272"/>
      <c r="D15" s="168"/>
      <c r="E15" s="272"/>
      <c r="F15" s="582"/>
      <c r="G15" s="230"/>
      <c r="H15" s="230"/>
      <c r="I15" s="223"/>
    </row>
    <row r="16" spans="1:9" s="173" customFormat="1" ht="12" customHeight="1">
      <c r="A16" s="10" t="s">
        <v>77</v>
      </c>
      <c r="B16" s="302" t="s">
        <v>331</v>
      </c>
      <c r="C16" s="272"/>
      <c r="D16" s="168"/>
      <c r="E16" s="272"/>
      <c r="F16" s="582"/>
      <c r="G16" s="230"/>
      <c r="H16" s="230"/>
      <c r="I16" s="223"/>
    </row>
    <row r="17" spans="1:9" s="173" customFormat="1" ht="12" customHeight="1">
      <c r="A17" s="10" t="s">
        <v>78</v>
      </c>
      <c r="B17" s="302" t="s">
        <v>165</v>
      </c>
      <c r="C17" s="272">
        <v>19417</v>
      </c>
      <c r="D17" s="168"/>
      <c r="E17" s="272">
        <f>SUM(C17:D17)</f>
        <v>19417</v>
      </c>
      <c r="F17" s="582"/>
      <c r="G17" s="230"/>
      <c r="H17" s="230"/>
      <c r="I17" s="223"/>
    </row>
    <row r="18" spans="1:9" s="173" customFormat="1" ht="12" customHeight="1" thickBot="1">
      <c r="A18" s="12" t="s">
        <v>84</v>
      </c>
      <c r="B18" s="302" t="s">
        <v>532</v>
      </c>
      <c r="C18" s="273"/>
      <c r="D18" s="168">
        <v>1015</v>
      </c>
      <c r="E18" s="272">
        <f>SUM(C18:D18)</f>
        <v>1015</v>
      </c>
      <c r="F18" s="582"/>
      <c r="G18" s="230"/>
      <c r="H18" s="230"/>
      <c r="I18" s="223"/>
    </row>
    <row r="19" spans="1:9" s="173" customFormat="1" ht="12" customHeight="1" thickBot="1">
      <c r="A19" s="16" t="s">
        <v>10</v>
      </c>
      <c r="B19" s="300" t="s">
        <v>166</v>
      </c>
      <c r="C19" s="270">
        <f>+C20+C21+C22+C23+C24</f>
        <v>0</v>
      </c>
      <c r="D19" s="270">
        <f>+D20+D21+D22+D23+D24</f>
        <v>0</v>
      </c>
      <c r="E19" s="270">
        <f>+E20+E21+E22+E23+E24</f>
        <v>0</v>
      </c>
      <c r="F19" s="582"/>
      <c r="G19" s="230"/>
      <c r="H19" s="230"/>
      <c r="I19" s="223"/>
    </row>
    <row r="20" spans="1:9" s="173" customFormat="1" ht="12" customHeight="1">
      <c r="A20" s="11" t="s">
        <v>57</v>
      </c>
      <c r="B20" s="301" t="s">
        <v>167</v>
      </c>
      <c r="C20" s="271"/>
      <c r="D20" s="168"/>
      <c r="E20" s="272"/>
      <c r="F20" s="582"/>
      <c r="G20" s="230"/>
      <c r="H20" s="230"/>
      <c r="I20" s="223"/>
    </row>
    <row r="21" spans="1:9" s="173" customFormat="1" ht="12" customHeight="1">
      <c r="A21" s="10" t="s">
        <v>58</v>
      </c>
      <c r="B21" s="302" t="s">
        <v>168</v>
      </c>
      <c r="C21" s="272"/>
      <c r="D21" s="168"/>
      <c r="E21" s="272"/>
      <c r="F21" s="582"/>
      <c r="G21" s="230"/>
      <c r="H21" s="230"/>
      <c r="I21" s="223"/>
    </row>
    <row r="22" spans="1:9" s="173" customFormat="1" ht="12" customHeight="1">
      <c r="A22" s="10" t="s">
        <v>59</v>
      </c>
      <c r="B22" s="302" t="s">
        <v>332</v>
      </c>
      <c r="C22" s="272"/>
      <c r="D22" s="168"/>
      <c r="E22" s="272"/>
      <c r="F22" s="582"/>
      <c r="G22" s="230"/>
      <c r="H22" s="230"/>
      <c r="I22" s="223"/>
    </row>
    <row r="23" spans="1:9" s="173" customFormat="1" ht="12" customHeight="1">
      <c r="A23" s="10" t="s">
        <v>60</v>
      </c>
      <c r="B23" s="302" t="s">
        <v>333</v>
      </c>
      <c r="C23" s="272"/>
      <c r="D23" s="168"/>
      <c r="E23" s="272"/>
      <c r="F23" s="582"/>
      <c r="G23" s="230"/>
      <c r="H23" s="230"/>
      <c r="I23" s="223"/>
    </row>
    <row r="24" spans="1:9" s="173" customFormat="1" ht="12" customHeight="1">
      <c r="A24" s="10" t="s">
        <v>103</v>
      </c>
      <c r="B24" s="302" t="s">
        <v>169</v>
      </c>
      <c r="C24" s="272"/>
      <c r="D24" s="168"/>
      <c r="E24" s="272"/>
      <c r="F24" s="582"/>
      <c r="G24" s="230"/>
      <c r="H24" s="230"/>
      <c r="I24" s="223"/>
    </row>
    <row r="25" spans="1:9" s="173" customFormat="1" ht="12" customHeight="1" thickBot="1">
      <c r="A25" s="12" t="s">
        <v>104</v>
      </c>
      <c r="B25" s="306" t="s">
        <v>170</v>
      </c>
      <c r="C25" s="273"/>
      <c r="D25" s="168"/>
      <c r="E25" s="272"/>
      <c r="F25" s="582"/>
      <c r="G25" s="230"/>
      <c r="H25" s="230"/>
      <c r="I25" s="223"/>
    </row>
    <row r="26" spans="1:9" s="173" customFormat="1" ht="12" customHeight="1" thickBot="1">
      <c r="A26" s="16" t="s">
        <v>105</v>
      </c>
      <c r="B26" s="300" t="s">
        <v>171</v>
      </c>
      <c r="C26" s="274">
        <f aca="true" t="shared" si="3" ref="C26:H26">+C27+C31+C32+C33</f>
        <v>73000</v>
      </c>
      <c r="D26" s="274">
        <f t="shared" si="3"/>
        <v>0</v>
      </c>
      <c r="E26" s="274">
        <f t="shared" si="3"/>
        <v>73000</v>
      </c>
      <c r="F26" s="584"/>
      <c r="G26" s="579"/>
      <c r="H26" s="579"/>
      <c r="I26" s="223"/>
    </row>
    <row r="27" spans="1:9" s="173" customFormat="1" ht="12" customHeight="1">
      <c r="A27" s="11" t="s">
        <v>172</v>
      </c>
      <c r="B27" s="301" t="s">
        <v>345</v>
      </c>
      <c r="C27" s="275">
        <f aca="true" t="shared" si="4" ref="C27:H27">+C28+C29+C30</f>
        <v>65750</v>
      </c>
      <c r="D27" s="275">
        <f t="shared" si="4"/>
        <v>0</v>
      </c>
      <c r="E27" s="275">
        <f t="shared" si="4"/>
        <v>65750</v>
      </c>
      <c r="F27" s="585"/>
      <c r="G27" s="580"/>
      <c r="H27" s="580"/>
      <c r="I27" s="223"/>
    </row>
    <row r="28" spans="1:9" s="173" customFormat="1" ht="12" customHeight="1">
      <c r="A28" s="10" t="s">
        <v>173</v>
      </c>
      <c r="B28" s="302" t="s">
        <v>178</v>
      </c>
      <c r="C28" s="272">
        <v>2750</v>
      </c>
      <c r="D28" s="168"/>
      <c r="E28" s="272">
        <f aca="true" t="shared" si="5" ref="E28:E33">SUM(C28:D28)</f>
        <v>2750</v>
      </c>
      <c r="F28" s="582"/>
      <c r="G28" s="230"/>
      <c r="H28" s="230"/>
      <c r="I28" s="223"/>
    </row>
    <row r="29" spans="1:9" s="173" customFormat="1" ht="12" customHeight="1">
      <c r="A29" s="10" t="s">
        <v>174</v>
      </c>
      <c r="B29" s="302" t="s">
        <v>179</v>
      </c>
      <c r="C29" s="272"/>
      <c r="D29" s="168"/>
      <c r="E29" s="272">
        <f t="shared" si="5"/>
        <v>0</v>
      </c>
      <c r="F29" s="582"/>
      <c r="G29" s="230"/>
      <c r="H29" s="230"/>
      <c r="I29" s="223"/>
    </row>
    <row r="30" spans="1:9" s="173" customFormat="1" ht="12" customHeight="1">
      <c r="A30" s="10" t="s">
        <v>343</v>
      </c>
      <c r="B30" s="307" t="s">
        <v>344</v>
      </c>
      <c r="C30" s="272">
        <v>63000</v>
      </c>
      <c r="D30" s="168"/>
      <c r="E30" s="272">
        <f t="shared" si="5"/>
        <v>63000</v>
      </c>
      <c r="F30" s="582"/>
      <c r="G30" s="230"/>
      <c r="H30" s="230"/>
      <c r="I30" s="223"/>
    </row>
    <row r="31" spans="1:9" s="173" customFormat="1" ht="12" customHeight="1">
      <c r="A31" s="10" t="s">
        <v>175</v>
      </c>
      <c r="B31" s="302" t="s">
        <v>180</v>
      </c>
      <c r="C31" s="272">
        <v>7050</v>
      </c>
      <c r="D31" s="168"/>
      <c r="E31" s="272">
        <f t="shared" si="5"/>
        <v>7050</v>
      </c>
      <c r="F31" s="582"/>
      <c r="G31" s="230"/>
      <c r="H31" s="230"/>
      <c r="I31" s="223"/>
    </row>
    <row r="32" spans="1:9" s="173" customFormat="1" ht="12" customHeight="1">
      <c r="A32" s="10" t="s">
        <v>176</v>
      </c>
      <c r="B32" s="302" t="s">
        <v>181</v>
      </c>
      <c r="C32" s="272"/>
      <c r="D32" s="168"/>
      <c r="E32" s="272">
        <f t="shared" si="5"/>
        <v>0</v>
      </c>
      <c r="F32" s="582"/>
      <c r="G32" s="230"/>
      <c r="H32" s="230"/>
      <c r="I32" s="223"/>
    </row>
    <row r="33" spans="1:9" s="173" customFormat="1" ht="12" customHeight="1" thickBot="1">
      <c r="A33" s="12" t="s">
        <v>177</v>
      </c>
      <c r="B33" s="306" t="s">
        <v>182</v>
      </c>
      <c r="C33" s="273">
        <v>200</v>
      </c>
      <c r="D33" s="168"/>
      <c r="E33" s="272">
        <f t="shared" si="5"/>
        <v>200</v>
      </c>
      <c r="F33" s="582"/>
      <c r="G33" s="230"/>
      <c r="H33" s="230"/>
      <c r="I33" s="223"/>
    </row>
    <row r="34" spans="1:9" s="173" customFormat="1" ht="12" customHeight="1" thickBot="1">
      <c r="A34" s="16" t="s">
        <v>12</v>
      </c>
      <c r="B34" s="300" t="s">
        <v>340</v>
      </c>
      <c r="C34" s="270">
        <f aca="true" t="shared" si="6" ref="C34:H34">SUM(C35:C45)</f>
        <v>31000</v>
      </c>
      <c r="D34" s="270">
        <f t="shared" si="6"/>
        <v>0</v>
      </c>
      <c r="E34" s="270">
        <f t="shared" si="6"/>
        <v>31000</v>
      </c>
      <c r="F34" s="583"/>
      <c r="G34" s="223"/>
      <c r="H34" s="223"/>
      <c r="I34" s="223"/>
    </row>
    <row r="35" spans="1:9" s="173" customFormat="1" ht="12" customHeight="1">
      <c r="A35" s="11" t="s">
        <v>61</v>
      </c>
      <c r="B35" s="301" t="s">
        <v>185</v>
      </c>
      <c r="C35" s="271"/>
      <c r="D35" s="168"/>
      <c r="E35" s="272"/>
      <c r="F35" s="582"/>
      <c r="G35" s="230"/>
      <c r="H35" s="230"/>
      <c r="I35" s="223"/>
    </row>
    <row r="36" spans="1:9" s="173" customFormat="1" ht="12" customHeight="1">
      <c r="A36" s="10" t="s">
        <v>62</v>
      </c>
      <c r="B36" s="302" t="s">
        <v>186</v>
      </c>
      <c r="C36" s="272">
        <v>7163</v>
      </c>
      <c r="D36" s="168"/>
      <c r="E36" s="272">
        <f>SUM(C36:D36)</f>
        <v>7163</v>
      </c>
      <c r="F36" s="582"/>
      <c r="G36" s="230"/>
      <c r="H36" s="230"/>
      <c r="I36" s="223"/>
    </row>
    <row r="37" spans="1:9" s="173" customFormat="1" ht="12" customHeight="1">
      <c r="A37" s="10" t="s">
        <v>63</v>
      </c>
      <c r="B37" s="302" t="s">
        <v>187</v>
      </c>
      <c r="C37" s="272">
        <v>2140</v>
      </c>
      <c r="D37" s="168"/>
      <c r="E37" s="272">
        <f aca="true" t="shared" si="7" ref="E37:E45">SUM(C37:D37)</f>
        <v>2140</v>
      </c>
      <c r="F37" s="582"/>
      <c r="G37" s="230"/>
      <c r="H37" s="230"/>
      <c r="I37" s="223"/>
    </row>
    <row r="38" spans="1:9" s="173" customFormat="1" ht="12" customHeight="1">
      <c r="A38" s="10" t="s">
        <v>107</v>
      </c>
      <c r="B38" s="302" t="s">
        <v>188</v>
      </c>
      <c r="C38" s="272"/>
      <c r="D38" s="168"/>
      <c r="E38" s="272">
        <f t="shared" si="7"/>
        <v>0</v>
      </c>
      <c r="F38" s="582"/>
      <c r="G38" s="230"/>
      <c r="H38" s="230"/>
      <c r="I38" s="223"/>
    </row>
    <row r="39" spans="1:9" s="173" customFormat="1" ht="12" customHeight="1">
      <c r="A39" s="10" t="s">
        <v>108</v>
      </c>
      <c r="B39" s="302" t="s">
        <v>189</v>
      </c>
      <c r="C39" s="272">
        <v>8050</v>
      </c>
      <c r="D39" s="168"/>
      <c r="E39" s="272">
        <f t="shared" si="7"/>
        <v>8050</v>
      </c>
      <c r="F39" s="582"/>
      <c r="G39" s="230"/>
      <c r="H39" s="230"/>
      <c r="I39" s="223"/>
    </row>
    <row r="40" spans="1:9" s="173" customFormat="1" ht="12" customHeight="1">
      <c r="A40" s="10" t="s">
        <v>109</v>
      </c>
      <c r="B40" s="302" t="s">
        <v>190</v>
      </c>
      <c r="C40" s="272">
        <v>6397</v>
      </c>
      <c r="D40" s="168"/>
      <c r="E40" s="272">
        <f t="shared" si="7"/>
        <v>6397</v>
      </c>
      <c r="F40" s="582"/>
      <c r="G40" s="230"/>
      <c r="H40" s="230"/>
      <c r="I40" s="223"/>
    </row>
    <row r="41" spans="1:9" s="173" customFormat="1" ht="12" customHeight="1">
      <c r="A41" s="10" t="s">
        <v>110</v>
      </c>
      <c r="B41" s="302" t="s">
        <v>191</v>
      </c>
      <c r="C41" s="272"/>
      <c r="D41" s="168"/>
      <c r="E41" s="272">
        <f t="shared" si="7"/>
        <v>0</v>
      </c>
      <c r="F41" s="582"/>
      <c r="G41" s="230"/>
      <c r="H41" s="230"/>
      <c r="I41" s="223"/>
    </row>
    <row r="42" spans="1:9" s="173" customFormat="1" ht="12" customHeight="1">
      <c r="A42" s="10" t="s">
        <v>111</v>
      </c>
      <c r="B42" s="302" t="s">
        <v>192</v>
      </c>
      <c r="C42" s="272"/>
      <c r="D42" s="168"/>
      <c r="E42" s="272">
        <f t="shared" si="7"/>
        <v>0</v>
      </c>
      <c r="F42" s="582"/>
      <c r="G42" s="230"/>
      <c r="H42" s="230"/>
      <c r="I42" s="223"/>
    </row>
    <row r="43" spans="1:9" s="173" customFormat="1" ht="12" customHeight="1">
      <c r="A43" s="10" t="s">
        <v>183</v>
      </c>
      <c r="B43" s="302" t="s">
        <v>193</v>
      </c>
      <c r="C43" s="276"/>
      <c r="D43" s="169"/>
      <c r="E43" s="272">
        <f t="shared" si="7"/>
        <v>0</v>
      </c>
      <c r="F43" s="582"/>
      <c r="G43" s="230"/>
      <c r="H43" s="230"/>
      <c r="I43" s="223"/>
    </row>
    <row r="44" spans="1:9" s="173" customFormat="1" ht="12" customHeight="1">
      <c r="A44" s="12" t="s">
        <v>184</v>
      </c>
      <c r="B44" s="306" t="s">
        <v>342</v>
      </c>
      <c r="C44" s="277"/>
      <c r="D44" s="169"/>
      <c r="E44" s="272">
        <f t="shared" si="7"/>
        <v>0</v>
      </c>
      <c r="F44" s="582"/>
      <c r="G44" s="230"/>
      <c r="H44" s="230"/>
      <c r="I44" s="223"/>
    </row>
    <row r="45" spans="1:9" s="173" customFormat="1" ht="12" customHeight="1" thickBot="1">
      <c r="A45" s="12" t="s">
        <v>341</v>
      </c>
      <c r="B45" s="304" t="s">
        <v>194</v>
      </c>
      <c r="C45" s="277">
        <v>7250</v>
      </c>
      <c r="D45" s="169"/>
      <c r="E45" s="272">
        <f t="shared" si="7"/>
        <v>7250</v>
      </c>
      <c r="F45" s="582"/>
      <c r="G45" s="230"/>
      <c r="H45" s="230"/>
      <c r="I45" s="223"/>
    </row>
    <row r="46" spans="1:9" s="173" customFormat="1" ht="12" customHeight="1" thickBot="1">
      <c r="A46" s="16" t="s">
        <v>13</v>
      </c>
      <c r="B46" s="300" t="s">
        <v>195</v>
      </c>
      <c r="C46" s="270">
        <f aca="true" t="shared" si="8" ref="C46:H46">SUM(C47:C51)</f>
        <v>0</v>
      </c>
      <c r="D46" s="270">
        <f t="shared" si="8"/>
        <v>0</v>
      </c>
      <c r="E46" s="270">
        <f t="shared" si="8"/>
        <v>0</v>
      </c>
      <c r="F46" s="583"/>
      <c r="G46" s="223"/>
      <c r="H46" s="223"/>
      <c r="I46" s="223"/>
    </row>
    <row r="47" spans="1:9" s="173" customFormat="1" ht="12" customHeight="1">
      <c r="A47" s="11" t="s">
        <v>64</v>
      </c>
      <c r="B47" s="301" t="s">
        <v>199</v>
      </c>
      <c r="C47" s="278"/>
      <c r="D47" s="169"/>
      <c r="E47" s="276"/>
      <c r="F47" s="582"/>
      <c r="G47" s="230"/>
      <c r="H47" s="230"/>
      <c r="I47" s="223"/>
    </row>
    <row r="48" spans="1:9" s="173" customFormat="1" ht="12" customHeight="1">
      <c r="A48" s="10" t="s">
        <v>65</v>
      </c>
      <c r="B48" s="302" t="s">
        <v>200</v>
      </c>
      <c r="C48" s="276"/>
      <c r="D48" s="169"/>
      <c r="E48" s="276"/>
      <c r="F48" s="582"/>
      <c r="G48" s="230"/>
      <c r="H48" s="230"/>
      <c r="I48" s="223"/>
    </row>
    <row r="49" spans="1:9" s="173" customFormat="1" ht="12" customHeight="1">
      <c r="A49" s="10" t="s">
        <v>196</v>
      </c>
      <c r="B49" s="302" t="s">
        <v>201</v>
      </c>
      <c r="C49" s="276"/>
      <c r="D49" s="169"/>
      <c r="E49" s="276"/>
      <c r="F49" s="582"/>
      <c r="G49" s="230"/>
      <c r="H49" s="230"/>
      <c r="I49" s="223"/>
    </row>
    <row r="50" spans="1:9" s="173" customFormat="1" ht="12" customHeight="1">
      <c r="A50" s="10" t="s">
        <v>197</v>
      </c>
      <c r="B50" s="302" t="s">
        <v>202</v>
      </c>
      <c r="C50" s="276"/>
      <c r="D50" s="169"/>
      <c r="E50" s="276"/>
      <c r="F50" s="582"/>
      <c r="G50" s="230"/>
      <c r="H50" s="230"/>
      <c r="I50" s="223"/>
    </row>
    <row r="51" spans="1:9" s="173" customFormat="1" ht="12" customHeight="1" thickBot="1">
      <c r="A51" s="12" t="s">
        <v>198</v>
      </c>
      <c r="B51" s="304" t="s">
        <v>203</v>
      </c>
      <c r="C51" s="277"/>
      <c r="D51" s="169"/>
      <c r="E51" s="276"/>
      <c r="F51" s="582"/>
      <c r="G51" s="230"/>
      <c r="H51" s="230"/>
      <c r="I51" s="223"/>
    </row>
    <row r="52" spans="1:9" s="173" customFormat="1" ht="12" customHeight="1" thickBot="1">
      <c r="A52" s="16" t="s">
        <v>112</v>
      </c>
      <c r="B52" s="300" t="s">
        <v>204</v>
      </c>
      <c r="C52" s="270">
        <f aca="true" t="shared" si="9" ref="C52:H52">SUM(C53:C55)</f>
        <v>0</v>
      </c>
      <c r="D52" s="270">
        <f t="shared" si="9"/>
        <v>2702</v>
      </c>
      <c r="E52" s="270">
        <f t="shared" si="9"/>
        <v>2702</v>
      </c>
      <c r="F52" s="583"/>
      <c r="G52" s="223"/>
      <c r="H52" s="223"/>
      <c r="I52" s="223"/>
    </row>
    <row r="53" spans="1:9" s="173" customFormat="1" ht="12" customHeight="1">
      <c r="A53" s="11" t="s">
        <v>66</v>
      </c>
      <c r="B53" s="301" t="s">
        <v>205</v>
      </c>
      <c r="C53" s="271"/>
      <c r="D53" s="168"/>
      <c r="E53" s="272"/>
      <c r="F53" s="582"/>
      <c r="G53" s="230"/>
      <c r="H53" s="230"/>
      <c r="I53" s="223"/>
    </row>
    <row r="54" spans="1:9" s="173" customFormat="1" ht="12" customHeight="1">
      <c r="A54" s="10" t="s">
        <v>67</v>
      </c>
      <c r="B54" s="302" t="s">
        <v>334</v>
      </c>
      <c r="C54" s="272"/>
      <c r="D54" s="168"/>
      <c r="E54" s="272"/>
      <c r="F54" s="582"/>
      <c r="G54" s="230"/>
      <c r="H54" s="230"/>
      <c r="I54" s="223"/>
    </row>
    <row r="55" spans="1:9" s="173" customFormat="1" ht="12" customHeight="1">
      <c r="A55" s="10" t="s">
        <v>208</v>
      </c>
      <c r="B55" s="302" t="s">
        <v>206</v>
      </c>
      <c r="C55" s="272"/>
      <c r="D55" s="168">
        <v>2702</v>
      </c>
      <c r="E55" s="272">
        <v>2702</v>
      </c>
      <c r="F55" s="582"/>
      <c r="G55" s="230"/>
      <c r="H55" s="230"/>
      <c r="I55" s="223"/>
    </row>
    <row r="56" spans="1:9" s="173" customFormat="1" ht="12" customHeight="1" thickBot="1">
      <c r="A56" s="12" t="s">
        <v>209</v>
      </c>
      <c r="B56" s="304" t="s">
        <v>207</v>
      </c>
      <c r="C56" s="273"/>
      <c r="D56" s="168"/>
      <c r="E56" s="272"/>
      <c r="F56" s="582"/>
      <c r="G56" s="230"/>
      <c r="H56" s="230"/>
      <c r="I56" s="223"/>
    </row>
    <row r="57" spans="1:9" s="173" customFormat="1" ht="12" customHeight="1" thickBot="1">
      <c r="A57" s="16" t="s">
        <v>15</v>
      </c>
      <c r="B57" s="305" t="s">
        <v>210</v>
      </c>
      <c r="C57" s="270">
        <f aca="true" t="shared" si="10" ref="C57:H57">SUM(C58:C60)</f>
        <v>0</v>
      </c>
      <c r="D57" s="270">
        <f t="shared" si="10"/>
        <v>0</v>
      </c>
      <c r="E57" s="270">
        <f t="shared" si="10"/>
        <v>0</v>
      </c>
      <c r="F57" s="583"/>
      <c r="G57" s="223"/>
      <c r="H57" s="223"/>
      <c r="I57" s="223"/>
    </row>
    <row r="58" spans="1:9" s="173" customFormat="1" ht="12" customHeight="1">
      <c r="A58" s="11" t="s">
        <v>113</v>
      </c>
      <c r="B58" s="301" t="s">
        <v>212</v>
      </c>
      <c r="C58" s="276"/>
      <c r="D58" s="169"/>
      <c r="E58" s="276"/>
      <c r="F58" s="582"/>
      <c r="G58" s="230"/>
      <c r="H58" s="230"/>
      <c r="I58" s="223"/>
    </row>
    <row r="59" spans="1:9" s="173" customFormat="1" ht="12" customHeight="1">
      <c r="A59" s="10" t="s">
        <v>114</v>
      </c>
      <c r="B59" s="302" t="s">
        <v>335</v>
      </c>
      <c r="C59" s="276"/>
      <c r="D59" s="169"/>
      <c r="E59" s="276"/>
      <c r="F59" s="582"/>
      <c r="G59" s="230"/>
      <c r="H59" s="230"/>
      <c r="I59" s="223"/>
    </row>
    <row r="60" spans="1:9" s="173" customFormat="1" ht="12" customHeight="1">
      <c r="A60" s="10" t="s">
        <v>137</v>
      </c>
      <c r="B60" s="302" t="s">
        <v>213</v>
      </c>
      <c r="C60" s="276"/>
      <c r="D60" s="169"/>
      <c r="E60" s="276"/>
      <c r="F60" s="582"/>
      <c r="G60" s="230"/>
      <c r="H60" s="230"/>
      <c r="I60" s="223"/>
    </row>
    <row r="61" spans="1:9" s="173" customFormat="1" ht="12" customHeight="1" thickBot="1">
      <c r="A61" s="12" t="s">
        <v>211</v>
      </c>
      <c r="B61" s="304" t="s">
        <v>214</v>
      </c>
      <c r="C61" s="276"/>
      <c r="D61" s="169"/>
      <c r="E61" s="276"/>
      <c r="F61" s="582"/>
      <c r="G61" s="230"/>
      <c r="H61" s="230"/>
      <c r="I61" s="223"/>
    </row>
    <row r="62" spans="1:9" s="173" customFormat="1" ht="12" customHeight="1" thickBot="1">
      <c r="A62" s="218" t="s">
        <v>385</v>
      </c>
      <c r="B62" s="300" t="s">
        <v>215</v>
      </c>
      <c r="C62" s="274">
        <f aca="true" t="shared" si="11" ref="C62:H62">+C5+C12+C19+C26+C34+C46+C52+C57</f>
        <v>252403</v>
      </c>
      <c r="D62" s="274">
        <f t="shared" si="11"/>
        <v>4216</v>
      </c>
      <c r="E62" s="274">
        <f t="shared" si="11"/>
        <v>256619</v>
      </c>
      <c r="F62" s="584"/>
      <c r="G62" s="579"/>
      <c r="H62" s="579"/>
      <c r="I62" s="223"/>
    </row>
    <row r="63" spans="1:9" s="173" customFormat="1" ht="12" customHeight="1" thickBot="1">
      <c r="A63" s="209" t="s">
        <v>216</v>
      </c>
      <c r="B63" s="305" t="s">
        <v>217</v>
      </c>
      <c r="C63" s="270">
        <f>SUM(C64:C66)</f>
        <v>0</v>
      </c>
      <c r="D63" s="290"/>
      <c r="E63" s="575"/>
      <c r="F63" s="582"/>
      <c r="G63" s="230"/>
      <c r="H63" s="230"/>
      <c r="I63" s="223"/>
    </row>
    <row r="64" spans="1:9" s="173" customFormat="1" ht="12" customHeight="1">
      <c r="A64" s="11" t="s">
        <v>248</v>
      </c>
      <c r="B64" s="301" t="s">
        <v>218</v>
      </c>
      <c r="C64" s="276"/>
      <c r="D64" s="169"/>
      <c r="E64" s="276"/>
      <c r="F64" s="582"/>
      <c r="G64" s="230"/>
      <c r="H64" s="230"/>
      <c r="I64" s="223"/>
    </row>
    <row r="65" spans="1:9" s="173" customFormat="1" ht="12" customHeight="1">
      <c r="A65" s="10" t="s">
        <v>257</v>
      </c>
      <c r="B65" s="302" t="s">
        <v>219</v>
      </c>
      <c r="C65" s="276"/>
      <c r="D65" s="169"/>
      <c r="E65" s="276"/>
      <c r="F65" s="582"/>
      <c r="G65" s="230"/>
      <c r="H65" s="230"/>
      <c r="I65" s="223"/>
    </row>
    <row r="66" spans="1:9" s="173" customFormat="1" ht="12" customHeight="1" thickBot="1">
      <c r="A66" s="12" t="s">
        <v>258</v>
      </c>
      <c r="B66" s="308" t="s">
        <v>370</v>
      </c>
      <c r="C66" s="276"/>
      <c r="D66" s="169"/>
      <c r="E66" s="276"/>
      <c r="F66" s="582"/>
      <c r="G66" s="230"/>
      <c r="H66" s="230"/>
      <c r="I66" s="223"/>
    </row>
    <row r="67" spans="1:9" s="173" customFormat="1" ht="12" customHeight="1" thickBot="1">
      <c r="A67" s="209" t="s">
        <v>221</v>
      </c>
      <c r="B67" s="305" t="s">
        <v>222</v>
      </c>
      <c r="C67" s="270">
        <f>SUM(C68:C71)</f>
        <v>0</v>
      </c>
      <c r="D67" s="270">
        <f aca="true" t="shared" si="12" ref="D67:I67">SUM(D68:D71)</f>
        <v>61604</v>
      </c>
      <c r="E67" s="270">
        <f t="shared" si="12"/>
        <v>61604</v>
      </c>
      <c r="F67" s="583"/>
      <c r="G67" s="223"/>
      <c r="H67" s="223"/>
      <c r="I67" s="223"/>
    </row>
    <row r="68" spans="1:9" s="173" customFormat="1" ht="12" customHeight="1">
      <c r="A68" s="11" t="s">
        <v>91</v>
      </c>
      <c r="B68" s="301" t="s">
        <v>223</v>
      </c>
      <c r="C68" s="276"/>
      <c r="D68" s="169">
        <v>61604</v>
      </c>
      <c r="E68" s="276">
        <v>61604</v>
      </c>
      <c r="F68" s="582"/>
      <c r="G68" s="230"/>
      <c r="H68" s="230"/>
      <c r="I68" s="223"/>
    </row>
    <row r="69" spans="1:9" s="173" customFormat="1" ht="12" customHeight="1">
      <c r="A69" s="10" t="s">
        <v>92</v>
      </c>
      <c r="B69" s="302" t="s">
        <v>224</v>
      </c>
      <c r="C69" s="276"/>
      <c r="D69" s="169"/>
      <c r="E69" s="276"/>
      <c r="F69" s="582"/>
      <c r="G69" s="230"/>
      <c r="H69" s="230"/>
      <c r="I69" s="223"/>
    </row>
    <row r="70" spans="1:9" s="173" customFormat="1" ht="12" customHeight="1">
      <c r="A70" s="10" t="s">
        <v>249</v>
      </c>
      <c r="B70" s="302" t="s">
        <v>225</v>
      </c>
      <c r="C70" s="276"/>
      <c r="D70" s="169"/>
      <c r="E70" s="276"/>
      <c r="F70" s="582"/>
      <c r="G70" s="230"/>
      <c r="H70" s="230"/>
      <c r="I70" s="223"/>
    </row>
    <row r="71" spans="1:9" s="173" customFormat="1" ht="12" customHeight="1" thickBot="1">
      <c r="A71" s="12" t="s">
        <v>250</v>
      </c>
      <c r="B71" s="304" t="s">
        <v>226</v>
      </c>
      <c r="C71" s="276"/>
      <c r="D71" s="169"/>
      <c r="E71" s="276"/>
      <c r="F71" s="582"/>
      <c r="G71" s="230"/>
      <c r="H71" s="230"/>
      <c r="I71" s="223"/>
    </row>
    <row r="72" spans="1:9" s="173" customFormat="1" ht="12" customHeight="1" thickBot="1">
      <c r="A72" s="209" t="s">
        <v>227</v>
      </c>
      <c r="B72" s="305" t="s">
        <v>228</v>
      </c>
      <c r="C72" s="270">
        <f>SUM(C73:C74)</f>
        <v>0</v>
      </c>
      <c r="D72" s="270">
        <f aca="true" t="shared" si="13" ref="D72:I72">SUM(D73:D74)</f>
        <v>19935</v>
      </c>
      <c r="E72" s="270">
        <f t="shared" si="13"/>
        <v>19935</v>
      </c>
      <c r="F72" s="583"/>
      <c r="G72" s="223"/>
      <c r="H72" s="223"/>
      <c r="I72" s="223"/>
    </row>
    <row r="73" spans="1:9" s="173" customFormat="1" ht="12" customHeight="1">
      <c r="A73" s="11" t="s">
        <v>251</v>
      </c>
      <c r="B73" s="301" t="s">
        <v>229</v>
      </c>
      <c r="C73" s="276"/>
      <c r="D73" s="169">
        <v>19935</v>
      </c>
      <c r="E73" s="276">
        <v>19935</v>
      </c>
      <c r="F73" s="582"/>
      <c r="G73" s="230"/>
      <c r="H73" s="230"/>
      <c r="I73" s="223"/>
    </row>
    <row r="74" spans="1:9" s="173" customFormat="1" ht="12" customHeight="1" thickBot="1">
      <c r="A74" s="12" t="s">
        <v>252</v>
      </c>
      <c r="B74" s="304" t="s">
        <v>230</v>
      </c>
      <c r="C74" s="276"/>
      <c r="D74" s="169"/>
      <c r="E74" s="276"/>
      <c r="F74" s="582"/>
      <c r="G74" s="230"/>
      <c r="H74" s="230"/>
      <c r="I74" s="223"/>
    </row>
    <row r="75" spans="1:9" s="173" customFormat="1" ht="12" customHeight="1" thickBot="1">
      <c r="A75" s="209" t="s">
        <v>231</v>
      </c>
      <c r="B75" s="305" t="s">
        <v>232</v>
      </c>
      <c r="C75" s="270">
        <f>SUM(C76:C78)</f>
        <v>0</v>
      </c>
      <c r="D75" s="270">
        <f>SUM(D76:D78)</f>
        <v>0</v>
      </c>
      <c r="E75" s="270">
        <f>SUM(E76:E78)</f>
        <v>0</v>
      </c>
      <c r="F75" s="582"/>
      <c r="G75" s="230"/>
      <c r="H75" s="230"/>
      <c r="I75" s="223"/>
    </row>
    <row r="76" spans="1:9" s="173" customFormat="1" ht="12" customHeight="1">
      <c r="A76" s="11" t="s">
        <v>253</v>
      </c>
      <c r="B76" s="301" t="s">
        <v>233</v>
      </c>
      <c r="C76" s="276"/>
      <c r="D76" s="169"/>
      <c r="E76" s="276"/>
      <c r="F76" s="582"/>
      <c r="G76" s="230"/>
      <c r="H76" s="230"/>
      <c r="I76" s="223"/>
    </row>
    <row r="77" spans="1:9" s="173" customFormat="1" ht="12" customHeight="1">
      <c r="A77" s="10" t="s">
        <v>254</v>
      </c>
      <c r="B77" s="302" t="s">
        <v>234</v>
      </c>
      <c r="C77" s="276"/>
      <c r="D77" s="169"/>
      <c r="E77" s="276"/>
      <c r="F77" s="582"/>
      <c r="G77" s="230"/>
      <c r="H77" s="230"/>
      <c r="I77" s="223"/>
    </row>
    <row r="78" spans="1:9" s="173" customFormat="1" ht="12" customHeight="1" thickBot="1">
      <c r="A78" s="12" t="s">
        <v>255</v>
      </c>
      <c r="B78" s="304" t="s">
        <v>235</v>
      </c>
      <c r="C78" s="276"/>
      <c r="D78" s="169"/>
      <c r="E78" s="276"/>
      <c r="F78" s="582"/>
      <c r="G78" s="230"/>
      <c r="H78" s="230"/>
      <c r="I78" s="223"/>
    </row>
    <row r="79" spans="1:9" s="173" customFormat="1" ht="12" customHeight="1" thickBot="1">
      <c r="A79" s="209" t="s">
        <v>236</v>
      </c>
      <c r="B79" s="305" t="s">
        <v>256</v>
      </c>
      <c r="C79" s="270">
        <f>SUM(C80:C83)</f>
        <v>0</v>
      </c>
      <c r="D79" s="270">
        <f>SUM(D80:D83)</f>
        <v>0</v>
      </c>
      <c r="E79" s="270">
        <f>SUM(E80:E83)</f>
        <v>0</v>
      </c>
      <c r="F79" s="582"/>
      <c r="G79" s="230"/>
      <c r="H79" s="230"/>
      <c r="I79" s="223"/>
    </row>
    <row r="80" spans="1:9" s="173" customFormat="1" ht="12" customHeight="1">
      <c r="A80" s="178" t="s">
        <v>237</v>
      </c>
      <c r="B80" s="301" t="s">
        <v>238</v>
      </c>
      <c r="C80" s="276"/>
      <c r="D80" s="169"/>
      <c r="E80" s="276"/>
      <c r="F80" s="582"/>
      <c r="G80" s="230"/>
      <c r="H80" s="230"/>
      <c r="I80" s="223"/>
    </row>
    <row r="81" spans="1:9" s="173" customFormat="1" ht="12" customHeight="1">
      <c r="A81" s="179" t="s">
        <v>239</v>
      </c>
      <c r="B81" s="302" t="s">
        <v>240</v>
      </c>
      <c r="C81" s="276"/>
      <c r="D81" s="169"/>
      <c r="E81" s="276"/>
      <c r="F81" s="582"/>
      <c r="G81" s="230"/>
      <c r="H81" s="230"/>
      <c r="I81" s="223"/>
    </row>
    <row r="82" spans="1:9" s="173" customFormat="1" ht="12" customHeight="1">
      <c r="A82" s="179" t="s">
        <v>241</v>
      </c>
      <c r="B82" s="302" t="s">
        <v>242</v>
      </c>
      <c r="C82" s="276"/>
      <c r="D82" s="169"/>
      <c r="E82" s="276"/>
      <c r="F82" s="582"/>
      <c r="G82" s="230"/>
      <c r="H82" s="230"/>
      <c r="I82" s="223"/>
    </row>
    <row r="83" spans="1:9" s="173" customFormat="1" ht="12" customHeight="1" thickBot="1">
      <c r="A83" s="180" t="s">
        <v>243</v>
      </c>
      <c r="B83" s="304" t="s">
        <v>244</v>
      </c>
      <c r="C83" s="276"/>
      <c r="D83" s="169"/>
      <c r="E83" s="276"/>
      <c r="F83" s="582"/>
      <c r="G83" s="230"/>
      <c r="H83" s="230"/>
      <c r="I83" s="223"/>
    </row>
    <row r="84" spans="1:9" s="173" customFormat="1" ht="12" customHeight="1" thickBot="1">
      <c r="A84" s="209" t="s">
        <v>245</v>
      </c>
      <c r="B84" s="305" t="s">
        <v>384</v>
      </c>
      <c r="C84" s="279"/>
      <c r="D84" s="293"/>
      <c r="E84" s="576"/>
      <c r="F84" s="582"/>
      <c r="G84" s="230"/>
      <c r="H84" s="230"/>
      <c r="I84" s="223"/>
    </row>
    <row r="85" spans="1:9" s="173" customFormat="1" ht="13.5" customHeight="1" thickBot="1">
      <c r="A85" s="209" t="s">
        <v>247</v>
      </c>
      <c r="B85" s="305" t="s">
        <v>246</v>
      </c>
      <c r="C85" s="279"/>
      <c r="D85" s="279"/>
      <c r="E85" s="279"/>
      <c r="F85" s="582"/>
      <c r="G85" s="230"/>
      <c r="H85" s="230"/>
      <c r="I85" s="223"/>
    </row>
    <row r="86" spans="1:9" s="173" customFormat="1" ht="15.75" customHeight="1" thickBot="1">
      <c r="A86" s="296" t="s">
        <v>259</v>
      </c>
      <c r="B86" s="309" t="s">
        <v>387</v>
      </c>
      <c r="C86" s="297">
        <f aca="true" t="shared" si="14" ref="C86:H86">+C63+C67+C72+C75+C79+C85+C84</f>
        <v>0</v>
      </c>
      <c r="D86" s="297">
        <f t="shared" si="14"/>
        <v>81539</v>
      </c>
      <c r="E86" s="297">
        <f t="shared" si="14"/>
        <v>81539</v>
      </c>
      <c r="F86" s="584"/>
      <c r="G86" s="579"/>
      <c r="H86" s="579"/>
      <c r="I86" s="223"/>
    </row>
    <row r="87" spans="1:9" s="173" customFormat="1" ht="16.5" customHeight="1" thickBot="1">
      <c r="A87" s="209" t="s">
        <v>386</v>
      </c>
      <c r="B87" s="310" t="s">
        <v>388</v>
      </c>
      <c r="C87" s="274">
        <f aca="true" t="shared" si="15" ref="C87:H87">+C62+C86</f>
        <v>252403</v>
      </c>
      <c r="D87" s="274">
        <f t="shared" si="15"/>
        <v>85755</v>
      </c>
      <c r="E87" s="274">
        <f t="shared" si="15"/>
        <v>338158</v>
      </c>
      <c r="F87" s="584"/>
      <c r="G87" s="579"/>
      <c r="H87" s="579"/>
      <c r="I87" s="223"/>
    </row>
    <row r="88" spans="1:9" s="173" customFormat="1" ht="83.25" customHeight="1">
      <c r="A88" s="531"/>
      <c r="B88" s="311"/>
      <c r="C88" s="223"/>
      <c r="D88" s="223"/>
      <c r="E88" s="223"/>
      <c r="F88" s="230"/>
      <c r="G88" s="230"/>
      <c r="H88" s="230"/>
      <c r="I88" s="223"/>
    </row>
    <row r="89" spans="1:9" ht="16.5" customHeight="1">
      <c r="A89" s="540" t="s">
        <v>36</v>
      </c>
      <c r="B89" s="535"/>
      <c r="C89" s="535"/>
      <c r="D89" s="266"/>
      <c r="E89" s="266"/>
      <c r="F89" s="228"/>
      <c r="G89" s="228"/>
      <c r="H89" s="228"/>
      <c r="I89" s="223"/>
    </row>
    <row r="90" spans="1:9" s="225" customFormat="1" ht="16.5" customHeight="1" thickBot="1">
      <c r="A90" s="537" t="s">
        <v>94</v>
      </c>
      <c r="B90" s="538"/>
      <c r="C90" s="224" t="s">
        <v>136</v>
      </c>
      <c r="D90" s="295"/>
      <c r="E90" s="527"/>
      <c r="F90" s="528"/>
      <c r="G90" s="528"/>
      <c r="H90" s="528"/>
      <c r="I90" s="223"/>
    </row>
    <row r="91" spans="1:9" ht="37.5" customHeight="1" thickBot="1">
      <c r="A91" s="25" t="s">
        <v>56</v>
      </c>
      <c r="B91" s="298" t="s">
        <v>37</v>
      </c>
      <c r="C91" s="268" t="str">
        <f>+C3</f>
        <v>2015. évi előirányzat</v>
      </c>
      <c r="D91" s="268" t="s">
        <v>511</v>
      </c>
      <c r="E91" s="268" t="s">
        <v>512</v>
      </c>
      <c r="F91" s="586"/>
      <c r="G91" s="228"/>
      <c r="H91" s="228"/>
      <c r="I91" s="223"/>
    </row>
    <row r="92" spans="1:9" s="173" customFormat="1" ht="12" customHeight="1" thickBot="1">
      <c r="A92" s="25" t="s">
        <v>399</v>
      </c>
      <c r="B92" s="298" t="s">
        <v>400</v>
      </c>
      <c r="C92" s="268" t="s">
        <v>401</v>
      </c>
      <c r="D92" s="289"/>
      <c r="E92" s="574"/>
      <c r="F92" s="582"/>
      <c r="G92" s="230"/>
      <c r="H92" s="230"/>
      <c r="I92" s="223"/>
    </row>
    <row r="93" spans="1:9" ht="12" customHeight="1" thickBot="1">
      <c r="A93" s="18" t="s">
        <v>8</v>
      </c>
      <c r="B93" s="312" t="s">
        <v>346</v>
      </c>
      <c r="C93" s="280">
        <f aca="true" t="shared" si="16" ref="C93:I93">C94+C95+C96+C97+C98+C111</f>
        <v>244434</v>
      </c>
      <c r="D93" s="280">
        <f t="shared" si="16"/>
        <v>33362</v>
      </c>
      <c r="E93" s="280">
        <f t="shared" si="16"/>
        <v>277796</v>
      </c>
      <c r="F93" s="583"/>
      <c r="G93" s="223"/>
      <c r="H93" s="223"/>
      <c r="I93" s="223"/>
    </row>
    <row r="94" spans="1:9" ht="12" customHeight="1">
      <c r="A94" s="13" t="s">
        <v>68</v>
      </c>
      <c r="B94" s="313" t="s">
        <v>38</v>
      </c>
      <c r="C94" s="281">
        <v>95147</v>
      </c>
      <c r="D94" s="168">
        <v>2091</v>
      </c>
      <c r="E94" s="272">
        <f>SUM(C94:D94)</f>
        <v>97238</v>
      </c>
      <c r="F94" s="586"/>
      <c r="G94" s="228"/>
      <c r="H94" s="228"/>
      <c r="I94" s="223"/>
    </row>
    <row r="95" spans="1:9" ht="12" customHeight="1">
      <c r="A95" s="10" t="s">
        <v>69</v>
      </c>
      <c r="B95" s="314" t="s">
        <v>115</v>
      </c>
      <c r="C95" s="272">
        <v>29032</v>
      </c>
      <c r="D95" s="168">
        <v>445</v>
      </c>
      <c r="E95" s="272">
        <f aca="true" t="shared" si="17" ref="E95:E113">SUM(C95:D95)</f>
        <v>29477</v>
      </c>
      <c r="F95" s="586"/>
      <c r="G95" s="228"/>
      <c r="H95" s="228"/>
      <c r="I95" s="223"/>
    </row>
    <row r="96" spans="1:9" ht="12" customHeight="1">
      <c r="A96" s="10" t="s">
        <v>70</v>
      </c>
      <c r="B96" s="314" t="s">
        <v>89</v>
      </c>
      <c r="C96" s="273">
        <v>93800</v>
      </c>
      <c r="D96" s="168">
        <v>4671</v>
      </c>
      <c r="E96" s="272">
        <f t="shared" si="17"/>
        <v>98471</v>
      </c>
      <c r="F96" s="586"/>
      <c r="G96" s="228"/>
      <c r="H96" s="228"/>
      <c r="I96" s="223"/>
    </row>
    <row r="97" spans="1:9" ht="12" customHeight="1">
      <c r="A97" s="10" t="s">
        <v>71</v>
      </c>
      <c r="B97" s="315" t="s">
        <v>116</v>
      </c>
      <c r="C97" s="273">
        <v>24455</v>
      </c>
      <c r="D97" s="168">
        <v>1308</v>
      </c>
      <c r="E97" s="272">
        <f t="shared" si="17"/>
        <v>25763</v>
      </c>
      <c r="F97" s="586"/>
      <c r="G97" s="228"/>
      <c r="H97" s="228"/>
      <c r="I97" s="223"/>
    </row>
    <row r="98" spans="1:9" ht="12" customHeight="1">
      <c r="A98" s="10" t="s">
        <v>79</v>
      </c>
      <c r="B98" s="316" t="s">
        <v>117</v>
      </c>
      <c r="C98" s="273">
        <v>2000</v>
      </c>
      <c r="D98" s="168">
        <v>7145</v>
      </c>
      <c r="E98" s="272">
        <f t="shared" si="17"/>
        <v>9145</v>
      </c>
      <c r="F98" s="586"/>
      <c r="G98" s="228"/>
      <c r="H98" s="228"/>
      <c r="I98" s="223"/>
    </row>
    <row r="99" spans="1:9" ht="12" customHeight="1">
      <c r="A99" s="10" t="s">
        <v>72</v>
      </c>
      <c r="B99" s="314" t="s">
        <v>351</v>
      </c>
      <c r="C99" s="273"/>
      <c r="D99" s="168">
        <v>5343</v>
      </c>
      <c r="E99" s="272">
        <f t="shared" si="17"/>
        <v>5343</v>
      </c>
      <c r="F99" s="586"/>
      <c r="G99" s="228"/>
      <c r="H99" s="228"/>
      <c r="I99" s="223"/>
    </row>
    <row r="100" spans="1:9" ht="12" customHeight="1">
      <c r="A100" s="10" t="s">
        <v>73</v>
      </c>
      <c r="B100" s="317" t="s">
        <v>350</v>
      </c>
      <c r="C100" s="273"/>
      <c r="D100" s="168"/>
      <c r="E100" s="272">
        <f t="shared" si="17"/>
        <v>0</v>
      </c>
      <c r="F100" s="586"/>
      <c r="G100" s="228"/>
      <c r="H100" s="228"/>
      <c r="I100" s="223"/>
    </row>
    <row r="101" spans="1:9" ht="12" customHeight="1">
      <c r="A101" s="10" t="s">
        <v>80</v>
      </c>
      <c r="B101" s="317" t="s">
        <v>349</v>
      </c>
      <c r="C101" s="273"/>
      <c r="D101" s="168"/>
      <c r="E101" s="272">
        <f t="shared" si="17"/>
        <v>0</v>
      </c>
      <c r="F101" s="586"/>
      <c r="G101" s="228"/>
      <c r="H101" s="228"/>
      <c r="I101" s="223"/>
    </row>
    <row r="102" spans="1:9" ht="12" customHeight="1">
      <c r="A102" s="10" t="s">
        <v>81</v>
      </c>
      <c r="B102" s="318" t="s">
        <v>262</v>
      </c>
      <c r="C102" s="273"/>
      <c r="D102" s="168"/>
      <c r="E102" s="272">
        <f t="shared" si="17"/>
        <v>0</v>
      </c>
      <c r="F102" s="586"/>
      <c r="G102" s="228"/>
      <c r="H102" s="228"/>
      <c r="I102" s="223"/>
    </row>
    <row r="103" spans="1:9" ht="12" customHeight="1">
      <c r="A103" s="10" t="s">
        <v>82</v>
      </c>
      <c r="B103" s="314" t="s">
        <v>263</v>
      </c>
      <c r="C103" s="273"/>
      <c r="D103" s="168"/>
      <c r="E103" s="272">
        <f t="shared" si="17"/>
        <v>0</v>
      </c>
      <c r="F103" s="586"/>
      <c r="G103" s="228"/>
      <c r="H103" s="228"/>
      <c r="I103" s="223"/>
    </row>
    <row r="104" spans="1:9" ht="12" customHeight="1">
      <c r="A104" s="10" t="s">
        <v>83</v>
      </c>
      <c r="B104" s="314" t="s">
        <v>264</v>
      </c>
      <c r="C104" s="273"/>
      <c r="D104" s="168"/>
      <c r="E104" s="272">
        <f t="shared" si="17"/>
        <v>0</v>
      </c>
      <c r="F104" s="586"/>
      <c r="G104" s="228"/>
      <c r="H104" s="228"/>
      <c r="I104" s="223"/>
    </row>
    <row r="105" spans="1:9" ht="12" customHeight="1">
      <c r="A105" s="10" t="s">
        <v>85</v>
      </c>
      <c r="B105" s="318" t="s">
        <v>265</v>
      </c>
      <c r="C105" s="273"/>
      <c r="D105" s="168"/>
      <c r="E105" s="272">
        <f t="shared" si="17"/>
        <v>0</v>
      </c>
      <c r="F105" s="586"/>
      <c r="G105" s="228"/>
      <c r="H105" s="228"/>
      <c r="I105" s="223"/>
    </row>
    <row r="106" spans="1:9" ht="12" customHeight="1">
      <c r="A106" s="10" t="s">
        <v>118</v>
      </c>
      <c r="B106" s="318" t="s">
        <v>266</v>
      </c>
      <c r="C106" s="273"/>
      <c r="D106" s="168"/>
      <c r="E106" s="272">
        <f t="shared" si="17"/>
        <v>0</v>
      </c>
      <c r="F106" s="586"/>
      <c r="G106" s="228"/>
      <c r="H106" s="228"/>
      <c r="I106" s="223"/>
    </row>
    <row r="107" spans="1:9" ht="12" customHeight="1">
      <c r="A107" s="10" t="s">
        <v>260</v>
      </c>
      <c r="B107" s="314" t="s">
        <v>267</v>
      </c>
      <c r="C107" s="273"/>
      <c r="D107" s="168"/>
      <c r="E107" s="272">
        <f t="shared" si="17"/>
        <v>0</v>
      </c>
      <c r="F107" s="586"/>
      <c r="G107" s="228"/>
      <c r="H107" s="228"/>
      <c r="I107" s="223"/>
    </row>
    <row r="108" spans="1:9" ht="12" customHeight="1">
      <c r="A108" s="9" t="s">
        <v>261</v>
      </c>
      <c r="B108" s="317" t="s">
        <v>268</v>
      </c>
      <c r="C108" s="273"/>
      <c r="D108" s="168"/>
      <c r="E108" s="272">
        <f t="shared" si="17"/>
        <v>0</v>
      </c>
      <c r="F108" s="586"/>
      <c r="G108" s="228"/>
      <c r="H108" s="228"/>
      <c r="I108" s="223"/>
    </row>
    <row r="109" spans="1:9" ht="12" customHeight="1">
      <c r="A109" s="10" t="s">
        <v>347</v>
      </c>
      <c r="B109" s="317" t="s">
        <v>269</v>
      </c>
      <c r="C109" s="273"/>
      <c r="D109" s="168"/>
      <c r="E109" s="272">
        <f t="shared" si="17"/>
        <v>0</v>
      </c>
      <c r="F109" s="586"/>
      <c r="G109" s="228"/>
      <c r="H109" s="228"/>
      <c r="I109" s="223"/>
    </row>
    <row r="110" spans="1:9" ht="12" customHeight="1">
      <c r="A110" s="12" t="s">
        <v>348</v>
      </c>
      <c r="B110" s="317" t="s">
        <v>270</v>
      </c>
      <c r="C110" s="273"/>
      <c r="D110" s="168">
        <v>1802</v>
      </c>
      <c r="E110" s="272">
        <f t="shared" si="17"/>
        <v>1802</v>
      </c>
      <c r="F110" s="586"/>
      <c r="G110" s="228"/>
      <c r="H110" s="228"/>
      <c r="I110" s="223"/>
    </row>
    <row r="111" spans="1:9" ht="12" customHeight="1">
      <c r="A111" s="10" t="s">
        <v>352</v>
      </c>
      <c r="B111" s="315" t="s">
        <v>39</v>
      </c>
      <c r="C111" s="272"/>
      <c r="D111" s="168">
        <v>17702</v>
      </c>
      <c r="E111" s="272">
        <f t="shared" si="17"/>
        <v>17702</v>
      </c>
      <c r="F111" s="586"/>
      <c r="G111" s="228"/>
      <c r="H111" s="228"/>
      <c r="I111" s="223"/>
    </row>
    <row r="112" spans="1:9" ht="12" customHeight="1">
      <c r="A112" s="10" t="s">
        <v>353</v>
      </c>
      <c r="B112" s="314" t="s">
        <v>355</v>
      </c>
      <c r="C112" s="272"/>
      <c r="D112" s="168">
        <v>17702</v>
      </c>
      <c r="E112" s="272">
        <f t="shared" si="17"/>
        <v>17702</v>
      </c>
      <c r="F112" s="586"/>
      <c r="G112" s="228"/>
      <c r="H112" s="228"/>
      <c r="I112" s="223"/>
    </row>
    <row r="113" spans="1:9" ht="12" customHeight="1" thickBot="1">
      <c r="A113" s="14" t="s">
        <v>354</v>
      </c>
      <c r="B113" s="319" t="s">
        <v>356</v>
      </c>
      <c r="C113" s="282"/>
      <c r="D113" s="168"/>
      <c r="E113" s="272">
        <f t="shared" si="17"/>
        <v>0</v>
      </c>
      <c r="F113" s="586"/>
      <c r="G113" s="228"/>
      <c r="H113" s="228"/>
      <c r="I113" s="223"/>
    </row>
    <row r="114" spans="1:9" ht="12" customHeight="1" thickBot="1">
      <c r="A114" s="217" t="s">
        <v>9</v>
      </c>
      <c r="B114" s="320" t="s">
        <v>271</v>
      </c>
      <c r="C114" s="283">
        <f aca="true" t="shared" si="18" ref="C114:I114">+C115+C117+C119</f>
        <v>7969</v>
      </c>
      <c r="D114" s="283">
        <f t="shared" si="18"/>
        <v>17393</v>
      </c>
      <c r="E114" s="283">
        <f t="shared" si="18"/>
        <v>25362</v>
      </c>
      <c r="F114" s="583"/>
      <c r="G114" s="223"/>
      <c r="H114" s="223"/>
      <c r="I114" s="223"/>
    </row>
    <row r="115" spans="1:9" ht="12" customHeight="1">
      <c r="A115" s="11" t="s">
        <v>74</v>
      </c>
      <c r="B115" s="314" t="s">
        <v>135</v>
      </c>
      <c r="C115" s="271">
        <v>7269</v>
      </c>
      <c r="D115" s="168">
        <v>17268</v>
      </c>
      <c r="E115" s="272">
        <f>SUM(C115:D115)</f>
        <v>24537</v>
      </c>
      <c r="F115" s="586"/>
      <c r="G115" s="228"/>
      <c r="H115" s="228"/>
      <c r="I115" s="223"/>
    </row>
    <row r="116" spans="1:9" ht="12" customHeight="1">
      <c r="A116" s="11" t="s">
        <v>75</v>
      </c>
      <c r="B116" s="317" t="s">
        <v>275</v>
      </c>
      <c r="C116" s="271"/>
      <c r="D116" s="168"/>
      <c r="E116" s="272">
        <f>SUM(C116:D116)</f>
        <v>0</v>
      </c>
      <c r="F116" s="586"/>
      <c r="G116" s="228"/>
      <c r="H116" s="228"/>
      <c r="I116" s="223"/>
    </row>
    <row r="117" spans="1:9" ht="12" customHeight="1">
      <c r="A117" s="11" t="s">
        <v>76</v>
      </c>
      <c r="B117" s="317" t="s">
        <v>119</v>
      </c>
      <c r="C117" s="272">
        <v>700</v>
      </c>
      <c r="D117" s="168">
        <v>125</v>
      </c>
      <c r="E117" s="272">
        <f>SUM(C117:D117)</f>
        <v>825</v>
      </c>
      <c r="F117" s="586"/>
      <c r="G117" s="228"/>
      <c r="H117" s="228"/>
      <c r="I117" s="223"/>
    </row>
    <row r="118" spans="1:9" ht="12" customHeight="1">
      <c r="A118" s="11" t="s">
        <v>77</v>
      </c>
      <c r="B118" s="317" t="s">
        <v>276</v>
      </c>
      <c r="C118" s="284"/>
      <c r="D118" s="168"/>
      <c r="E118" s="272"/>
      <c r="F118" s="586"/>
      <c r="G118" s="228"/>
      <c r="H118" s="228"/>
      <c r="I118" s="223"/>
    </row>
    <row r="119" spans="1:9" ht="12" customHeight="1">
      <c r="A119" s="11" t="s">
        <v>78</v>
      </c>
      <c r="B119" s="304" t="s">
        <v>138</v>
      </c>
      <c r="C119" s="284"/>
      <c r="D119" s="168"/>
      <c r="E119" s="272"/>
      <c r="F119" s="586"/>
      <c r="G119" s="228"/>
      <c r="H119" s="228"/>
      <c r="I119" s="223"/>
    </row>
    <row r="120" spans="1:9" ht="12" customHeight="1">
      <c r="A120" s="11" t="s">
        <v>84</v>
      </c>
      <c r="B120" s="303" t="s">
        <v>336</v>
      </c>
      <c r="C120" s="284"/>
      <c r="D120" s="168"/>
      <c r="E120" s="272"/>
      <c r="F120" s="586"/>
      <c r="G120" s="228"/>
      <c r="H120" s="228"/>
      <c r="I120" s="223"/>
    </row>
    <row r="121" spans="1:9" ht="12" customHeight="1">
      <c r="A121" s="11" t="s">
        <v>86</v>
      </c>
      <c r="B121" s="321" t="s">
        <v>281</v>
      </c>
      <c r="C121" s="284"/>
      <c r="D121" s="168"/>
      <c r="E121" s="272"/>
      <c r="F121" s="586"/>
      <c r="G121" s="228"/>
      <c r="H121" s="228"/>
      <c r="I121" s="223"/>
    </row>
    <row r="122" spans="1:9" ht="11.25">
      <c r="A122" s="11" t="s">
        <v>120</v>
      </c>
      <c r="B122" s="314" t="s">
        <v>264</v>
      </c>
      <c r="C122" s="284"/>
      <c r="D122" s="168"/>
      <c r="E122" s="272"/>
      <c r="F122" s="586"/>
      <c r="G122" s="228"/>
      <c r="H122" s="228"/>
      <c r="I122" s="223"/>
    </row>
    <row r="123" spans="1:9" ht="12" customHeight="1">
      <c r="A123" s="11" t="s">
        <v>121</v>
      </c>
      <c r="B123" s="314" t="s">
        <v>280</v>
      </c>
      <c r="C123" s="284"/>
      <c r="D123" s="168"/>
      <c r="E123" s="272"/>
      <c r="F123" s="586"/>
      <c r="G123" s="228"/>
      <c r="H123" s="228"/>
      <c r="I123" s="223"/>
    </row>
    <row r="124" spans="1:9" ht="12" customHeight="1">
      <c r="A124" s="11" t="s">
        <v>122</v>
      </c>
      <c r="B124" s="314" t="s">
        <v>279</v>
      </c>
      <c r="C124" s="284"/>
      <c r="D124" s="168"/>
      <c r="E124" s="272"/>
      <c r="F124" s="586"/>
      <c r="G124" s="228"/>
      <c r="H124" s="228"/>
      <c r="I124" s="223"/>
    </row>
    <row r="125" spans="1:9" ht="12" customHeight="1">
      <c r="A125" s="11" t="s">
        <v>272</v>
      </c>
      <c r="B125" s="314" t="s">
        <v>267</v>
      </c>
      <c r="C125" s="284"/>
      <c r="D125" s="168"/>
      <c r="E125" s="272"/>
      <c r="F125" s="586"/>
      <c r="G125" s="228"/>
      <c r="H125" s="228"/>
      <c r="I125" s="223"/>
    </row>
    <row r="126" spans="1:9" ht="12" customHeight="1">
      <c r="A126" s="11" t="s">
        <v>273</v>
      </c>
      <c r="B126" s="314" t="s">
        <v>278</v>
      </c>
      <c r="C126" s="284"/>
      <c r="D126" s="168"/>
      <c r="E126" s="272"/>
      <c r="F126" s="586"/>
      <c r="G126" s="228"/>
      <c r="H126" s="228"/>
      <c r="I126" s="223"/>
    </row>
    <row r="127" spans="1:9" ht="12" thickBot="1">
      <c r="A127" s="9" t="s">
        <v>274</v>
      </c>
      <c r="B127" s="314" t="s">
        <v>277</v>
      </c>
      <c r="C127" s="285"/>
      <c r="D127" s="168"/>
      <c r="E127" s="272"/>
      <c r="F127" s="586"/>
      <c r="G127" s="228"/>
      <c r="H127" s="228"/>
      <c r="I127" s="223"/>
    </row>
    <row r="128" spans="1:9" ht="12" customHeight="1" thickBot="1">
      <c r="A128" s="16" t="s">
        <v>10</v>
      </c>
      <c r="B128" s="322" t="s">
        <v>357</v>
      </c>
      <c r="C128" s="270">
        <f aca="true" t="shared" si="19" ref="C128:H128">+C93+C114</f>
        <v>252403</v>
      </c>
      <c r="D128" s="270">
        <f t="shared" si="19"/>
        <v>50755</v>
      </c>
      <c r="E128" s="270">
        <f t="shared" si="19"/>
        <v>303158</v>
      </c>
      <c r="F128" s="583"/>
      <c r="G128" s="223"/>
      <c r="H128" s="223"/>
      <c r="I128" s="223"/>
    </row>
    <row r="129" spans="1:9" ht="12" customHeight="1" thickBot="1">
      <c r="A129" s="16" t="s">
        <v>11</v>
      </c>
      <c r="B129" s="322" t="s">
        <v>358</v>
      </c>
      <c r="C129" s="270">
        <f>+C130+C131+C132</f>
        <v>0</v>
      </c>
      <c r="D129" s="290"/>
      <c r="E129" s="575"/>
      <c r="F129" s="586"/>
      <c r="G129" s="228"/>
      <c r="H129" s="228"/>
      <c r="I129" s="223"/>
    </row>
    <row r="130" spans="1:9" ht="12" customHeight="1">
      <c r="A130" s="11" t="s">
        <v>172</v>
      </c>
      <c r="B130" s="317" t="s">
        <v>365</v>
      </c>
      <c r="C130" s="284"/>
      <c r="D130" s="168"/>
      <c r="E130" s="272"/>
      <c r="F130" s="586"/>
      <c r="G130" s="228"/>
      <c r="H130" s="228"/>
      <c r="I130" s="223"/>
    </row>
    <row r="131" spans="1:9" ht="12" customHeight="1">
      <c r="A131" s="11" t="s">
        <v>175</v>
      </c>
      <c r="B131" s="317" t="s">
        <v>366</v>
      </c>
      <c r="C131" s="284"/>
      <c r="D131" s="168"/>
      <c r="E131" s="272"/>
      <c r="F131" s="586"/>
      <c r="G131" s="228"/>
      <c r="H131" s="228"/>
      <c r="I131" s="223"/>
    </row>
    <row r="132" spans="1:9" ht="12" customHeight="1" thickBot="1">
      <c r="A132" s="9" t="s">
        <v>176</v>
      </c>
      <c r="B132" s="317" t="s">
        <v>367</v>
      </c>
      <c r="C132" s="284"/>
      <c r="D132" s="168"/>
      <c r="E132" s="272"/>
      <c r="F132" s="586"/>
      <c r="G132" s="228"/>
      <c r="H132" s="228"/>
      <c r="I132" s="223"/>
    </row>
    <row r="133" spans="1:9" ht="12" customHeight="1" thickBot="1">
      <c r="A133" s="16" t="s">
        <v>12</v>
      </c>
      <c r="B133" s="322" t="s">
        <v>359</v>
      </c>
      <c r="C133" s="270">
        <f>SUM(C134:C139)</f>
        <v>0</v>
      </c>
      <c r="D133" s="270">
        <f>SUM(D134:D139)</f>
        <v>35000</v>
      </c>
      <c r="E133" s="270">
        <f>SUM(E134:E139)</f>
        <v>35000</v>
      </c>
      <c r="F133" s="583"/>
      <c r="G133" s="223"/>
      <c r="H133" s="223"/>
      <c r="I133" s="223"/>
    </row>
    <row r="134" spans="1:9" ht="12" customHeight="1">
      <c r="A134" s="11" t="s">
        <v>61</v>
      </c>
      <c r="B134" s="321" t="s">
        <v>368</v>
      </c>
      <c r="C134" s="284"/>
      <c r="D134" s="168">
        <v>35000</v>
      </c>
      <c r="E134" s="272">
        <v>35000</v>
      </c>
      <c r="F134" s="586"/>
      <c r="G134" s="228"/>
      <c r="H134" s="228"/>
      <c r="I134" s="223"/>
    </row>
    <row r="135" spans="1:9" ht="12" customHeight="1">
      <c r="A135" s="11" t="s">
        <v>62</v>
      </c>
      <c r="B135" s="321" t="s">
        <v>360</v>
      </c>
      <c r="C135" s="284"/>
      <c r="D135" s="168"/>
      <c r="E135" s="272"/>
      <c r="F135" s="586"/>
      <c r="G135" s="228"/>
      <c r="H135" s="228"/>
      <c r="I135" s="223"/>
    </row>
    <row r="136" spans="1:9" ht="12" customHeight="1">
      <c r="A136" s="11" t="s">
        <v>63</v>
      </c>
      <c r="B136" s="321" t="s">
        <v>361</v>
      </c>
      <c r="C136" s="284"/>
      <c r="D136" s="168"/>
      <c r="E136" s="272"/>
      <c r="F136" s="586"/>
      <c r="G136" s="228"/>
      <c r="H136" s="228"/>
      <c r="I136" s="223"/>
    </row>
    <row r="137" spans="1:9" ht="12" customHeight="1">
      <c r="A137" s="11" t="s">
        <v>107</v>
      </c>
      <c r="B137" s="321" t="s">
        <v>362</v>
      </c>
      <c r="C137" s="284"/>
      <c r="D137" s="168"/>
      <c r="E137" s="272"/>
      <c r="F137" s="586"/>
      <c r="G137" s="228"/>
      <c r="H137" s="228"/>
      <c r="I137" s="223"/>
    </row>
    <row r="138" spans="1:9" ht="12" customHeight="1">
      <c r="A138" s="11" t="s">
        <v>108</v>
      </c>
      <c r="B138" s="321" t="s">
        <v>363</v>
      </c>
      <c r="C138" s="284"/>
      <c r="D138" s="168"/>
      <c r="E138" s="272"/>
      <c r="F138" s="586"/>
      <c r="G138" s="228"/>
      <c r="H138" s="228"/>
      <c r="I138" s="223"/>
    </row>
    <row r="139" spans="1:9" ht="12" customHeight="1" thickBot="1">
      <c r="A139" s="9" t="s">
        <v>109</v>
      </c>
      <c r="B139" s="321" t="s">
        <v>364</v>
      </c>
      <c r="C139" s="284"/>
      <c r="D139" s="168"/>
      <c r="E139" s="272"/>
      <c r="F139" s="586"/>
      <c r="G139" s="228"/>
      <c r="H139" s="228"/>
      <c r="I139" s="223"/>
    </row>
    <row r="140" spans="1:9" ht="12" customHeight="1" thickBot="1">
      <c r="A140" s="16" t="s">
        <v>13</v>
      </c>
      <c r="B140" s="322" t="s">
        <v>372</v>
      </c>
      <c r="C140" s="274">
        <f aca="true" t="shared" si="20" ref="C140:H140">+C141+C142+C143+C144</f>
        <v>0</v>
      </c>
      <c r="D140" s="274">
        <f t="shared" si="20"/>
        <v>0</v>
      </c>
      <c r="E140" s="274">
        <f t="shared" si="20"/>
        <v>0</v>
      </c>
      <c r="F140" s="584"/>
      <c r="G140" s="579"/>
      <c r="H140" s="579"/>
      <c r="I140" s="223"/>
    </row>
    <row r="141" spans="1:9" ht="12" customHeight="1">
      <c r="A141" s="11" t="s">
        <v>64</v>
      </c>
      <c r="B141" s="321" t="s">
        <v>282</v>
      </c>
      <c r="C141" s="284"/>
      <c r="D141" s="168"/>
      <c r="E141" s="272"/>
      <c r="F141" s="586"/>
      <c r="G141" s="228"/>
      <c r="H141" s="228"/>
      <c r="I141" s="223"/>
    </row>
    <row r="142" spans="1:9" ht="12" customHeight="1">
      <c r="A142" s="11" t="s">
        <v>65</v>
      </c>
      <c r="B142" s="321" t="s">
        <v>283</v>
      </c>
      <c r="C142" s="284"/>
      <c r="D142" s="168"/>
      <c r="E142" s="272"/>
      <c r="F142" s="586"/>
      <c r="G142" s="228"/>
      <c r="H142" s="228"/>
      <c r="I142" s="223"/>
    </row>
    <row r="143" spans="1:9" ht="12" customHeight="1">
      <c r="A143" s="11" t="s">
        <v>196</v>
      </c>
      <c r="B143" s="321" t="s">
        <v>373</v>
      </c>
      <c r="C143" s="284"/>
      <c r="D143" s="168"/>
      <c r="E143" s="272"/>
      <c r="F143" s="586"/>
      <c r="G143" s="228"/>
      <c r="H143" s="228"/>
      <c r="I143" s="223"/>
    </row>
    <row r="144" spans="1:9" ht="12" customHeight="1" thickBot="1">
      <c r="A144" s="9" t="s">
        <v>197</v>
      </c>
      <c r="B144" s="323" t="s">
        <v>302</v>
      </c>
      <c r="C144" s="284"/>
      <c r="D144" s="168"/>
      <c r="E144" s="272"/>
      <c r="F144" s="586"/>
      <c r="G144" s="228"/>
      <c r="H144" s="228"/>
      <c r="I144" s="223"/>
    </row>
    <row r="145" spans="1:9" ht="12" customHeight="1" thickBot="1">
      <c r="A145" s="16" t="s">
        <v>14</v>
      </c>
      <c r="B145" s="322" t="s">
        <v>374</v>
      </c>
      <c r="C145" s="286">
        <f>SUM(C146:C150)</f>
        <v>0</v>
      </c>
      <c r="D145" s="286">
        <f>SUM(D146:D150)</f>
        <v>0</v>
      </c>
      <c r="E145" s="286">
        <f>SUM(E146:E150)</f>
        <v>0</v>
      </c>
      <c r="F145" s="586"/>
      <c r="G145" s="228"/>
      <c r="H145" s="228"/>
      <c r="I145" s="223"/>
    </row>
    <row r="146" spans="1:9" ht="12" customHeight="1">
      <c r="A146" s="11" t="s">
        <v>66</v>
      </c>
      <c r="B146" s="321" t="s">
        <v>369</v>
      </c>
      <c r="C146" s="284"/>
      <c r="D146" s="168"/>
      <c r="E146" s="272"/>
      <c r="F146" s="586"/>
      <c r="G146" s="228"/>
      <c r="H146" s="228"/>
      <c r="I146" s="223"/>
    </row>
    <row r="147" spans="1:9" ht="12" customHeight="1">
      <c r="A147" s="11" t="s">
        <v>67</v>
      </c>
      <c r="B147" s="321" t="s">
        <v>376</v>
      </c>
      <c r="C147" s="284"/>
      <c r="D147" s="168"/>
      <c r="E147" s="272"/>
      <c r="F147" s="586"/>
      <c r="G147" s="228"/>
      <c r="H147" s="228"/>
      <c r="I147" s="223"/>
    </row>
    <row r="148" spans="1:9" ht="12" customHeight="1">
      <c r="A148" s="11" t="s">
        <v>208</v>
      </c>
      <c r="B148" s="321" t="s">
        <v>371</v>
      </c>
      <c r="C148" s="284"/>
      <c r="D148" s="168"/>
      <c r="E148" s="272"/>
      <c r="F148" s="586"/>
      <c r="G148" s="228"/>
      <c r="H148" s="228"/>
      <c r="I148" s="223"/>
    </row>
    <row r="149" spans="1:9" ht="12" customHeight="1">
      <c r="A149" s="11" t="s">
        <v>209</v>
      </c>
      <c r="B149" s="321" t="s">
        <v>377</v>
      </c>
      <c r="C149" s="284"/>
      <c r="D149" s="168"/>
      <c r="E149" s="272"/>
      <c r="F149" s="586"/>
      <c r="G149" s="228"/>
      <c r="H149" s="228"/>
      <c r="I149" s="223"/>
    </row>
    <row r="150" spans="1:9" ht="12" customHeight="1" thickBot="1">
      <c r="A150" s="11" t="s">
        <v>375</v>
      </c>
      <c r="B150" s="321" t="s">
        <v>378</v>
      </c>
      <c r="C150" s="284"/>
      <c r="D150" s="168"/>
      <c r="E150" s="272"/>
      <c r="F150" s="586"/>
      <c r="G150" s="228"/>
      <c r="H150" s="228"/>
      <c r="I150" s="223"/>
    </row>
    <row r="151" spans="1:9" ht="12" customHeight="1" thickBot="1">
      <c r="A151" s="16" t="s">
        <v>15</v>
      </c>
      <c r="B151" s="322" t="s">
        <v>379</v>
      </c>
      <c r="C151" s="287"/>
      <c r="D151" s="287"/>
      <c r="E151" s="287"/>
      <c r="F151" s="586"/>
      <c r="G151" s="228"/>
      <c r="H151" s="228"/>
      <c r="I151" s="223"/>
    </row>
    <row r="152" spans="1:9" ht="12" customHeight="1" thickBot="1">
      <c r="A152" s="16" t="s">
        <v>16</v>
      </c>
      <c r="B152" s="322" t="s">
        <v>380</v>
      </c>
      <c r="C152" s="287"/>
      <c r="D152" s="294"/>
      <c r="E152" s="577"/>
      <c r="F152" s="586"/>
      <c r="G152" s="228"/>
      <c r="H152" s="228"/>
      <c r="I152" s="223"/>
    </row>
    <row r="153" spans="1:11" ht="15" customHeight="1" thickBot="1">
      <c r="A153" s="16" t="s">
        <v>17</v>
      </c>
      <c r="B153" s="322" t="s">
        <v>382</v>
      </c>
      <c r="C153" s="288">
        <f>+C129+C133+C140+C145+C151+C152</f>
        <v>0</v>
      </c>
      <c r="D153" s="288">
        <f>+D129+D133+D140+D145+D151+D152</f>
        <v>35000</v>
      </c>
      <c r="E153" s="288">
        <f>+E129+E133+E140+E145+E151+E152</f>
        <v>35000</v>
      </c>
      <c r="F153" s="587"/>
      <c r="G153" s="581"/>
      <c r="H153" s="581"/>
      <c r="I153" s="581"/>
      <c r="J153" s="226"/>
      <c r="K153" s="226"/>
    </row>
    <row r="154" spans="1:9" s="173" customFormat="1" ht="12.75" customHeight="1" thickBot="1">
      <c r="A154" s="532" t="s">
        <v>18</v>
      </c>
      <c r="B154" s="533" t="s">
        <v>381</v>
      </c>
      <c r="C154" s="288">
        <f>+C128+C153</f>
        <v>252403</v>
      </c>
      <c r="D154" s="288">
        <f>+D128+D153</f>
        <v>85755</v>
      </c>
      <c r="E154" s="288">
        <f>+E128+E153</f>
        <v>338158</v>
      </c>
      <c r="F154" s="587"/>
      <c r="G154" s="581"/>
      <c r="H154" s="581"/>
      <c r="I154" s="223"/>
    </row>
    <row r="155" spans="1:9" ht="7.5" customHeight="1">
      <c r="A155" s="228"/>
      <c r="B155" s="528"/>
      <c r="C155" s="529"/>
      <c r="D155" s="529"/>
      <c r="E155" s="529"/>
      <c r="F155" s="586"/>
      <c r="G155" s="228"/>
      <c r="H155" s="228"/>
      <c r="I155" s="228"/>
    </row>
    <row r="156" spans="1:9" ht="11.25">
      <c r="A156" s="539" t="s">
        <v>284</v>
      </c>
      <c r="B156" s="539"/>
      <c r="C156" s="539"/>
      <c r="D156" s="326"/>
      <c r="E156" s="326"/>
      <c r="F156" s="586"/>
      <c r="G156" s="228"/>
      <c r="H156" s="228"/>
      <c r="I156" s="228"/>
    </row>
    <row r="157" spans="1:9" ht="15" customHeight="1" thickBot="1">
      <c r="A157" s="536" t="s">
        <v>95</v>
      </c>
      <c r="B157" s="536"/>
      <c r="C157" s="222" t="s">
        <v>136</v>
      </c>
      <c r="D157" s="222"/>
      <c r="E157" s="222"/>
      <c r="F157" s="586"/>
      <c r="G157" s="228"/>
      <c r="H157" s="228"/>
      <c r="I157" s="228"/>
    </row>
    <row r="158" spans="1:9" ht="13.5" customHeight="1" thickBot="1">
      <c r="A158" s="217">
        <v>1</v>
      </c>
      <c r="B158" s="320" t="s">
        <v>383</v>
      </c>
      <c r="C158" s="283">
        <f>+C62-C128</f>
        <v>0</v>
      </c>
      <c r="D158" s="325"/>
      <c r="E158" s="578"/>
      <c r="F158" s="586"/>
      <c r="G158" s="228"/>
      <c r="H158" s="228"/>
      <c r="I158" s="228"/>
    </row>
    <row r="159" spans="1:9" ht="27.75" customHeight="1" thickBot="1">
      <c r="A159" s="16" t="s">
        <v>9</v>
      </c>
      <c r="B159" s="324" t="s">
        <v>389</v>
      </c>
      <c r="C159" s="270">
        <f>+C86-C153</f>
        <v>0</v>
      </c>
      <c r="D159" s="270">
        <f>+D86-D153</f>
        <v>46539</v>
      </c>
      <c r="E159" s="270">
        <f>+E86-E153</f>
        <v>46539</v>
      </c>
      <c r="F159" s="586"/>
      <c r="G159" s="228"/>
      <c r="H159" s="228"/>
      <c r="I159" s="228"/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KUNSZÁLLÁS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A1">
      <selection activeCell="E31" sqref="E31"/>
    </sheetView>
  </sheetViews>
  <sheetFormatPr defaultColWidth="9.00390625" defaultRowHeight="12.75"/>
  <cols>
    <col min="1" max="1" width="6.875" style="38" customWidth="1"/>
    <col min="2" max="2" width="55.125" style="81" customWidth="1"/>
    <col min="3" max="5" width="16.375" style="38" customWidth="1"/>
    <col min="6" max="6" width="55.125" style="38" customWidth="1"/>
    <col min="7" max="9" width="16.375" style="38" customWidth="1"/>
    <col min="10" max="10" width="4.875" style="38" customWidth="1"/>
    <col min="11" max="16384" width="9.375" style="38" customWidth="1"/>
  </cols>
  <sheetData>
    <row r="1" spans="2:10" ht="39.75" customHeight="1">
      <c r="B1" s="120" t="s">
        <v>99</v>
      </c>
      <c r="C1" s="121"/>
      <c r="D1" s="121"/>
      <c r="E1" s="121"/>
      <c r="F1" s="121"/>
      <c r="G1" s="121"/>
      <c r="H1" s="121"/>
      <c r="I1" s="121"/>
      <c r="J1" s="543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7:10" ht="14.25" thickBot="1">
      <c r="G2" s="122" t="s">
        <v>48</v>
      </c>
      <c r="H2" s="122"/>
      <c r="I2" s="122"/>
      <c r="J2" s="543"/>
    </row>
    <row r="3" spans="1:10" ht="18" customHeight="1" thickBot="1">
      <c r="A3" s="541" t="s">
        <v>56</v>
      </c>
      <c r="B3" s="123" t="s">
        <v>45</v>
      </c>
      <c r="C3" s="124"/>
      <c r="D3" s="436"/>
      <c r="E3" s="436"/>
      <c r="F3" s="123" t="s">
        <v>46</v>
      </c>
      <c r="G3" s="125"/>
      <c r="H3" s="447"/>
      <c r="I3" s="458"/>
      <c r="J3" s="543"/>
    </row>
    <row r="4" spans="1:10" s="126" customFormat="1" ht="35.25" customHeight="1" thickBot="1">
      <c r="A4" s="542"/>
      <c r="B4" s="82" t="s">
        <v>49</v>
      </c>
      <c r="C4" s="83" t="str">
        <f>+'1.1.sz.mell.'!C3</f>
        <v>2015. évi előirányzat</v>
      </c>
      <c r="D4" s="437" t="s">
        <v>511</v>
      </c>
      <c r="E4" s="448" t="s">
        <v>514</v>
      </c>
      <c r="F4" s="82" t="s">
        <v>49</v>
      </c>
      <c r="G4" s="340" t="str">
        <f>+C4</f>
        <v>2015. évi előirányzat</v>
      </c>
      <c r="H4" s="437" t="s">
        <v>511</v>
      </c>
      <c r="I4" s="448" t="s">
        <v>514</v>
      </c>
      <c r="J4" s="543"/>
    </row>
    <row r="5" spans="1:10" s="131" customFormat="1" ht="12" customHeight="1" thickBot="1">
      <c r="A5" s="127"/>
      <c r="B5" s="128"/>
      <c r="C5" s="129"/>
      <c r="D5" s="438"/>
      <c r="E5" s="449"/>
      <c r="F5" s="128"/>
      <c r="G5" s="452"/>
      <c r="H5" s="129"/>
      <c r="I5" s="130"/>
      <c r="J5" s="543"/>
    </row>
    <row r="6" spans="1:10" ht="12.75" customHeight="1">
      <c r="A6" s="132" t="s">
        <v>8</v>
      </c>
      <c r="B6" s="133" t="s">
        <v>285</v>
      </c>
      <c r="C6" s="111">
        <v>128986</v>
      </c>
      <c r="D6" s="439">
        <v>499</v>
      </c>
      <c r="E6" s="454">
        <f>SUM(C6:D6)</f>
        <v>129485</v>
      </c>
      <c r="F6" s="133" t="s">
        <v>50</v>
      </c>
      <c r="G6" s="453">
        <v>95147</v>
      </c>
      <c r="H6" s="111">
        <v>2091</v>
      </c>
      <c r="I6" s="117">
        <f>SUM(G6:H6)</f>
        <v>97238</v>
      </c>
      <c r="J6" s="543"/>
    </row>
    <row r="7" spans="1:10" ht="12.75" customHeight="1">
      <c r="A7" s="134" t="s">
        <v>9</v>
      </c>
      <c r="B7" s="135" t="s">
        <v>286</v>
      </c>
      <c r="C7" s="112">
        <v>19417</v>
      </c>
      <c r="D7" s="440">
        <v>1015</v>
      </c>
      <c r="E7" s="454">
        <f aca="true" t="shared" si="0" ref="E7:E17">SUM(C7:D7)</f>
        <v>20432</v>
      </c>
      <c r="F7" s="135" t="s">
        <v>115</v>
      </c>
      <c r="G7" s="113">
        <v>29032</v>
      </c>
      <c r="H7" s="112">
        <v>445</v>
      </c>
      <c r="I7" s="117">
        <f aca="true" t="shared" si="1" ref="I7:I17">SUM(G7:H7)</f>
        <v>29477</v>
      </c>
      <c r="J7" s="543"/>
    </row>
    <row r="8" spans="1:10" ht="12.75" customHeight="1">
      <c r="A8" s="134" t="s">
        <v>10</v>
      </c>
      <c r="B8" s="135" t="s">
        <v>307</v>
      </c>
      <c r="C8" s="112"/>
      <c r="D8" s="440"/>
      <c r="E8" s="454">
        <f t="shared" si="0"/>
        <v>0</v>
      </c>
      <c r="F8" s="135" t="s">
        <v>141</v>
      </c>
      <c r="G8" s="113">
        <v>93800</v>
      </c>
      <c r="H8" s="112">
        <v>4671</v>
      </c>
      <c r="I8" s="117">
        <f t="shared" si="1"/>
        <v>98471</v>
      </c>
      <c r="J8" s="543"/>
    </row>
    <row r="9" spans="1:10" ht="12.75" customHeight="1">
      <c r="A9" s="134" t="s">
        <v>11</v>
      </c>
      <c r="B9" s="135" t="s">
        <v>106</v>
      </c>
      <c r="C9" s="112">
        <v>65031</v>
      </c>
      <c r="D9" s="440"/>
      <c r="E9" s="454">
        <f t="shared" si="0"/>
        <v>65031</v>
      </c>
      <c r="F9" s="135" t="s">
        <v>116</v>
      </c>
      <c r="G9" s="113">
        <v>24455</v>
      </c>
      <c r="H9" s="112">
        <v>1308</v>
      </c>
      <c r="I9" s="117">
        <f t="shared" si="1"/>
        <v>25763</v>
      </c>
      <c r="J9" s="543"/>
    </row>
    <row r="10" spans="1:10" ht="12.75" customHeight="1">
      <c r="A10" s="134" t="s">
        <v>12</v>
      </c>
      <c r="B10" s="136" t="s">
        <v>329</v>
      </c>
      <c r="C10" s="112">
        <v>31000</v>
      </c>
      <c r="D10" s="440"/>
      <c r="E10" s="454">
        <f t="shared" si="0"/>
        <v>31000</v>
      </c>
      <c r="F10" s="135" t="s">
        <v>117</v>
      </c>
      <c r="G10" s="113">
        <v>2000</v>
      </c>
      <c r="H10" s="112">
        <v>7145</v>
      </c>
      <c r="I10" s="117">
        <f t="shared" si="1"/>
        <v>9145</v>
      </c>
      <c r="J10" s="543"/>
    </row>
    <row r="11" spans="1:10" ht="12.75" customHeight="1">
      <c r="A11" s="134" t="s">
        <v>13</v>
      </c>
      <c r="B11" s="135" t="s">
        <v>287</v>
      </c>
      <c r="C11" s="112"/>
      <c r="D11" s="112">
        <v>2702</v>
      </c>
      <c r="E11" s="454">
        <f t="shared" si="0"/>
        <v>2702</v>
      </c>
      <c r="F11" s="135" t="s">
        <v>39</v>
      </c>
      <c r="G11" s="113"/>
      <c r="H11" s="112">
        <v>17702</v>
      </c>
      <c r="I11" s="117">
        <f t="shared" si="1"/>
        <v>17702</v>
      </c>
      <c r="J11" s="543"/>
    </row>
    <row r="12" spans="1:10" ht="12.75" customHeight="1">
      <c r="A12" s="134" t="s">
        <v>14</v>
      </c>
      <c r="B12" s="135" t="s">
        <v>390</v>
      </c>
      <c r="C12" s="112"/>
      <c r="D12" s="112"/>
      <c r="E12" s="454">
        <f t="shared" si="0"/>
        <v>0</v>
      </c>
      <c r="F12" s="29"/>
      <c r="G12" s="113"/>
      <c r="H12" s="112"/>
      <c r="I12" s="117">
        <f t="shared" si="1"/>
        <v>0</v>
      </c>
      <c r="J12" s="543"/>
    </row>
    <row r="13" spans="1:10" ht="12.75" customHeight="1">
      <c r="A13" s="134" t="s">
        <v>15</v>
      </c>
      <c r="B13" s="29"/>
      <c r="C13" s="112"/>
      <c r="D13" s="112"/>
      <c r="E13" s="454">
        <f t="shared" si="0"/>
        <v>0</v>
      </c>
      <c r="F13" s="29"/>
      <c r="G13" s="113"/>
      <c r="H13" s="112"/>
      <c r="I13" s="117">
        <f t="shared" si="1"/>
        <v>0</v>
      </c>
      <c r="J13" s="543"/>
    </row>
    <row r="14" spans="1:10" ht="12.75" customHeight="1">
      <c r="A14" s="134" t="s">
        <v>16</v>
      </c>
      <c r="B14" s="183"/>
      <c r="C14" s="112"/>
      <c r="D14" s="112"/>
      <c r="E14" s="454">
        <f t="shared" si="0"/>
        <v>0</v>
      </c>
      <c r="F14" s="29"/>
      <c r="G14" s="113"/>
      <c r="H14" s="112"/>
      <c r="I14" s="117">
        <f t="shared" si="1"/>
        <v>0</v>
      </c>
      <c r="J14" s="543"/>
    </row>
    <row r="15" spans="1:10" ht="12.75" customHeight="1">
      <c r="A15" s="134" t="s">
        <v>17</v>
      </c>
      <c r="B15" s="29"/>
      <c r="C15" s="112"/>
      <c r="D15" s="112"/>
      <c r="E15" s="454">
        <f t="shared" si="0"/>
        <v>0</v>
      </c>
      <c r="F15" s="29"/>
      <c r="G15" s="113"/>
      <c r="H15" s="112"/>
      <c r="I15" s="117">
        <f t="shared" si="1"/>
        <v>0</v>
      </c>
      <c r="J15" s="543"/>
    </row>
    <row r="16" spans="1:10" ht="12.75" customHeight="1">
      <c r="A16" s="134" t="s">
        <v>18</v>
      </c>
      <c r="B16" s="29"/>
      <c r="C16" s="112"/>
      <c r="D16" s="112"/>
      <c r="E16" s="454">
        <f t="shared" si="0"/>
        <v>0</v>
      </c>
      <c r="F16" s="29"/>
      <c r="G16" s="113"/>
      <c r="H16" s="112"/>
      <c r="I16" s="117">
        <f t="shared" si="1"/>
        <v>0</v>
      </c>
      <c r="J16" s="543"/>
    </row>
    <row r="17" spans="1:10" ht="12.75" customHeight="1" thickBot="1">
      <c r="A17" s="134" t="s">
        <v>19</v>
      </c>
      <c r="B17" s="40"/>
      <c r="C17" s="114"/>
      <c r="D17" s="442"/>
      <c r="E17" s="454">
        <f t="shared" si="0"/>
        <v>0</v>
      </c>
      <c r="F17" s="29"/>
      <c r="G17" s="347"/>
      <c r="H17" s="112"/>
      <c r="I17" s="117">
        <f t="shared" si="1"/>
        <v>0</v>
      </c>
      <c r="J17" s="543"/>
    </row>
    <row r="18" spans="1:10" ht="15.75" customHeight="1" thickBot="1">
      <c r="A18" s="137" t="s">
        <v>20</v>
      </c>
      <c r="B18" s="65" t="s">
        <v>391</v>
      </c>
      <c r="C18" s="115">
        <f>SUM(C6:C17)</f>
        <v>244434</v>
      </c>
      <c r="D18" s="115">
        <f>SUM(D6:D17)</f>
        <v>4216</v>
      </c>
      <c r="E18" s="115">
        <f>SUM(E6:E17)</f>
        <v>248650</v>
      </c>
      <c r="F18" s="65" t="s">
        <v>293</v>
      </c>
      <c r="G18" s="345">
        <f>SUM(G6:G17)</f>
        <v>244434</v>
      </c>
      <c r="H18" s="345">
        <f>SUM(H6:H17)</f>
        <v>33362</v>
      </c>
      <c r="I18" s="345">
        <f>SUM(I6:I17)</f>
        <v>277796</v>
      </c>
      <c r="J18" s="543"/>
    </row>
    <row r="19" spans="1:10" ht="12.75" customHeight="1">
      <c r="A19" s="138" t="s">
        <v>21</v>
      </c>
      <c r="B19" s="139" t="s">
        <v>290</v>
      </c>
      <c r="C19" s="219">
        <f>+C20+C21+C22+C23</f>
        <v>0</v>
      </c>
      <c r="D19" s="219">
        <f>+D20+D21+D22+D23</f>
        <v>19935</v>
      </c>
      <c r="E19" s="219">
        <f>+E20+E21+E22+E23</f>
        <v>19935</v>
      </c>
      <c r="F19" s="140" t="s">
        <v>123</v>
      </c>
      <c r="G19" s="350"/>
      <c r="H19" s="53"/>
      <c r="I19" s="54"/>
      <c r="J19" s="543"/>
    </row>
    <row r="20" spans="1:10" ht="12.75" customHeight="1">
      <c r="A20" s="141" t="s">
        <v>22</v>
      </c>
      <c r="B20" s="140" t="s">
        <v>133</v>
      </c>
      <c r="C20" s="53"/>
      <c r="D20" s="444">
        <v>19935</v>
      </c>
      <c r="E20" s="455">
        <f>SUM(D20)</f>
        <v>19935</v>
      </c>
      <c r="F20" s="140" t="s">
        <v>292</v>
      </c>
      <c r="G20" s="354"/>
      <c r="H20" s="53"/>
      <c r="I20" s="54"/>
      <c r="J20" s="543"/>
    </row>
    <row r="21" spans="1:10" ht="12.75" customHeight="1">
      <c r="A21" s="141" t="s">
        <v>23</v>
      </c>
      <c r="B21" s="140" t="s">
        <v>134</v>
      </c>
      <c r="C21" s="53"/>
      <c r="D21" s="444"/>
      <c r="E21" s="455">
        <f aca="true" t="shared" si="2" ref="E21:E26">SUM(D21)</f>
        <v>0</v>
      </c>
      <c r="F21" s="140" t="s">
        <v>97</v>
      </c>
      <c r="G21" s="354"/>
      <c r="H21" s="53"/>
      <c r="I21" s="54"/>
      <c r="J21" s="543"/>
    </row>
    <row r="22" spans="1:10" ht="12.75" customHeight="1">
      <c r="A22" s="141" t="s">
        <v>24</v>
      </c>
      <c r="B22" s="140" t="s">
        <v>139</v>
      </c>
      <c r="C22" s="53"/>
      <c r="D22" s="444"/>
      <c r="E22" s="455">
        <f t="shared" si="2"/>
        <v>0</v>
      </c>
      <c r="F22" s="140" t="s">
        <v>98</v>
      </c>
      <c r="G22" s="354"/>
      <c r="H22" s="53"/>
      <c r="I22" s="54"/>
      <c r="J22" s="543"/>
    </row>
    <row r="23" spans="1:10" ht="12.75" customHeight="1">
      <c r="A23" s="141" t="s">
        <v>25</v>
      </c>
      <c r="B23" s="140" t="s">
        <v>140</v>
      </c>
      <c r="C23" s="53"/>
      <c r="D23" s="445"/>
      <c r="E23" s="455">
        <f t="shared" si="2"/>
        <v>0</v>
      </c>
      <c r="F23" s="139" t="s">
        <v>142</v>
      </c>
      <c r="G23" s="354"/>
      <c r="H23" s="53"/>
      <c r="I23" s="54"/>
      <c r="J23" s="543"/>
    </row>
    <row r="24" spans="1:10" ht="12.75" customHeight="1">
      <c r="A24" s="141" t="s">
        <v>26</v>
      </c>
      <c r="B24" s="140" t="s">
        <v>291</v>
      </c>
      <c r="C24" s="142">
        <f>+C25+C26</f>
        <v>0</v>
      </c>
      <c r="D24" s="142">
        <f>+D25+D26</f>
        <v>44211</v>
      </c>
      <c r="E24" s="142">
        <f>+E25+E26</f>
        <v>44211</v>
      </c>
      <c r="F24" s="140" t="s">
        <v>124</v>
      </c>
      <c r="G24" s="354"/>
      <c r="H24" s="53">
        <v>35000</v>
      </c>
      <c r="I24" s="54">
        <f>SUM(H24)</f>
        <v>35000</v>
      </c>
      <c r="J24" s="543"/>
    </row>
    <row r="25" spans="1:10" ht="12.75" customHeight="1">
      <c r="A25" s="138" t="s">
        <v>27</v>
      </c>
      <c r="B25" s="139" t="s">
        <v>288</v>
      </c>
      <c r="C25" s="116"/>
      <c r="D25" s="445"/>
      <c r="E25" s="455">
        <f t="shared" si="2"/>
        <v>0</v>
      </c>
      <c r="F25" s="133" t="s">
        <v>373</v>
      </c>
      <c r="G25" s="350"/>
      <c r="H25" s="53"/>
      <c r="I25" s="54"/>
      <c r="J25" s="543"/>
    </row>
    <row r="26" spans="1:10" ht="12.75" customHeight="1">
      <c r="A26" s="141" t="s">
        <v>28</v>
      </c>
      <c r="B26" s="140" t="s">
        <v>289</v>
      </c>
      <c r="C26" s="53"/>
      <c r="D26" s="444">
        <v>44211</v>
      </c>
      <c r="E26" s="455">
        <f t="shared" si="2"/>
        <v>44211</v>
      </c>
      <c r="F26" s="135" t="s">
        <v>379</v>
      </c>
      <c r="G26" s="354"/>
      <c r="H26" s="53"/>
      <c r="I26" s="54"/>
      <c r="J26" s="543"/>
    </row>
    <row r="27" spans="1:10" ht="12.75" customHeight="1">
      <c r="A27" s="134" t="s">
        <v>29</v>
      </c>
      <c r="B27" s="140" t="s">
        <v>384</v>
      </c>
      <c r="C27" s="53"/>
      <c r="D27" s="444"/>
      <c r="E27" s="455"/>
      <c r="F27" s="135" t="s">
        <v>380</v>
      </c>
      <c r="G27" s="354"/>
      <c r="H27" s="53"/>
      <c r="I27" s="54"/>
      <c r="J27" s="543"/>
    </row>
    <row r="28" spans="1:10" ht="12.75" customHeight="1" thickBot="1">
      <c r="A28" s="165" t="s">
        <v>30</v>
      </c>
      <c r="B28" s="139" t="s">
        <v>246</v>
      </c>
      <c r="C28" s="116"/>
      <c r="D28" s="445"/>
      <c r="E28" s="451"/>
      <c r="F28" s="185"/>
      <c r="G28" s="350"/>
      <c r="H28" s="53"/>
      <c r="I28" s="54"/>
      <c r="J28" s="543"/>
    </row>
    <row r="29" spans="1:10" ht="15.75" customHeight="1" thickBot="1">
      <c r="A29" s="137" t="s">
        <v>31</v>
      </c>
      <c r="B29" s="534" t="s">
        <v>392</v>
      </c>
      <c r="C29" s="115">
        <f>+C19+C24+C27+C28</f>
        <v>0</v>
      </c>
      <c r="D29" s="115">
        <f>+D19+D24+D27+D28</f>
        <v>64146</v>
      </c>
      <c r="E29" s="115">
        <f>+E19+E24+E27+E28</f>
        <v>64146</v>
      </c>
      <c r="F29" s="65" t="s">
        <v>394</v>
      </c>
      <c r="G29" s="345">
        <f>SUM(G19:G28)</f>
        <v>0</v>
      </c>
      <c r="H29" s="345">
        <f>SUM(H19:H28)</f>
        <v>35000</v>
      </c>
      <c r="I29" s="345">
        <f>SUM(I19:I28)</f>
        <v>35000</v>
      </c>
      <c r="J29" s="543"/>
    </row>
    <row r="30" spans="1:10" ht="13.5" thickBot="1">
      <c r="A30" s="137" t="s">
        <v>32</v>
      </c>
      <c r="B30" s="143" t="s">
        <v>393</v>
      </c>
      <c r="C30" s="144">
        <f>+C18+C29</f>
        <v>244434</v>
      </c>
      <c r="D30" s="144">
        <f>+D18+D29</f>
        <v>68362</v>
      </c>
      <c r="E30" s="144">
        <f>+E18+E29</f>
        <v>312796</v>
      </c>
      <c r="F30" s="143" t="s">
        <v>395</v>
      </c>
      <c r="G30" s="446">
        <f>+G18+G29</f>
        <v>244434</v>
      </c>
      <c r="H30" s="446">
        <f>+H18+H29</f>
        <v>68362</v>
      </c>
      <c r="I30" s="446">
        <f>+I18+I29</f>
        <v>312796</v>
      </c>
      <c r="J30" s="543"/>
    </row>
    <row r="31" spans="1:10" ht="13.5" thickBot="1">
      <c r="A31" s="137" t="s">
        <v>33</v>
      </c>
      <c r="B31" s="143" t="s">
        <v>101</v>
      </c>
      <c r="C31" s="144" t="str">
        <f>IF(C18-G18&lt;0,G18-C18,"-")</f>
        <v>-</v>
      </c>
      <c r="D31" s="144">
        <f>IF(D18-H18&lt;0,H18-D18,"-")</f>
        <v>29146</v>
      </c>
      <c r="E31" s="144">
        <f>IF(E18-I18&lt;0,I18-E18,"-")</f>
        <v>29146</v>
      </c>
      <c r="F31" s="143" t="s">
        <v>102</v>
      </c>
      <c r="G31" s="446" t="str">
        <f>IF(C18-G18&gt;0,C18-G18,"-")</f>
        <v>-</v>
      </c>
      <c r="H31" s="446" t="str">
        <f>IF(D18-H18&gt;0,D18-H18,"-")</f>
        <v>-</v>
      </c>
      <c r="I31" s="446" t="str">
        <f>IF(E18-I18&gt;0,E18-I18,"-")</f>
        <v>-</v>
      </c>
      <c r="J31" s="543"/>
    </row>
    <row r="32" spans="1:10" ht="13.5" thickBot="1">
      <c r="A32" s="137" t="s">
        <v>34</v>
      </c>
      <c r="B32" s="143" t="s">
        <v>143</v>
      </c>
      <c r="C32" s="144" t="str">
        <f>IF(C18+C29-G30&lt;0,G30-(C18+C29),"-")</f>
        <v>-</v>
      </c>
      <c r="D32" s="144" t="str">
        <f>IF(D18+D29-H30&lt;0,H30-(D18+D29),"-")</f>
        <v>-</v>
      </c>
      <c r="E32" s="144" t="str">
        <f>IF(E18+E29-I30&lt;0,I30-(E18+E29),"-")</f>
        <v>-</v>
      </c>
      <c r="F32" s="143" t="s">
        <v>144</v>
      </c>
      <c r="G32" s="446" t="str">
        <f>IF(C18+C29-G30&gt;0,C18+C29-G30,"-")</f>
        <v>-</v>
      </c>
      <c r="H32" s="446" t="str">
        <f>IF(D18+D29-H30&gt;0,D18+D29-H30,"-")</f>
        <v>-</v>
      </c>
      <c r="I32" s="446" t="str">
        <f>IF(E18+E29-I30&gt;0,E18+E29-I30,"-")</f>
        <v>-</v>
      </c>
      <c r="J32" s="543"/>
    </row>
    <row r="33" spans="2:6" ht="18.75">
      <c r="B33" s="544"/>
      <c r="C33" s="544"/>
      <c r="D33" s="544"/>
      <c r="E33" s="544"/>
      <c r="F33" s="545"/>
    </row>
  </sheetData>
  <sheetProtection/>
  <mergeCells count="3">
    <mergeCell ref="A3:A4"/>
    <mergeCell ref="J1:J32"/>
    <mergeCell ref="B33:F33"/>
  </mergeCells>
  <printOptions horizontalCentered="1"/>
  <pageMargins left="0.31496062992125984" right="0.07874015748031496" top="0.9055118110236221" bottom="0.5118110236220472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F38" sqref="F38"/>
    </sheetView>
  </sheetViews>
  <sheetFormatPr defaultColWidth="9.00390625" defaultRowHeight="12.75"/>
  <cols>
    <col min="1" max="1" width="6.875" style="38" customWidth="1"/>
    <col min="2" max="2" width="55.125" style="81" customWidth="1"/>
    <col min="3" max="5" width="16.375" style="38" customWidth="1"/>
    <col min="6" max="6" width="55.125" style="38" customWidth="1"/>
    <col min="7" max="9" width="16.375" style="38" customWidth="1"/>
    <col min="10" max="10" width="4.875" style="38" customWidth="1"/>
    <col min="11" max="16384" width="9.375" style="38" customWidth="1"/>
  </cols>
  <sheetData>
    <row r="1" spans="2:10" ht="31.5">
      <c r="B1" s="120" t="s">
        <v>100</v>
      </c>
      <c r="C1" s="121"/>
      <c r="D1" s="121"/>
      <c r="E1" s="121"/>
      <c r="F1" s="121"/>
      <c r="G1" s="121"/>
      <c r="H1" s="121"/>
      <c r="I1" s="121"/>
      <c r="J1" s="543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7:10" ht="14.25" thickBot="1">
      <c r="G2" s="122" t="s">
        <v>48</v>
      </c>
      <c r="H2" s="122"/>
      <c r="I2" s="122"/>
      <c r="J2" s="543"/>
    </row>
    <row r="3" spans="1:10" ht="13.5" thickBot="1">
      <c r="A3" s="546" t="s">
        <v>56</v>
      </c>
      <c r="B3" s="123" t="s">
        <v>45</v>
      </c>
      <c r="C3" s="124"/>
      <c r="D3" s="436"/>
      <c r="E3" s="436"/>
      <c r="F3" s="456" t="s">
        <v>46</v>
      </c>
      <c r="G3" s="457"/>
      <c r="H3" s="461"/>
      <c r="I3" s="462"/>
      <c r="J3" s="543"/>
    </row>
    <row r="4" spans="1:10" s="126" customFormat="1" ht="24.75" customHeight="1" thickBot="1">
      <c r="A4" s="547"/>
      <c r="B4" s="82" t="s">
        <v>49</v>
      </c>
      <c r="C4" s="548" t="str">
        <f>+'2.1.sz.mell  '!C4</f>
        <v>2015. évi előirányzat</v>
      </c>
      <c r="D4" s="549"/>
      <c r="E4" s="550"/>
      <c r="F4" s="82" t="s">
        <v>49</v>
      </c>
      <c r="G4" s="551" t="str">
        <f>+'2.1.sz.mell  '!C4</f>
        <v>2015. évi előirányzat</v>
      </c>
      <c r="H4" s="552"/>
      <c r="I4" s="553"/>
      <c r="J4" s="543"/>
    </row>
    <row r="5" spans="1:10" s="126" customFormat="1" ht="13.5" thickBot="1">
      <c r="A5" s="127"/>
      <c r="B5" s="128"/>
      <c r="C5" s="129" t="s">
        <v>517</v>
      </c>
      <c r="D5" s="438" t="s">
        <v>511</v>
      </c>
      <c r="E5" s="438" t="s">
        <v>515</v>
      </c>
      <c r="F5" s="128"/>
      <c r="G5" s="129" t="s">
        <v>517</v>
      </c>
      <c r="H5" s="438" t="s">
        <v>511</v>
      </c>
      <c r="I5" s="438" t="s">
        <v>515</v>
      </c>
      <c r="J5" s="543"/>
    </row>
    <row r="6" spans="1:10" ht="12.75" customHeight="1">
      <c r="A6" s="132" t="s">
        <v>8</v>
      </c>
      <c r="B6" s="133" t="s">
        <v>294</v>
      </c>
      <c r="C6" s="111"/>
      <c r="D6" s="439"/>
      <c r="E6" s="439"/>
      <c r="F6" s="133" t="s">
        <v>135</v>
      </c>
      <c r="G6" s="117">
        <v>7269</v>
      </c>
      <c r="H6" s="439">
        <v>17268</v>
      </c>
      <c r="I6" s="439">
        <f>SUM(G6:H6)</f>
        <v>24537</v>
      </c>
      <c r="J6" s="543"/>
    </row>
    <row r="7" spans="1:10" ht="12.75">
      <c r="A7" s="134" t="s">
        <v>9</v>
      </c>
      <c r="B7" s="135" t="s">
        <v>295</v>
      </c>
      <c r="C7" s="112"/>
      <c r="D7" s="440"/>
      <c r="E7" s="440"/>
      <c r="F7" s="135" t="s">
        <v>300</v>
      </c>
      <c r="G7" s="118"/>
      <c r="H7" s="440"/>
      <c r="I7" s="440"/>
      <c r="J7" s="543"/>
    </row>
    <row r="8" spans="1:10" ht="12.75" customHeight="1">
      <c r="A8" s="134" t="s">
        <v>10</v>
      </c>
      <c r="B8" s="135" t="s">
        <v>3</v>
      </c>
      <c r="C8" s="112">
        <v>7969</v>
      </c>
      <c r="D8" s="440"/>
      <c r="E8" s="440">
        <f>SUM(C8:D8)</f>
        <v>7969</v>
      </c>
      <c r="F8" s="135" t="s">
        <v>119</v>
      </c>
      <c r="G8" s="118">
        <v>700</v>
      </c>
      <c r="H8" s="440">
        <v>125</v>
      </c>
      <c r="I8" s="440">
        <f>SUM(G8:H8)</f>
        <v>825</v>
      </c>
      <c r="J8" s="543"/>
    </row>
    <row r="9" spans="1:10" ht="12.75" customHeight="1">
      <c r="A9" s="134" t="s">
        <v>11</v>
      </c>
      <c r="B9" s="135" t="s">
        <v>296</v>
      </c>
      <c r="C9" s="112"/>
      <c r="D9" s="440"/>
      <c r="E9" s="440"/>
      <c r="F9" s="135" t="s">
        <v>301</v>
      </c>
      <c r="G9" s="118"/>
      <c r="H9" s="440"/>
      <c r="I9" s="440"/>
      <c r="J9" s="543"/>
    </row>
    <row r="10" spans="1:10" ht="12.75" customHeight="1">
      <c r="A10" s="134" t="s">
        <v>12</v>
      </c>
      <c r="B10" s="135" t="s">
        <v>297</v>
      </c>
      <c r="C10" s="112"/>
      <c r="D10" s="440"/>
      <c r="E10" s="440"/>
      <c r="F10" s="135" t="s">
        <v>138</v>
      </c>
      <c r="G10" s="118"/>
      <c r="H10" s="440"/>
      <c r="I10" s="440"/>
      <c r="J10" s="543"/>
    </row>
    <row r="11" spans="1:10" ht="12.75" customHeight="1">
      <c r="A11" s="134" t="s">
        <v>13</v>
      </c>
      <c r="B11" s="135" t="s">
        <v>298</v>
      </c>
      <c r="C11" s="113"/>
      <c r="D11" s="441"/>
      <c r="E11" s="441"/>
      <c r="F11" s="186"/>
      <c r="G11" s="118"/>
      <c r="H11" s="441"/>
      <c r="I11" s="441"/>
      <c r="J11" s="543"/>
    </row>
    <row r="12" spans="1:10" ht="12.75" customHeight="1">
      <c r="A12" s="134" t="s">
        <v>14</v>
      </c>
      <c r="B12" s="29"/>
      <c r="C12" s="112"/>
      <c r="D12" s="440"/>
      <c r="E12" s="440"/>
      <c r="F12" s="186"/>
      <c r="G12" s="118"/>
      <c r="H12" s="440"/>
      <c r="I12" s="440"/>
      <c r="J12" s="543"/>
    </row>
    <row r="13" spans="1:10" ht="12.75" customHeight="1">
      <c r="A13" s="134" t="s">
        <v>15</v>
      </c>
      <c r="B13" s="29"/>
      <c r="C13" s="112"/>
      <c r="D13" s="440"/>
      <c r="E13" s="440"/>
      <c r="F13" s="187"/>
      <c r="G13" s="118"/>
      <c r="H13" s="440"/>
      <c r="I13" s="440"/>
      <c r="J13" s="543"/>
    </row>
    <row r="14" spans="1:10" ht="12.75" customHeight="1">
      <c r="A14" s="134" t="s">
        <v>16</v>
      </c>
      <c r="B14" s="184"/>
      <c r="C14" s="113"/>
      <c r="D14" s="441"/>
      <c r="E14" s="441"/>
      <c r="F14" s="186"/>
      <c r="G14" s="118"/>
      <c r="H14" s="441"/>
      <c r="I14" s="441"/>
      <c r="J14" s="543"/>
    </row>
    <row r="15" spans="1:10" ht="12.75">
      <c r="A15" s="134" t="s">
        <v>17</v>
      </c>
      <c r="B15" s="29"/>
      <c r="C15" s="113"/>
      <c r="D15" s="441"/>
      <c r="E15" s="441"/>
      <c r="F15" s="186"/>
      <c r="G15" s="118"/>
      <c r="H15" s="441"/>
      <c r="I15" s="441"/>
      <c r="J15" s="543"/>
    </row>
    <row r="16" spans="1:10" ht="12.75" customHeight="1" thickBot="1">
      <c r="A16" s="165" t="s">
        <v>18</v>
      </c>
      <c r="B16" s="185"/>
      <c r="C16" s="167"/>
      <c r="D16" s="450"/>
      <c r="E16" s="450"/>
      <c r="F16" s="166" t="s">
        <v>39</v>
      </c>
      <c r="G16" s="154"/>
      <c r="H16" s="450"/>
      <c r="I16" s="450"/>
      <c r="J16" s="543"/>
    </row>
    <row r="17" spans="1:10" ht="15.75" customHeight="1" thickBot="1">
      <c r="A17" s="137" t="s">
        <v>19</v>
      </c>
      <c r="B17" s="65" t="s">
        <v>308</v>
      </c>
      <c r="C17" s="115">
        <f>+C6+C8+C9+C11+C12+C13+C14+C15+C16</f>
        <v>7969</v>
      </c>
      <c r="D17" s="115">
        <f>+D6+D8+D9+D11+D12+D13+D14+D15+D16</f>
        <v>0</v>
      </c>
      <c r="E17" s="115">
        <f>+E6+E8+E9+E11+E12+E13+E14+E15+E16</f>
        <v>7969</v>
      </c>
      <c r="F17" s="65" t="s">
        <v>309</v>
      </c>
      <c r="G17" s="119">
        <f>+G6+G8+G10+G11+G12+G13+G14+G15+G16</f>
        <v>7969</v>
      </c>
      <c r="H17" s="119">
        <f>+H6+H8+H10+H11+H12+H13+H14+H15+H16</f>
        <v>17393</v>
      </c>
      <c r="I17" s="119">
        <f>+I6+I8+I10+I11+I12+I13+I14+I15+I16</f>
        <v>25362</v>
      </c>
      <c r="J17" s="543"/>
    </row>
    <row r="18" spans="1:10" ht="12.75" customHeight="1">
      <c r="A18" s="132" t="s">
        <v>20</v>
      </c>
      <c r="B18" s="146" t="s">
        <v>156</v>
      </c>
      <c r="C18" s="153">
        <f>+C19+C20+C21+C22+C23</f>
        <v>0</v>
      </c>
      <c r="D18" s="153">
        <f>+D19+D20+D21+D22+D23</f>
        <v>17393</v>
      </c>
      <c r="E18" s="153">
        <f>SUM(C18:D18)</f>
        <v>17393</v>
      </c>
      <c r="F18" s="140" t="s">
        <v>123</v>
      </c>
      <c r="G18" s="52"/>
      <c r="H18" s="459"/>
      <c r="I18" s="459"/>
      <c r="J18" s="543"/>
    </row>
    <row r="19" spans="1:10" ht="12.75" customHeight="1">
      <c r="A19" s="134" t="s">
        <v>21</v>
      </c>
      <c r="B19" s="147" t="s">
        <v>145</v>
      </c>
      <c r="C19" s="53"/>
      <c r="D19" s="444"/>
      <c r="E19" s="153">
        <f>SUM(C19:D19)</f>
        <v>0</v>
      </c>
      <c r="F19" s="140" t="s">
        <v>126</v>
      </c>
      <c r="G19" s="54"/>
      <c r="H19" s="444"/>
      <c r="I19" s="444"/>
      <c r="J19" s="543"/>
    </row>
    <row r="20" spans="1:10" ht="12.75" customHeight="1">
      <c r="A20" s="132" t="s">
        <v>22</v>
      </c>
      <c r="B20" s="147" t="s">
        <v>146</v>
      </c>
      <c r="C20" s="53"/>
      <c r="D20" s="444"/>
      <c r="E20" s="153">
        <f>SUM(C20:D20)</f>
        <v>0</v>
      </c>
      <c r="F20" s="140" t="s">
        <v>97</v>
      </c>
      <c r="G20" s="54"/>
      <c r="H20" s="444"/>
      <c r="I20" s="444"/>
      <c r="J20" s="543"/>
    </row>
    <row r="21" spans="1:10" ht="12.75" customHeight="1">
      <c r="A21" s="134" t="s">
        <v>23</v>
      </c>
      <c r="B21" s="147" t="s">
        <v>147</v>
      </c>
      <c r="C21" s="53"/>
      <c r="D21" s="444"/>
      <c r="E21" s="153">
        <f>SUM(C21:D21)</f>
        <v>0</v>
      </c>
      <c r="F21" s="140" t="s">
        <v>98</v>
      </c>
      <c r="G21" s="54"/>
      <c r="H21" s="444"/>
      <c r="I21" s="444"/>
      <c r="J21" s="543"/>
    </row>
    <row r="22" spans="1:10" ht="12.75" customHeight="1">
      <c r="A22" s="132" t="s">
        <v>24</v>
      </c>
      <c r="B22" s="147" t="s">
        <v>148</v>
      </c>
      <c r="C22" s="53"/>
      <c r="D22" s="445">
        <v>17393</v>
      </c>
      <c r="E22" s="153">
        <f>SUM(C22:D22)</f>
        <v>17393</v>
      </c>
      <c r="F22" s="139" t="s">
        <v>142</v>
      </c>
      <c r="G22" s="54"/>
      <c r="H22" s="445"/>
      <c r="I22" s="445"/>
      <c r="J22" s="543"/>
    </row>
    <row r="23" spans="1:10" ht="12.75" customHeight="1">
      <c r="A23" s="134" t="s">
        <v>25</v>
      </c>
      <c r="B23" s="148" t="s">
        <v>149</v>
      </c>
      <c r="C23" s="53"/>
      <c r="D23" s="444"/>
      <c r="E23" s="444"/>
      <c r="F23" s="140" t="s">
        <v>127</v>
      </c>
      <c r="G23" s="54"/>
      <c r="H23" s="444"/>
      <c r="I23" s="444"/>
      <c r="J23" s="543"/>
    </row>
    <row r="24" spans="1:10" ht="12.75" customHeight="1">
      <c r="A24" s="132" t="s">
        <v>26</v>
      </c>
      <c r="B24" s="149" t="s">
        <v>150</v>
      </c>
      <c r="C24" s="142">
        <f>+C25+C26+C27+C28+C29</f>
        <v>0</v>
      </c>
      <c r="D24" s="459"/>
      <c r="E24" s="459"/>
      <c r="F24" s="150" t="s">
        <v>125</v>
      </c>
      <c r="G24" s="54"/>
      <c r="H24" s="459"/>
      <c r="I24" s="459"/>
      <c r="J24" s="543"/>
    </row>
    <row r="25" spans="1:10" ht="12.75" customHeight="1">
      <c r="A25" s="134" t="s">
        <v>27</v>
      </c>
      <c r="B25" s="148" t="s">
        <v>151</v>
      </c>
      <c r="C25" s="53"/>
      <c r="D25" s="460"/>
      <c r="E25" s="460"/>
      <c r="F25" s="150" t="s">
        <v>302</v>
      </c>
      <c r="G25" s="54"/>
      <c r="H25" s="460"/>
      <c r="I25" s="460"/>
      <c r="J25" s="543"/>
    </row>
    <row r="26" spans="1:10" ht="12.75" customHeight="1">
      <c r="A26" s="132" t="s">
        <v>28</v>
      </c>
      <c r="B26" s="148" t="s">
        <v>152</v>
      </c>
      <c r="C26" s="53"/>
      <c r="D26" s="460"/>
      <c r="E26" s="460"/>
      <c r="F26" s="145"/>
      <c r="G26" s="54"/>
      <c r="H26" s="460"/>
      <c r="I26" s="460"/>
      <c r="J26" s="543"/>
    </row>
    <row r="27" spans="1:10" ht="12.75" customHeight="1">
      <c r="A27" s="134" t="s">
        <v>29</v>
      </c>
      <c r="B27" s="147" t="s">
        <v>153</v>
      </c>
      <c r="C27" s="53"/>
      <c r="D27" s="460"/>
      <c r="E27" s="460"/>
      <c r="F27" s="63"/>
      <c r="G27" s="54"/>
      <c r="H27" s="460"/>
      <c r="I27" s="460"/>
      <c r="J27" s="543"/>
    </row>
    <row r="28" spans="1:10" ht="12.75" customHeight="1">
      <c r="A28" s="132" t="s">
        <v>30</v>
      </c>
      <c r="B28" s="151" t="s">
        <v>154</v>
      </c>
      <c r="C28" s="53"/>
      <c r="D28" s="444"/>
      <c r="E28" s="444"/>
      <c r="F28" s="29"/>
      <c r="G28" s="54"/>
      <c r="H28" s="444"/>
      <c r="I28" s="444"/>
      <c r="J28" s="543"/>
    </row>
    <row r="29" spans="1:10" ht="12.75" customHeight="1" thickBot="1">
      <c r="A29" s="134" t="s">
        <v>31</v>
      </c>
      <c r="B29" s="152" t="s">
        <v>155</v>
      </c>
      <c r="C29" s="53"/>
      <c r="D29" s="460"/>
      <c r="E29" s="460"/>
      <c r="F29" s="63"/>
      <c r="G29" s="54"/>
      <c r="H29" s="460"/>
      <c r="I29" s="460"/>
      <c r="J29" s="543"/>
    </row>
    <row r="30" spans="1:10" ht="21.75" customHeight="1" thickBot="1">
      <c r="A30" s="137" t="s">
        <v>32</v>
      </c>
      <c r="B30" s="65" t="s">
        <v>299</v>
      </c>
      <c r="C30" s="115">
        <f>+C18+C24</f>
        <v>0</v>
      </c>
      <c r="D30" s="115">
        <f>+D18+D24</f>
        <v>17393</v>
      </c>
      <c r="E30" s="115">
        <f>+E18+E24</f>
        <v>17393</v>
      </c>
      <c r="F30" s="65" t="s">
        <v>303</v>
      </c>
      <c r="G30" s="119">
        <f>SUM(G18:G29)</f>
        <v>0</v>
      </c>
      <c r="H30" s="443"/>
      <c r="I30" s="443"/>
      <c r="J30" s="543"/>
    </row>
    <row r="31" spans="1:10" ht="13.5" thickBot="1">
      <c r="A31" s="137" t="s">
        <v>33</v>
      </c>
      <c r="B31" s="143" t="s">
        <v>304</v>
      </c>
      <c r="C31" s="144">
        <f>+C17+C30</f>
        <v>7969</v>
      </c>
      <c r="D31" s="144">
        <f>+D17+D30</f>
        <v>17393</v>
      </c>
      <c r="E31" s="144">
        <f>+E17+E30</f>
        <v>25362</v>
      </c>
      <c r="F31" s="143" t="s">
        <v>305</v>
      </c>
      <c r="G31" s="144">
        <f>+G17+G30</f>
        <v>7969</v>
      </c>
      <c r="H31" s="144">
        <f>+H17+H30</f>
        <v>17393</v>
      </c>
      <c r="I31" s="144">
        <f>+I17+I30</f>
        <v>25362</v>
      </c>
      <c r="J31" s="543"/>
    </row>
    <row r="32" spans="1:10" ht="13.5" thickBot="1">
      <c r="A32" s="137" t="s">
        <v>34</v>
      </c>
      <c r="B32" s="143" t="s">
        <v>101</v>
      </c>
      <c r="C32" s="144" t="str">
        <f>IF(C17-G17&lt;0,G17-C17,"-")</f>
        <v>-</v>
      </c>
      <c r="D32" s="144">
        <f>IF(D17-H17&lt;0,H17-D17,"-")</f>
        <v>17393</v>
      </c>
      <c r="E32" s="144">
        <f>IF(E17-I17&lt;0,I17-E17,"-")</f>
        <v>17393</v>
      </c>
      <c r="F32" s="143" t="s">
        <v>102</v>
      </c>
      <c r="G32" s="144" t="str">
        <f>IF(C17-G17&gt;0,C17-G17,"-")</f>
        <v>-</v>
      </c>
      <c r="H32" s="144" t="str">
        <f>IF(D17-H17&gt;0,D17-H17,"-")</f>
        <v>-</v>
      </c>
      <c r="I32" s="144" t="str">
        <f>IF(E17-I17&gt;0,E17-I17,"-")</f>
        <v>-</v>
      </c>
      <c r="J32" s="543"/>
    </row>
    <row r="33" spans="1:10" ht="13.5" thickBot="1">
      <c r="A33" s="137" t="s">
        <v>35</v>
      </c>
      <c r="B33" s="143" t="s">
        <v>143</v>
      </c>
      <c r="C33" s="144" t="str">
        <f>IF(C17+C30-G26&lt;0,G26-(C17+C30),"-")</f>
        <v>-</v>
      </c>
      <c r="D33" s="144" t="str">
        <f>IF(D17+D30-H26&lt;0,H26-(D17+D30),"-")</f>
        <v>-</v>
      </c>
      <c r="E33" s="144" t="str">
        <f>IF(E17+E30-I26&lt;0,I26-(E17+E30),"-")</f>
        <v>-</v>
      </c>
      <c r="F33" s="143" t="s">
        <v>144</v>
      </c>
      <c r="G33" s="144">
        <f>IF(C17+C30-G30&gt;0,C17+C30-G31,"-")</f>
        <v>0</v>
      </c>
      <c r="H33" s="144">
        <f>IF(D17+D30-H30&gt;0,D17+D30-H31,"-")</f>
        <v>0</v>
      </c>
      <c r="I33" s="144">
        <f>IF(E17+E30-I30&gt;0,E17+E30-I31,"-")</f>
        <v>0</v>
      </c>
      <c r="J33" s="543"/>
    </row>
  </sheetData>
  <sheetProtection/>
  <mergeCells count="4">
    <mergeCell ref="A3:A4"/>
    <mergeCell ref="J1:J33"/>
    <mergeCell ref="C4:E4"/>
    <mergeCell ref="G4:I4"/>
  </mergeCells>
  <printOptions horizontalCentered="1"/>
  <pageMargins left="0.07874015748031496" right="0.07874015748031496" top="0.4724409448818898" bottom="0.7874015748031497" header="0.4724409448818898" footer="0.3937007874015748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6" t="s">
        <v>93</v>
      </c>
      <c r="E1" s="69" t="s">
        <v>96</v>
      </c>
    </row>
    <row r="3" spans="1:5" ht="12.75">
      <c r="A3" s="70"/>
      <c r="B3" s="71"/>
      <c r="C3" s="70"/>
      <c r="D3" s="73"/>
      <c r="E3" s="71"/>
    </row>
    <row r="4" spans="1:5" ht="15.75">
      <c r="A4" s="55" t="str">
        <f>+ÖSSZEFÜGGÉSEK!A5</f>
        <v>2015. évi előirányzat BEVÉTELEK</v>
      </c>
      <c r="B4" s="72"/>
      <c r="C4" s="78"/>
      <c r="D4" s="73"/>
      <c r="E4" s="71"/>
    </row>
    <row r="5" spans="1:5" ht="12.75">
      <c r="A5" s="70"/>
      <c r="B5" s="71"/>
      <c r="C5" s="70"/>
      <c r="D5" s="73"/>
      <c r="E5" s="71"/>
    </row>
    <row r="6" spans="1:5" ht="12.75">
      <c r="A6" s="70" t="s">
        <v>533</v>
      </c>
      <c r="B6" s="71">
        <f>+'1.1.sz.mell.'!E62</f>
        <v>256619</v>
      </c>
      <c r="C6" s="70" t="s">
        <v>536</v>
      </c>
      <c r="D6" s="73">
        <f>+'2.1.sz.mell  '!E18+'2.2.sz.mell  '!E17</f>
        <v>256619</v>
      </c>
      <c r="E6" s="71">
        <f aca="true" t="shared" si="0" ref="E6:E15">+B6-D6</f>
        <v>0</v>
      </c>
    </row>
    <row r="7" spans="1:5" ht="12.75">
      <c r="A7" s="70" t="s">
        <v>534</v>
      </c>
      <c r="B7" s="71">
        <f>+'1.1.sz.mell.'!E86</f>
        <v>81539</v>
      </c>
      <c r="C7" s="70" t="s">
        <v>537</v>
      </c>
      <c r="D7" s="73">
        <f>+'2.1.sz.mell  '!E29+'2.2.sz.mell  '!E30</f>
        <v>81539</v>
      </c>
      <c r="E7" s="71">
        <f t="shared" si="0"/>
        <v>0</v>
      </c>
    </row>
    <row r="8" spans="1:5" ht="12.75">
      <c r="A8" s="70" t="s">
        <v>535</v>
      </c>
      <c r="B8" s="71">
        <f>+'1.1.sz.mell.'!E87</f>
        <v>338158</v>
      </c>
      <c r="C8" s="70" t="s">
        <v>538</v>
      </c>
      <c r="D8" s="73">
        <f>+'2.1.sz.mell  '!E30+'2.2.sz.mell  '!E31</f>
        <v>338158</v>
      </c>
      <c r="E8" s="71">
        <f t="shared" si="0"/>
        <v>0</v>
      </c>
    </row>
    <row r="9" spans="1:5" ht="12.75">
      <c r="A9" s="70"/>
      <c r="B9" s="71"/>
      <c r="C9" s="70"/>
      <c r="D9" s="73"/>
      <c r="E9" s="71"/>
    </row>
    <row r="10" spans="1:5" ht="12.75">
      <c r="A10" s="70"/>
      <c r="B10" s="71"/>
      <c r="C10" s="70"/>
      <c r="D10" s="73"/>
      <c r="E10" s="71"/>
    </row>
    <row r="11" spans="1:5" ht="15.75">
      <c r="A11" s="55" t="str">
        <f>+ÖSSZEFÜGGÉSEK!A12</f>
        <v>2015. évi előirányzat KIADÁSOK</v>
      </c>
      <c r="B11" s="72"/>
      <c r="C11" s="78"/>
      <c r="D11" s="73"/>
      <c r="E11" s="71"/>
    </row>
    <row r="12" spans="1:5" ht="12.75">
      <c r="A12" s="70"/>
      <c r="B12" s="71"/>
      <c r="C12" s="70"/>
      <c r="D12" s="73"/>
      <c r="E12" s="71"/>
    </row>
    <row r="13" spans="1:5" ht="12.75">
      <c r="A13" s="70" t="s">
        <v>539</v>
      </c>
      <c r="B13" s="71">
        <f>+'1.1.sz.mell.'!E128</f>
        <v>303158</v>
      </c>
      <c r="C13" s="70" t="s">
        <v>396</v>
      </c>
      <c r="D13" s="73">
        <f>+'2.1.sz.mell  '!I18+'2.2.sz.mell  '!I17</f>
        <v>303158</v>
      </c>
      <c r="E13" s="71">
        <f t="shared" si="0"/>
        <v>0</v>
      </c>
    </row>
    <row r="14" spans="1:5" ht="12.75">
      <c r="A14" s="70" t="s">
        <v>540</v>
      </c>
      <c r="B14" s="71">
        <f>+'1.1.sz.mell.'!E153</f>
        <v>35000</v>
      </c>
      <c r="C14" s="70" t="s">
        <v>397</v>
      </c>
      <c r="D14" s="73">
        <f>+'2.1.sz.mell  '!I29+'2.2.sz.mell  '!I30</f>
        <v>35000</v>
      </c>
      <c r="E14" s="71">
        <f t="shared" si="0"/>
        <v>0</v>
      </c>
    </row>
    <row r="15" spans="1:5" ht="12.75">
      <c r="A15" s="70" t="s">
        <v>541</v>
      </c>
      <c r="B15" s="71">
        <f>+'1.1.sz.mell.'!E154</f>
        <v>338158</v>
      </c>
      <c r="C15" s="70" t="s">
        <v>398</v>
      </c>
      <c r="D15" s="73">
        <f>+'2.1.sz.mell  '!I30+'2.2.sz.mell  '!I31</f>
        <v>338158</v>
      </c>
      <c r="E15" s="71">
        <f t="shared" si="0"/>
        <v>0</v>
      </c>
    </row>
    <row r="16" spans="1:5" ht="12.75">
      <c r="A16" s="67"/>
      <c r="B16" s="67"/>
      <c r="C16" s="70"/>
      <c r="D16" s="73"/>
      <c r="E16" s="68"/>
    </row>
    <row r="17" spans="1:5" ht="12.75">
      <c r="A17" s="67"/>
      <c r="B17" s="67"/>
      <c r="C17" s="67"/>
      <c r="D17" s="67"/>
      <c r="E17" s="67"/>
    </row>
    <row r="18" spans="1:5" ht="12.75">
      <c r="A18" s="67"/>
      <c r="B18" s="67"/>
      <c r="C18" s="67"/>
      <c r="D18" s="67"/>
      <c r="E18" s="67"/>
    </row>
    <row r="19" spans="1:5" ht="12.75">
      <c r="A19" s="67"/>
      <c r="B19" s="67"/>
      <c r="C19" s="67"/>
      <c r="D19" s="67"/>
      <c r="E19" s="67"/>
    </row>
  </sheetData>
  <sheetProtection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workbookViewId="0" topLeftCell="A1">
      <selection activeCell="D27" sqref="D27"/>
    </sheetView>
  </sheetViews>
  <sheetFormatPr defaultColWidth="9.00390625" defaultRowHeight="12.75"/>
  <cols>
    <col min="1" max="1" width="47.125" style="27" customWidth="1"/>
    <col min="2" max="2" width="15.625" style="26" customWidth="1"/>
    <col min="3" max="3" width="16.375" style="26" customWidth="1"/>
    <col min="4" max="4" width="18.00390625" style="26" customWidth="1"/>
    <col min="5" max="7" width="16.625" style="26" customWidth="1"/>
    <col min="8" max="8" width="18.875" style="38" customWidth="1"/>
    <col min="9" max="10" width="12.875" style="26" customWidth="1"/>
    <col min="11" max="11" width="13.875" style="26" customWidth="1"/>
    <col min="12" max="16384" width="9.375" style="26" customWidth="1"/>
  </cols>
  <sheetData>
    <row r="1" spans="1:8" ht="25.5" customHeight="1">
      <c r="A1" s="554" t="s">
        <v>0</v>
      </c>
      <c r="B1" s="554"/>
      <c r="C1" s="554"/>
      <c r="D1" s="554"/>
      <c r="E1" s="554"/>
      <c r="F1" s="554"/>
      <c r="G1" s="554"/>
      <c r="H1" s="554"/>
    </row>
    <row r="2" spans="1:8" ht="22.5" customHeight="1" thickBot="1">
      <c r="A2" s="81"/>
      <c r="B2" s="38"/>
      <c r="C2" s="38"/>
      <c r="D2" s="38"/>
      <c r="E2" s="38"/>
      <c r="F2" s="38"/>
      <c r="G2" s="38"/>
      <c r="H2" s="33" t="s">
        <v>48</v>
      </c>
    </row>
    <row r="3" spans="1:8" s="28" customFormat="1" ht="44.25" customHeight="1" thickBot="1">
      <c r="A3" s="82" t="s">
        <v>52</v>
      </c>
      <c r="B3" s="83" t="s">
        <v>53</v>
      </c>
      <c r="C3" s="83" t="s">
        <v>54</v>
      </c>
      <c r="D3" s="83" t="str">
        <f>+CONCATENATE("Felhasználás   ",LEFT(ÖSSZEFÜGGÉSEK!A5,4)-1,". XII. 31-ig")</f>
        <v>Felhasználás   2014. XII. 31-ig</v>
      </c>
      <c r="E3" s="83" t="str">
        <f>+'1.1.sz.mell.'!C3</f>
        <v>2015. évi előirányzat</v>
      </c>
      <c r="F3" s="340" t="s">
        <v>511</v>
      </c>
      <c r="G3" s="340" t="s">
        <v>514</v>
      </c>
      <c r="H3" s="34" t="str">
        <f>+CONCATENATE(LEFT(ÖSSZEFÜGGÉSEK!A5,4),". utáni szükséglet")</f>
        <v>2015. utáni szükséglet</v>
      </c>
    </row>
    <row r="4" spans="1:8" s="38" customFormat="1" ht="12" customHeight="1" thickBot="1">
      <c r="A4" s="35" t="s">
        <v>399</v>
      </c>
      <c r="B4" s="36" t="s">
        <v>400</v>
      </c>
      <c r="C4" s="36" t="s">
        <v>401</v>
      </c>
      <c r="D4" s="36" t="s">
        <v>403</v>
      </c>
      <c r="E4" s="36" t="s">
        <v>402</v>
      </c>
      <c r="F4" s="341"/>
      <c r="G4" s="341"/>
      <c r="H4" s="37" t="s">
        <v>405</v>
      </c>
    </row>
    <row r="5" spans="1:8" ht="15.75" customHeight="1">
      <c r="A5" s="210" t="s">
        <v>434</v>
      </c>
      <c r="B5" s="19">
        <v>600</v>
      </c>
      <c r="C5" s="212" t="s">
        <v>435</v>
      </c>
      <c r="D5" s="19"/>
      <c r="E5" s="19">
        <v>600</v>
      </c>
      <c r="F5" s="342"/>
      <c r="G5" s="342">
        <f>SUM(E5:F5)</f>
        <v>600</v>
      </c>
      <c r="H5" s="39">
        <f aca="true" t="shared" si="0" ref="H5:H22">B5-D5-E5</f>
        <v>0</v>
      </c>
    </row>
    <row r="6" spans="1:8" ht="15.75" customHeight="1">
      <c r="A6" s="210" t="s">
        <v>437</v>
      </c>
      <c r="B6" s="19">
        <v>400</v>
      </c>
      <c r="C6" s="212" t="s">
        <v>435</v>
      </c>
      <c r="D6" s="19"/>
      <c r="E6" s="19">
        <v>400</v>
      </c>
      <c r="F6" s="342"/>
      <c r="G6" s="342">
        <f aca="true" t="shared" si="1" ref="G6:G22">SUM(E6:F6)</f>
        <v>400</v>
      </c>
      <c r="H6" s="39">
        <f t="shared" si="0"/>
        <v>0</v>
      </c>
    </row>
    <row r="7" spans="1:8" ht="15.75" customHeight="1">
      <c r="A7" s="210" t="s">
        <v>438</v>
      </c>
      <c r="B7" s="19">
        <v>6015</v>
      </c>
      <c r="C7" s="212" t="s">
        <v>435</v>
      </c>
      <c r="D7" s="19"/>
      <c r="E7" s="19">
        <v>6015</v>
      </c>
      <c r="F7" s="342"/>
      <c r="G7" s="342">
        <f t="shared" si="1"/>
        <v>6015</v>
      </c>
      <c r="H7" s="39">
        <f t="shared" si="0"/>
        <v>0</v>
      </c>
    </row>
    <row r="8" spans="1:8" ht="15.75" customHeight="1">
      <c r="A8" s="211" t="s">
        <v>518</v>
      </c>
      <c r="B8" s="19">
        <v>254</v>
      </c>
      <c r="C8" s="212" t="s">
        <v>435</v>
      </c>
      <c r="D8" s="19"/>
      <c r="E8" s="19">
        <v>254</v>
      </c>
      <c r="F8" s="342"/>
      <c r="G8" s="342">
        <f t="shared" si="1"/>
        <v>254</v>
      </c>
      <c r="H8" s="39">
        <f t="shared" si="0"/>
        <v>0</v>
      </c>
    </row>
    <row r="9" spans="1:8" ht="15.75" customHeight="1">
      <c r="A9" s="210" t="s">
        <v>525</v>
      </c>
      <c r="B9" s="19"/>
      <c r="C9" s="212"/>
      <c r="D9" s="19"/>
      <c r="E9" s="19"/>
      <c r="F9" s="342">
        <v>164</v>
      </c>
      <c r="G9" s="342">
        <f t="shared" si="1"/>
        <v>164</v>
      </c>
      <c r="H9" s="39">
        <f t="shared" si="0"/>
        <v>0</v>
      </c>
    </row>
    <row r="10" spans="1:8" ht="15.75" customHeight="1">
      <c r="A10" s="211" t="s">
        <v>526</v>
      </c>
      <c r="B10" s="19"/>
      <c r="C10" s="212"/>
      <c r="D10" s="19"/>
      <c r="E10" s="19"/>
      <c r="F10" s="342">
        <v>1260</v>
      </c>
      <c r="G10" s="342">
        <f t="shared" si="1"/>
        <v>1260</v>
      </c>
      <c r="H10" s="39">
        <f t="shared" si="0"/>
        <v>0</v>
      </c>
    </row>
    <row r="11" spans="1:8" ht="15.75" customHeight="1">
      <c r="A11" s="210" t="s">
        <v>527</v>
      </c>
      <c r="B11" s="19"/>
      <c r="C11" s="212"/>
      <c r="D11" s="19"/>
      <c r="E11" s="19"/>
      <c r="F11" s="342">
        <v>5240</v>
      </c>
      <c r="G11" s="342">
        <f t="shared" si="1"/>
        <v>5240</v>
      </c>
      <c r="H11" s="39">
        <f t="shared" si="0"/>
        <v>0</v>
      </c>
    </row>
    <row r="12" spans="1:8" ht="15.75" customHeight="1">
      <c r="A12" s="210" t="s">
        <v>528</v>
      </c>
      <c r="B12" s="19"/>
      <c r="C12" s="212"/>
      <c r="D12" s="19"/>
      <c r="E12" s="19"/>
      <c r="F12" s="342">
        <v>2000</v>
      </c>
      <c r="G12" s="342">
        <f t="shared" si="1"/>
        <v>2000</v>
      </c>
      <c r="H12" s="39">
        <f t="shared" si="0"/>
        <v>0</v>
      </c>
    </row>
    <row r="13" spans="1:8" ht="15.75" customHeight="1">
      <c r="A13" s="210" t="s">
        <v>529</v>
      </c>
      <c r="B13" s="19"/>
      <c r="C13" s="212"/>
      <c r="D13" s="19"/>
      <c r="E13" s="19"/>
      <c r="F13" s="342">
        <v>2500</v>
      </c>
      <c r="G13" s="342">
        <f t="shared" si="1"/>
        <v>2500</v>
      </c>
      <c r="H13" s="39">
        <f t="shared" si="0"/>
        <v>0</v>
      </c>
    </row>
    <row r="14" spans="1:8" ht="15.75" customHeight="1">
      <c r="A14" s="210" t="s">
        <v>530</v>
      </c>
      <c r="B14" s="19"/>
      <c r="C14" s="212"/>
      <c r="D14" s="19"/>
      <c r="E14" s="19"/>
      <c r="F14" s="342">
        <v>2000</v>
      </c>
      <c r="G14" s="342">
        <f t="shared" si="1"/>
        <v>2000</v>
      </c>
      <c r="H14" s="39">
        <f t="shared" si="0"/>
        <v>0</v>
      </c>
    </row>
    <row r="15" spans="1:8" ht="15.75" customHeight="1">
      <c r="A15" s="210" t="s">
        <v>531</v>
      </c>
      <c r="B15" s="19"/>
      <c r="C15" s="212"/>
      <c r="D15" s="19"/>
      <c r="E15" s="19"/>
      <c r="F15" s="342">
        <v>4104</v>
      </c>
      <c r="G15" s="342">
        <f t="shared" si="1"/>
        <v>4104</v>
      </c>
      <c r="H15" s="39">
        <f t="shared" si="0"/>
        <v>0</v>
      </c>
    </row>
    <row r="16" spans="1:8" ht="15.75" customHeight="1">
      <c r="A16" s="210"/>
      <c r="B16" s="19"/>
      <c r="C16" s="212"/>
      <c r="D16" s="19"/>
      <c r="E16" s="19"/>
      <c r="F16" s="342"/>
      <c r="G16" s="342">
        <f t="shared" si="1"/>
        <v>0</v>
      </c>
      <c r="H16" s="39">
        <f t="shared" si="0"/>
        <v>0</v>
      </c>
    </row>
    <row r="17" spans="1:8" ht="15.75" customHeight="1">
      <c r="A17" s="210"/>
      <c r="B17" s="19"/>
      <c r="C17" s="212"/>
      <c r="D17" s="19"/>
      <c r="E17" s="19"/>
      <c r="F17" s="342"/>
      <c r="G17" s="342">
        <f t="shared" si="1"/>
        <v>0</v>
      </c>
      <c r="H17" s="39">
        <f t="shared" si="0"/>
        <v>0</v>
      </c>
    </row>
    <row r="18" spans="1:8" ht="15.75" customHeight="1">
      <c r="A18" s="210"/>
      <c r="B18" s="19"/>
      <c r="C18" s="212"/>
      <c r="D18" s="19"/>
      <c r="E18" s="19"/>
      <c r="F18" s="342"/>
      <c r="G18" s="342">
        <f t="shared" si="1"/>
        <v>0</v>
      </c>
      <c r="H18" s="39">
        <f t="shared" si="0"/>
        <v>0</v>
      </c>
    </row>
    <row r="19" spans="1:8" ht="15.75" customHeight="1">
      <c r="A19" s="210"/>
      <c r="B19" s="19"/>
      <c r="C19" s="212"/>
      <c r="D19" s="19"/>
      <c r="E19" s="19"/>
      <c r="F19" s="342"/>
      <c r="G19" s="342">
        <f t="shared" si="1"/>
        <v>0</v>
      </c>
      <c r="H19" s="39">
        <f t="shared" si="0"/>
        <v>0</v>
      </c>
    </row>
    <row r="20" spans="1:8" ht="15.75" customHeight="1">
      <c r="A20" s="210"/>
      <c r="B20" s="19"/>
      <c r="C20" s="212"/>
      <c r="D20" s="19"/>
      <c r="E20" s="19"/>
      <c r="F20" s="342"/>
      <c r="G20" s="342">
        <f t="shared" si="1"/>
        <v>0</v>
      </c>
      <c r="H20" s="39">
        <f t="shared" si="0"/>
        <v>0</v>
      </c>
    </row>
    <row r="21" spans="1:8" ht="15.75" customHeight="1">
      <c r="A21" s="210"/>
      <c r="B21" s="19"/>
      <c r="C21" s="212"/>
      <c r="D21" s="19"/>
      <c r="E21" s="19"/>
      <c r="F21" s="342"/>
      <c r="G21" s="342">
        <f t="shared" si="1"/>
        <v>0</v>
      </c>
      <c r="H21" s="39">
        <f t="shared" si="0"/>
        <v>0</v>
      </c>
    </row>
    <row r="22" spans="1:8" ht="15.75" customHeight="1" thickBot="1">
      <c r="A22" s="40"/>
      <c r="B22" s="20"/>
      <c r="C22" s="213"/>
      <c r="D22" s="20"/>
      <c r="E22" s="20"/>
      <c r="F22" s="343"/>
      <c r="G22" s="342">
        <f t="shared" si="1"/>
        <v>0</v>
      </c>
      <c r="H22" s="41">
        <f t="shared" si="0"/>
        <v>0</v>
      </c>
    </row>
    <row r="23" spans="1:8" s="44" customFormat="1" ht="18" customHeight="1" thickBot="1">
      <c r="A23" s="84" t="s">
        <v>51</v>
      </c>
      <c r="B23" s="42">
        <f>SUM(B5:B22)</f>
        <v>7269</v>
      </c>
      <c r="C23" s="61"/>
      <c r="D23" s="42">
        <f>SUM(D5:D22)</f>
        <v>0</v>
      </c>
      <c r="E23" s="42">
        <f>SUM(E5:E22)</f>
        <v>7269</v>
      </c>
      <c r="F23" s="42">
        <f>SUM(F5:F22)</f>
        <v>17268</v>
      </c>
      <c r="G23" s="42">
        <f>SUM(G5:G22)</f>
        <v>24537</v>
      </c>
      <c r="H23" s="43">
        <f>SUM(H5:H22)</f>
        <v>0</v>
      </c>
    </row>
  </sheetData>
  <sheetProtection/>
  <mergeCells count="1">
    <mergeCell ref="A1:H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86" r:id="rId1"/>
  <headerFooter alignWithMargins="0">
    <oddHeader>&amp;R&amp;"Times New Roman CE,Félkövér dőlt"&amp;11 6. melléklet a ……/2015. (….)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showGridLines="0" workbookViewId="0" topLeftCell="A1">
      <selection activeCell="I18" sqref="I18"/>
    </sheetView>
  </sheetViews>
  <sheetFormatPr defaultColWidth="9.00390625" defaultRowHeight="12.75"/>
  <cols>
    <col min="1" max="1" width="54.875" style="27" customWidth="1"/>
    <col min="2" max="7" width="14.875" style="26" customWidth="1"/>
    <col min="8" max="9" width="12.875" style="26" customWidth="1"/>
    <col min="10" max="10" width="13.875" style="26" customWidth="1"/>
    <col min="11" max="16384" width="9.375" style="26" customWidth="1"/>
  </cols>
  <sheetData>
    <row r="1" spans="1:7" ht="24.75" customHeight="1">
      <c r="A1" s="554" t="s">
        <v>1</v>
      </c>
      <c r="B1" s="554"/>
      <c r="C1" s="554"/>
      <c r="D1" s="554"/>
      <c r="E1" s="554"/>
      <c r="F1" s="554"/>
      <c r="G1" s="554"/>
    </row>
    <row r="2" spans="1:7" ht="23.25" customHeight="1" thickBot="1">
      <c r="A2" s="81"/>
      <c r="B2" s="38"/>
      <c r="C2" s="38"/>
      <c r="D2" s="38"/>
      <c r="E2" s="38"/>
      <c r="F2" s="38"/>
      <c r="G2" s="33" t="s">
        <v>48</v>
      </c>
    </row>
    <row r="3" spans="1:7" s="28" customFormat="1" ht="48.75" customHeight="1" thickBot="1">
      <c r="A3" s="82" t="s">
        <v>55</v>
      </c>
      <c r="B3" s="83" t="s">
        <v>53</v>
      </c>
      <c r="C3" s="83" t="s">
        <v>54</v>
      </c>
      <c r="D3" s="83" t="str">
        <f>+'6.sz.mell.'!D3</f>
        <v>Felhasználás   2014. XII. 31-ig</v>
      </c>
      <c r="E3" s="83"/>
      <c r="F3" s="340" t="s">
        <v>511</v>
      </c>
      <c r="G3" s="34" t="s">
        <v>514</v>
      </c>
    </row>
    <row r="4" spans="1:7" s="38" customFormat="1" ht="15" customHeight="1" thickBot="1">
      <c r="A4" s="35" t="s">
        <v>399</v>
      </c>
      <c r="B4" s="36" t="s">
        <v>400</v>
      </c>
      <c r="C4" s="36" t="s">
        <v>401</v>
      </c>
      <c r="D4" s="36" t="s">
        <v>403</v>
      </c>
      <c r="E4" s="36" t="s">
        <v>402</v>
      </c>
      <c r="F4" s="341"/>
      <c r="G4" s="37" t="s">
        <v>404</v>
      </c>
    </row>
    <row r="5" spans="1:7" ht="15.75" customHeight="1">
      <c r="A5" s="45" t="s">
        <v>436</v>
      </c>
      <c r="B5" s="46">
        <v>700</v>
      </c>
      <c r="C5" s="214" t="s">
        <v>435</v>
      </c>
      <c r="D5" s="46"/>
      <c r="E5" s="46">
        <v>700</v>
      </c>
      <c r="F5" s="434"/>
      <c r="G5" s="47">
        <f>SUM(E5:F5)</f>
        <v>700</v>
      </c>
    </row>
    <row r="6" spans="1:7" ht="15.75" customHeight="1">
      <c r="A6" s="45" t="s">
        <v>524</v>
      </c>
      <c r="B6" s="46"/>
      <c r="C6" s="214"/>
      <c r="D6" s="46"/>
      <c r="E6" s="46"/>
      <c r="F6" s="434">
        <v>125</v>
      </c>
      <c r="G6" s="47">
        <f>SUM(E6:F6)</f>
        <v>125</v>
      </c>
    </row>
    <row r="7" spans="1:7" ht="15.75" customHeight="1">
      <c r="A7" s="45"/>
      <c r="B7" s="46"/>
      <c r="C7" s="214"/>
      <c r="D7" s="46"/>
      <c r="E7" s="46"/>
      <c r="F7" s="434"/>
      <c r="G7" s="47"/>
    </row>
    <row r="8" spans="1:7" ht="15.75" customHeight="1">
      <c r="A8" s="45"/>
      <c r="B8" s="46"/>
      <c r="C8" s="214"/>
      <c r="D8" s="46"/>
      <c r="E8" s="46"/>
      <c r="F8" s="434"/>
      <c r="G8" s="47"/>
    </row>
    <row r="9" spans="1:7" ht="15.75" customHeight="1">
      <c r="A9" s="45"/>
      <c r="B9" s="46"/>
      <c r="C9" s="214"/>
      <c r="D9" s="46"/>
      <c r="E9" s="46"/>
      <c r="F9" s="434"/>
      <c r="G9" s="47"/>
    </row>
    <row r="10" spans="1:7" ht="15.75" customHeight="1">
      <c r="A10" s="45"/>
      <c r="B10" s="46"/>
      <c r="C10" s="214"/>
      <c r="D10" s="46"/>
      <c r="E10" s="46"/>
      <c r="F10" s="434"/>
      <c r="G10" s="47"/>
    </row>
    <row r="11" spans="1:7" ht="15.75" customHeight="1">
      <c r="A11" s="45"/>
      <c r="B11" s="46"/>
      <c r="C11" s="214"/>
      <c r="D11" s="46"/>
      <c r="E11" s="46"/>
      <c r="F11" s="434"/>
      <c r="G11" s="47"/>
    </row>
    <row r="12" spans="1:7" ht="15.75" customHeight="1">
      <c r="A12" s="45"/>
      <c r="B12" s="46"/>
      <c r="C12" s="214"/>
      <c r="D12" s="46"/>
      <c r="E12" s="46"/>
      <c r="F12" s="434"/>
      <c r="G12" s="47"/>
    </row>
    <row r="13" spans="1:7" ht="15.75" customHeight="1">
      <c r="A13" s="45"/>
      <c r="B13" s="46"/>
      <c r="C13" s="214"/>
      <c r="D13" s="46"/>
      <c r="E13" s="46"/>
      <c r="F13" s="434"/>
      <c r="G13" s="47"/>
    </row>
    <row r="14" spans="1:7" ht="15.75" customHeight="1">
      <c r="A14" s="45"/>
      <c r="B14" s="46"/>
      <c r="C14" s="214"/>
      <c r="D14" s="46"/>
      <c r="E14" s="46"/>
      <c r="F14" s="434"/>
      <c r="G14" s="47"/>
    </row>
    <row r="15" spans="1:7" ht="15.75" customHeight="1">
      <c r="A15" s="45"/>
      <c r="B15" s="46"/>
      <c r="C15" s="214"/>
      <c r="D15" s="46"/>
      <c r="E15" s="46"/>
      <c r="F15" s="434"/>
      <c r="G15" s="47"/>
    </row>
    <row r="16" spans="1:7" ht="15.75" customHeight="1">
      <c r="A16" s="45"/>
      <c r="B16" s="46"/>
      <c r="C16" s="214"/>
      <c r="D16" s="46"/>
      <c r="E16" s="46"/>
      <c r="F16" s="434"/>
      <c r="G16" s="47"/>
    </row>
    <row r="17" spans="1:7" ht="15.75" customHeight="1">
      <c r="A17" s="45"/>
      <c r="B17" s="46"/>
      <c r="C17" s="214"/>
      <c r="D17" s="46"/>
      <c r="E17" s="46"/>
      <c r="F17" s="434"/>
      <c r="G17" s="47"/>
    </row>
    <row r="18" spans="1:7" ht="15.75" customHeight="1">
      <c r="A18" s="45"/>
      <c r="B18" s="46"/>
      <c r="C18" s="214"/>
      <c r="D18" s="46"/>
      <c r="E18" s="46"/>
      <c r="F18" s="434"/>
      <c r="G18" s="47"/>
    </row>
    <row r="19" spans="1:7" ht="15.75" customHeight="1">
      <c r="A19" s="45"/>
      <c r="B19" s="46"/>
      <c r="C19" s="214"/>
      <c r="D19" s="46"/>
      <c r="E19" s="46"/>
      <c r="F19" s="434"/>
      <c r="G19" s="47"/>
    </row>
    <row r="20" spans="1:7" ht="15.75" customHeight="1">
      <c r="A20" s="45"/>
      <c r="B20" s="46"/>
      <c r="C20" s="214"/>
      <c r="D20" s="46"/>
      <c r="E20" s="46"/>
      <c r="F20" s="434"/>
      <c r="G20" s="47"/>
    </row>
    <row r="21" spans="1:7" ht="15.75" customHeight="1">
      <c r="A21" s="45"/>
      <c r="B21" s="46"/>
      <c r="C21" s="214"/>
      <c r="D21" s="46"/>
      <c r="E21" s="46"/>
      <c r="F21" s="434"/>
      <c r="G21" s="47"/>
    </row>
    <row r="22" spans="1:7" ht="15.75" customHeight="1">
      <c r="A22" s="45"/>
      <c r="B22" s="46"/>
      <c r="C22" s="214"/>
      <c r="D22" s="46"/>
      <c r="E22" s="46"/>
      <c r="F22" s="434"/>
      <c r="G22" s="47"/>
    </row>
    <row r="23" spans="1:7" ht="15.75" customHeight="1" thickBot="1">
      <c r="A23" s="48"/>
      <c r="B23" s="49"/>
      <c r="C23" s="215"/>
      <c r="D23" s="49"/>
      <c r="E23" s="49"/>
      <c r="F23" s="435"/>
      <c r="G23" s="50"/>
    </row>
    <row r="24" spans="1:7" s="44" customFormat="1" ht="18" customHeight="1" thickBot="1">
      <c r="A24" s="84" t="s">
        <v>51</v>
      </c>
      <c r="B24" s="85">
        <f>SUM(B5:B23)</f>
        <v>700</v>
      </c>
      <c r="C24" s="62"/>
      <c r="D24" s="85">
        <f>SUM(D5:D23)</f>
        <v>0</v>
      </c>
      <c r="E24" s="85">
        <f>SUM(E5:E23)</f>
        <v>700</v>
      </c>
      <c r="F24" s="85">
        <f>SUM(F5:F23)</f>
        <v>125</v>
      </c>
      <c r="G24" s="85">
        <f>SUM(G5:G23)</f>
        <v>825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10" zoomScaleNormal="110" zoomScaleSheetLayoutView="85" workbookViewId="0" topLeftCell="A142">
      <selection activeCell="F93" sqref="F93:R127"/>
    </sheetView>
  </sheetViews>
  <sheetFormatPr defaultColWidth="9.00390625" defaultRowHeight="12.75"/>
  <cols>
    <col min="1" max="1" width="10.875" style="162" customWidth="1"/>
    <col min="2" max="2" width="72.00390625" style="163" customWidth="1"/>
    <col min="3" max="3" width="13.875" style="164" customWidth="1"/>
    <col min="4" max="5" width="13.875" style="2" customWidth="1"/>
    <col min="6" max="16384" width="9.375" style="2" customWidth="1"/>
  </cols>
  <sheetData>
    <row r="1" spans="1:3" s="1" customFormat="1" ht="16.5" customHeight="1" thickBot="1">
      <c r="A1" s="92"/>
      <c r="B1" s="94"/>
      <c r="C1" s="105" t="str">
        <f>+CONCATENATE("9.1. melléklet a ……/",LEFT(ÖSSZEFÜGGÉSEK!A5,4),". (….) önkormányzati rendelethez")</f>
        <v>9.1. melléklet a ……/2015. (….) önkormányzati rendelethez</v>
      </c>
    </row>
    <row r="2" spans="1:5" s="56" customFormat="1" ht="21" customHeight="1">
      <c r="A2" s="233" t="s">
        <v>49</v>
      </c>
      <c r="B2" s="555" t="s">
        <v>132</v>
      </c>
      <c r="C2" s="555"/>
      <c r="D2" s="555"/>
      <c r="E2" s="556"/>
    </row>
    <row r="3" spans="1:5" s="56" customFormat="1" ht="16.5" thickBot="1">
      <c r="A3" s="339" t="s">
        <v>128</v>
      </c>
      <c r="B3" s="557" t="s">
        <v>310</v>
      </c>
      <c r="C3" s="557"/>
      <c r="D3" s="557"/>
      <c r="E3" s="558"/>
    </row>
    <row r="4" spans="1:5" s="57" customFormat="1" ht="15.75" customHeight="1" thickBot="1">
      <c r="A4" s="95"/>
      <c r="B4" s="95"/>
      <c r="C4" s="559" t="s">
        <v>42</v>
      </c>
      <c r="D4" s="559"/>
      <c r="E4" s="559"/>
    </row>
    <row r="5" spans="1:6" ht="13.5" thickBot="1">
      <c r="A5" s="170" t="s">
        <v>130</v>
      </c>
      <c r="B5" s="96" t="s">
        <v>43</v>
      </c>
      <c r="C5" s="327" t="s">
        <v>44</v>
      </c>
      <c r="D5" s="327" t="s">
        <v>511</v>
      </c>
      <c r="E5" s="327" t="s">
        <v>513</v>
      </c>
      <c r="F5" s="463"/>
    </row>
    <row r="6" spans="1:6" s="51" customFormat="1" ht="12.75" customHeight="1" thickBot="1">
      <c r="A6" s="86" t="s">
        <v>399</v>
      </c>
      <c r="B6" s="87" t="s">
        <v>400</v>
      </c>
      <c r="C6" s="328" t="s">
        <v>401</v>
      </c>
      <c r="D6" s="328" t="s">
        <v>400</v>
      </c>
      <c r="E6" s="328" t="s">
        <v>403</v>
      </c>
      <c r="F6" s="468"/>
    </row>
    <row r="7" spans="1:6" s="51" customFormat="1" ht="15.75" customHeight="1" thickBot="1">
      <c r="A7" s="97"/>
      <c r="B7" s="98" t="s">
        <v>45</v>
      </c>
      <c r="C7" s="329"/>
      <c r="D7" s="331"/>
      <c r="E7" s="467"/>
      <c r="F7" s="468"/>
    </row>
    <row r="8" spans="1:6" s="51" customFormat="1" ht="12" customHeight="1" thickBot="1">
      <c r="A8" s="25" t="s">
        <v>8</v>
      </c>
      <c r="B8" s="17" t="s">
        <v>157</v>
      </c>
      <c r="C8" s="270">
        <f>+C9+C10+C11+C12+C13+C14</f>
        <v>128986</v>
      </c>
      <c r="D8" s="270">
        <f>+D9+D10+D11+D12+D13+D14</f>
        <v>499</v>
      </c>
      <c r="E8" s="270">
        <f>+E9+E10+E11+E12+E13+E14</f>
        <v>129485</v>
      </c>
      <c r="F8" s="468"/>
    </row>
    <row r="9" spans="1:6" s="58" customFormat="1" ht="12" customHeight="1">
      <c r="A9" s="188" t="s">
        <v>68</v>
      </c>
      <c r="B9" s="174" t="s">
        <v>158</v>
      </c>
      <c r="C9" s="271">
        <v>54354</v>
      </c>
      <c r="D9" s="332"/>
      <c r="E9" s="271">
        <v>54354</v>
      </c>
      <c r="F9" s="465"/>
    </row>
    <row r="10" spans="1:6" s="59" customFormat="1" ht="12" customHeight="1">
      <c r="A10" s="189" t="s">
        <v>69</v>
      </c>
      <c r="B10" s="175" t="s">
        <v>159</v>
      </c>
      <c r="C10" s="272">
        <v>41337</v>
      </c>
      <c r="D10" s="333"/>
      <c r="E10" s="272">
        <v>41337</v>
      </c>
      <c r="F10" s="466"/>
    </row>
    <row r="11" spans="1:6" s="59" customFormat="1" ht="12" customHeight="1">
      <c r="A11" s="189" t="s">
        <v>70</v>
      </c>
      <c r="B11" s="175" t="s">
        <v>160</v>
      </c>
      <c r="C11" s="272">
        <v>22689</v>
      </c>
      <c r="D11" s="333"/>
      <c r="E11" s="272">
        <v>22689</v>
      </c>
      <c r="F11" s="466"/>
    </row>
    <row r="12" spans="1:6" s="59" customFormat="1" ht="12" customHeight="1">
      <c r="A12" s="189" t="s">
        <v>71</v>
      </c>
      <c r="B12" s="175" t="s">
        <v>161</v>
      </c>
      <c r="C12" s="272">
        <v>1912</v>
      </c>
      <c r="D12" s="333"/>
      <c r="E12" s="272">
        <v>1912</v>
      </c>
      <c r="F12" s="466"/>
    </row>
    <row r="13" spans="1:6" s="59" customFormat="1" ht="12" customHeight="1">
      <c r="A13" s="189" t="s">
        <v>90</v>
      </c>
      <c r="B13" s="175" t="s">
        <v>430</v>
      </c>
      <c r="C13" s="272">
        <v>1774</v>
      </c>
      <c r="D13" s="333">
        <v>499</v>
      </c>
      <c r="E13" s="272">
        <f>SUM(C13:D13)</f>
        <v>2273</v>
      </c>
      <c r="F13" s="466"/>
    </row>
    <row r="14" spans="1:6" s="58" customFormat="1" ht="12" customHeight="1" thickBot="1">
      <c r="A14" s="190" t="s">
        <v>72</v>
      </c>
      <c r="B14" s="176" t="s">
        <v>431</v>
      </c>
      <c r="C14" s="272">
        <v>6920</v>
      </c>
      <c r="D14" s="332"/>
      <c r="E14" s="272">
        <v>6920</v>
      </c>
      <c r="F14" s="465"/>
    </row>
    <row r="15" spans="1:6" s="58" customFormat="1" ht="12" customHeight="1" thickBot="1">
      <c r="A15" s="25" t="s">
        <v>9</v>
      </c>
      <c r="B15" s="108" t="s">
        <v>162</v>
      </c>
      <c r="C15" s="270">
        <f>+C16+C17+C18+C19+C20</f>
        <v>5090</v>
      </c>
      <c r="D15" s="270">
        <v>1015</v>
      </c>
      <c r="E15" s="270">
        <f>+E16+E17+E18+E19+E20+E21</f>
        <v>6105</v>
      </c>
      <c r="F15" s="465"/>
    </row>
    <row r="16" spans="1:6" s="58" customFormat="1" ht="12" customHeight="1">
      <c r="A16" s="188" t="s">
        <v>74</v>
      </c>
      <c r="B16" s="174" t="s">
        <v>163</v>
      </c>
      <c r="C16" s="271"/>
      <c r="D16" s="332"/>
      <c r="E16" s="271"/>
      <c r="F16" s="465"/>
    </row>
    <row r="17" spans="1:6" s="58" customFormat="1" ht="12" customHeight="1">
      <c r="A17" s="189" t="s">
        <v>75</v>
      </c>
      <c r="B17" s="175" t="s">
        <v>164</v>
      </c>
      <c r="C17" s="272"/>
      <c r="D17" s="332"/>
      <c r="E17" s="272"/>
      <c r="F17" s="465"/>
    </row>
    <row r="18" spans="1:6" s="58" customFormat="1" ht="12" customHeight="1">
      <c r="A18" s="189" t="s">
        <v>76</v>
      </c>
      <c r="B18" s="175" t="s">
        <v>330</v>
      </c>
      <c r="C18" s="272"/>
      <c r="D18" s="332"/>
      <c r="E18" s="272"/>
      <c r="F18" s="465"/>
    </row>
    <row r="19" spans="1:6" s="58" customFormat="1" ht="12" customHeight="1">
      <c r="A19" s="189" t="s">
        <v>77</v>
      </c>
      <c r="B19" s="175" t="s">
        <v>331</v>
      </c>
      <c r="C19" s="272"/>
      <c r="D19" s="332"/>
      <c r="E19" s="272"/>
      <c r="F19" s="465"/>
    </row>
    <row r="20" spans="1:6" s="58" customFormat="1" ht="12" customHeight="1">
      <c r="A20" s="189" t="s">
        <v>78</v>
      </c>
      <c r="B20" s="175" t="s">
        <v>432</v>
      </c>
      <c r="C20" s="272">
        <v>5090</v>
      </c>
      <c r="D20" s="332"/>
      <c r="E20" s="272">
        <v>5090</v>
      </c>
      <c r="F20" s="465"/>
    </row>
    <row r="21" spans="1:6" s="59" customFormat="1" ht="12" customHeight="1" thickBot="1">
      <c r="A21" s="190" t="s">
        <v>84</v>
      </c>
      <c r="B21" s="175" t="s">
        <v>523</v>
      </c>
      <c r="C21" s="273"/>
      <c r="D21" s="525">
        <v>1015</v>
      </c>
      <c r="E21" s="273">
        <v>1015</v>
      </c>
      <c r="F21" s="466"/>
    </row>
    <row r="22" spans="1:6" s="59" customFormat="1" ht="12" customHeight="1" thickBot="1">
      <c r="A22" s="25" t="s">
        <v>10</v>
      </c>
      <c r="B22" s="17" t="s">
        <v>166</v>
      </c>
      <c r="C22" s="270">
        <f>+C23+C24+C25+C26+C27</f>
        <v>0</v>
      </c>
      <c r="D22" s="270">
        <f>+D23+D24+D25+D26+D27</f>
        <v>0</v>
      </c>
      <c r="E22" s="270">
        <f>+E23+E24+E25+E26+E27</f>
        <v>0</v>
      </c>
      <c r="F22" s="466"/>
    </row>
    <row r="23" spans="1:6" s="59" customFormat="1" ht="12" customHeight="1">
      <c r="A23" s="188" t="s">
        <v>57</v>
      </c>
      <c r="B23" s="174" t="s">
        <v>167</v>
      </c>
      <c r="C23" s="271"/>
      <c r="D23" s="333"/>
      <c r="E23" s="271"/>
      <c r="F23" s="466"/>
    </row>
    <row r="24" spans="1:6" s="58" customFormat="1" ht="12" customHeight="1">
      <c r="A24" s="189" t="s">
        <v>58</v>
      </c>
      <c r="B24" s="175" t="s">
        <v>168</v>
      </c>
      <c r="C24" s="272"/>
      <c r="D24" s="332"/>
      <c r="E24" s="272"/>
      <c r="F24" s="465"/>
    </row>
    <row r="25" spans="1:6" s="59" customFormat="1" ht="12" customHeight="1">
      <c r="A25" s="189" t="s">
        <v>59</v>
      </c>
      <c r="B25" s="175" t="s">
        <v>332</v>
      </c>
      <c r="C25" s="272"/>
      <c r="D25" s="333"/>
      <c r="E25" s="272"/>
      <c r="F25" s="466"/>
    </row>
    <row r="26" spans="1:6" s="59" customFormat="1" ht="12" customHeight="1">
      <c r="A26" s="189" t="s">
        <v>60</v>
      </c>
      <c r="B26" s="175" t="s">
        <v>333</v>
      </c>
      <c r="C26" s="272"/>
      <c r="D26" s="333"/>
      <c r="E26" s="272"/>
      <c r="F26" s="466"/>
    </row>
    <row r="27" spans="1:5" s="59" customFormat="1" ht="12" customHeight="1">
      <c r="A27" s="189" t="s">
        <v>103</v>
      </c>
      <c r="B27" s="175" t="s">
        <v>169</v>
      </c>
      <c r="C27" s="272"/>
      <c r="D27" s="333"/>
      <c r="E27" s="272"/>
    </row>
    <row r="28" spans="1:5" s="59" customFormat="1" ht="12" customHeight="1" thickBot="1">
      <c r="A28" s="190" t="s">
        <v>104</v>
      </c>
      <c r="B28" s="176" t="s">
        <v>170</v>
      </c>
      <c r="C28" s="273"/>
      <c r="D28" s="333"/>
      <c r="E28" s="273"/>
    </row>
    <row r="29" spans="1:6" s="59" customFormat="1" ht="12" customHeight="1" thickBot="1">
      <c r="A29" s="25" t="s">
        <v>105</v>
      </c>
      <c r="B29" s="17" t="s">
        <v>171</v>
      </c>
      <c r="C29" s="274">
        <f>+C30+C34+C35+C36</f>
        <v>73000</v>
      </c>
      <c r="D29" s="274">
        <f>+D30+D34+D35+D36</f>
        <v>0</v>
      </c>
      <c r="E29" s="274">
        <f>+E30+E34+E35+E36</f>
        <v>73000</v>
      </c>
      <c r="F29" s="466"/>
    </row>
    <row r="30" spans="1:6" s="59" customFormat="1" ht="12" customHeight="1">
      <c r="A30" s="188" t="s">
        <v>172</v>
      </c>
      <c r="B30" s="174" t="s">
        <v>406</v>
      </c>
      <c r="C30" s="275">
        <f>+C31+C32+C33</f>
        <v>65750</v>
      </c>
      <c r="D30" s="333"/>
      <c r="E30" s="275">
        <f>+E31+E32+E33</f>
        <v>65750</v>
      </c>
      <c r="F30" s="466"/>
    </row>
    <row r="31" spans="1:6" s="59" customFormat="1" ht="12" customHeight="1">
      <c r="A31" s="189" t="s">
        <v>173</v>
      </c>
      <c r="B31" s="175" t="s">
        <v>178</v>
      </c>
      <c r="C31" s="272">
        <v>2750</v>
      </c>
      <c r="D31" s="333"/>
      <c r="E31" s="272">
        <v>2750</v>
      </c>
      <c r="F31" s="466"/>
    </row>
    <row r="32" spans="1:6" s="59" customFormat="1" ht="12" customHeight="1">
      <c r="A32" s="189" t="s">
        <v>174</v>
      </c>
      <c r="B32" s="175" t="s">
        <v>179</v>
      </c>
      <c r="C32" s="272"/>
      <c r="D32" s="333"/>
      <c r="E32" s="272"/>
      <c r="F32" s="466"/>
    </row>
    <row r="33" spans="1:6" s="59" customFormat="1" ht="12" customHeight="1">
      <c r="A33" s="189" t="s">
        <v>343</v>
      </c>
      <c r="B33" s="216" t="s">
        <v>344</v>
      </c>
      <c r="C33" s="272">
        <v>63000</v>
      </c>
      <c r="D33" s="333"/>
      <c r="E33" s="272">
        <v>63000</v>
      </c>
      <c r="F33" s="466"/>
    </row>
    <row r="34" spans="1:6" s="59" customFormat="1" ht="12" customHeight="1">
      <c r="A34" s="189" t="s">
        <v>175</v>
      </c>
      <c r="B34" s="175" t="s">
        <v>180</v>
      </c>
      <c r="C34" s="272">
        <v>7050</v>
      </c>
      <c r="D34" s="333"/>
      <c r="E34" s="272">
        <v>7050</v>
      </c>
      <c r="F34" s="466"/>
    </row>
    <row r="35" spans="1:6" s="59" customFormat="1" ht="12" customHeight="1">
      <c r="A35" s="189" t="s">
        <v>176</v>
      </c>
      <c r="B35" s="175" t="s">
        <v>181</v>
      </c>
      <c r="C35" s="272"/>
      <c r="D35" s="333"/>
      <c r="E35" s="272"/>
      <c r="F35" s="466"/>
    </row>
    <row r="36" spans="1:6" s="59" customFormat="1" ht="12" customHeight="1" thickBot="1">
      <c r="A36" s="190" t="s">
        <v>177</v>
      </c>
      <c r="B36" s="176" t="s">
        <v>182</v>
      </c>
      <c r="C36" s="273">
        <v>200</v>
      </c>
      <c r="D36" s="333"/>
      <c r="E36" s="273">
        <v>200</v>
      </c>
      <c r="F36" s="466"/>
    </row>
    <row r="37" spans="1:6" s="59" customFormat="1" ht="12" customHeight="1" thickBot="1">
      <c r="A37" s="25" t="s">
        <v>12</v>
      </c>
      <c r="B37" s="17" t="s">
        <v>340</v>
      </c>
      <c r="C37" s="270">
        <f>SUM(C38:C48)</f>
        <v>11516</v>
      </c>
      <c r="D37" s="270">
        <f>SUM(D38:D48)</f>
        <v>0</v>
      </c>
      <c r="E37" s="270">
        <f>SUM(E38:E48)</f>
        <v>11516</v>
      </c>
      <c r="F37" s="466"/>
    </row>
    <row r="38" spans="1:5" s="59" customFormat="1" ht="12" customHeight="1">
      <c r="A38" s="188" t="s">
        <v>61</v>
      </c>
      <c r="B38" s="174" t="s">
        <v>185</v>
      </c>
      <c r="C38" s="271"/>
      <c r="D38" s="333"/>
      <c r="E38" s="271"/>
    </row>
    <row r="39" spans="1:5" s="59" customFormat="1" ht="12" customHeight="1">
      <c r="A39" s="189" t="s">
        <v>62</v>
      </c>
      <c r="B39" s="175" t="s">
        <v>186</v>
      </c>
      <c r="C39" s="272">
        <v>7163</v>
      </c>
      <c r="D39" s="333"/>
      <c r="E39" s="272">
        <v>7163</v>
      </c>
    </row>
    <row r="40" spans="1:5" s="59" customFormat="1" ht="12" customHeight="1">
      <c r="A40" s="189" t="s">
        <v>63</v>
      </c>
      <c r="B40" s="175" t="s">
        <v>187</v>
      </c>
      <c r="C40" s="272">
        <v>2098</v>
      </c>
      <c r="D40" s="333"/>
      <c r="E40" s="272">
        <v>2098</v>
      </c>
    </row>
    <row r="41" spans="1:5" s="59" customFormat="1" ht="12" customHeight="1">
      <c r="A41" s="189" t="s">
        <v>107</v>
      </c>
      <c r="B41" s="175" t="s">
        <v>188</v>
      </c>
      <c r="C41" s="272"/>
      <c r="D41" s="333"/>
      <c r="E41" s="272"/>
    </row>
    <row r="42" spans="1:5" s="59" customFormat="1" ht="12" customHeight="1">
      <c r="A42" s="189" t="s">
        <v>108</v>
      </c>
      <c r="B42" s="175" t="s">
        <v>189</v>
      </c>
      <c r="C42" s="272"/>
      <c r="D42" s="333"/>
      <c r="E42" s="272"/>
    </row>
    <row r="43" spans="1:5" s="59" customFormat="1" ht="12" customHeight="1">
      <c r="A43" s="189" t="s">
        <v>109</v>
      </c>
      <c r="B43" s="175" t="s">
        <v>190</v>
      </c>
      <c r="C43" s="272">
        <v>2255</v>
      </c>
      <c r="D43" s="333"/>
      <c r="E43" s="272">
        <v>2255</v>
      </c>
    </row>
    <row r="44" spans="1:5" s="59" customFormat="1" ht="12" customHeight="1">
      <c r="A44" s="189" t="s">
        <v>110</v>
      </c>
      <c r="B44" s="175" t="s">
        <v>191</v>
      </c>
      <c r="C44" s="272"/>
      <c r="D44" s="333"/>
      <c r="E44" s="272"/>
    </row>
    <row r="45" spans="1:5" s="59" customFormat="1" ht="12" customHeight="1">
      <c r="A45" s="189" t="s">
        <v>111</v>
      </c>
      <c r="B45" s="175" t="s">
        <v>192</v>
      </c>
      <c r="C45" s="272"/>
      <c r="D45" s="333"/>
      <c r="E45" s="272"/>
    </row>
    <row r="46" spans="1:5" s="59" customFormat="1" ht="12" customHeight="1">
      <c r="A46" s="189" t="s">
        <v>183</v>
      </c>
      <c r="B46" s="175" t="s">
        <v>193</v>
      </c>
      <c r="C46" s="276"/>
      <c r="D46" s="333"/>
      <c r="E46" s="276"/>
    </row>
    <row r="47" spans="1:5" s="59" customFormat="1" ht="12" customHeight="1">
      <c r="A47" s="190" t="s">
        <v>184</v>
      </c>
      <c r="B47" s="176" t="s">
        <v>342</v>
      </c>
      <c r="C47" s="277"/>
      <c r="D47" s="333"/>
      <c r="E47" s="277"/>
    </row>
    <row r="48" spans="1:6" s="59" customFormat="1" ht="12" customHeight="1" thickBot="1">
      <c r="A48" s="190" t="s">
        <v>341</v>
      </c>
      <c r="B48" s="176" t="s">
        <v>194</v>
      </c>
      <c r="C48" s="277"/>
      <c r="D48" s="333"/>
      <c r="E48" s="277"/>
      <c r="F48" s="466"/>
    </row>
    <row r="49" spans="1:6" s="59" customFormat="1" ht="12" customHeight="1" thickBot="1">
      <c r="A49" s="25" t="s">
        <v>13</v>
      </c>
      <c r="B49" s="17" t="s">
        <v>195</v>
      </c>
      <c r="C49" s="270">
        <f>SUM(C50:C54)</f>
        <v>0</v>
      </c>
      <c r="D49" s="270">
        <f>SUM(D50:D54)</f>
        <v>0</v>
      </c>
      <c r="E49" s="270">
        <f>SUM(E50:E54)</f>
        <v>0</v>
      </c>
      <c r="F49" s="466"/>
    </row>
    <row r="50" spans="1:6" s="59" customFormat="1" ht="12" customHeight="1">
      <c r="A50" s="188" t="s">
        <v>64</v>
      </c>
      <c r="B50" s="174" t="s">
        <v>199</v>
      </c>
      <c r="C50" s="278"/>
      <c r="D50" s="333"/>
      <c r="E50" s="278"/>
      <c r="F50" s="466"/>
    </row>
    <row r="51" spans="1:6" s="59" customFormat="1" ht="12" customHeight="1">
      <c r="A51" s="189" t="s">
        <v>65</v>
      </c>
      <c r="B51" s="175" t="s">
        <v>200</v>
      </c>
      <c r="C51" s="276"/>
      <c r="D51" s="333"/>
      <c r="E51" s="276"/>
      <c r="F51" s="466"/>
    </row>
    <row r="52" spans="1:6" s="59" customFormat="1" ht="12" customHeight="1">
      <c r="A52" s="189" t="s">
        <v>196</v>
      </c>
      <c r="B52" s="175" t="s">
        <v>201</v>
      </c>
      <c r="C52" s="276"/>
      <c r="D52" s="333"/>
      <c r="E52" s="276"/>
      <c r="F52" s="466"/>
    </row>
    <row r="53" spans="1:6" s="59" customFormat="1" ht="12" customHeight="1">
      <c r="A53" s="189" t="s">
        <v>197</v>
      </c>
      <c r="B53" s="175" t="s">
        <v>202</v>
      </c>
      <c r="C53" s="276"/>
      <c r="D53" s="333"/>
      <c r="E53" s="276"/>
      <c r="F53" s="466"/>
    </row>
    <row r="54" spans="1:6" s="59" customFormat="1" ht="12" customHeight="1" thickBot="1">
      <c r="A54" s="190" t="s">
        <v>198</v>
      </c>
      <c r="B54" s="176" t="s">
        <v>203</v>
      </c>
      <c r="C54" s="277"/>
      <c r="D54" s="333"/>
      <c r="E54" s="277"/>
      <c r="F54" s="466"/>
    </row>
    <row r="55" spans="1:6" s="59" customFormat="1" ht="12" customHeight="1" thickBot="1">
      <c r="A55" s="25" t="s">
        <v>112</v>
      </c>
      <c r="B55" s="17" t="s">
        <v>204</v>
      </c>
      <c r="C55" s="270">
        <f>SUM(C56:C58)</f>
        <v>0</v>
      </c>
      <c r="D55" s="270">
        <f>SUM(D56:D58)</f>
        <v>2702</v>
      </c>
      <c r="E55" s="270">
        <f>SUM(E56:E58)</f>
        <v>2702</v>
      </c>
      <c r="F55" s="466"/>
    </row>
    <row r="56" spans="1:5" s="59" customFormat="1" ht="12" customHeight="1">
      <c r="A56" s="188" t="s">
        <v>66</v>
      </c>
      <c r="B56" s="174" t="s">
        <v>205</v>
      </c>
      <c r="C56" s="271"/>
      <c r="D56" s="333"/>
      <c r="E56" s="271"/>
    </row>
    <row r="57" spans="1:5" s="59" customFormat="1" ht="12" customHeight="1">
      <c r="A57" s="189" t="s">
        <v>67</v>
      </c>
      <c r="B57" s="175" t="s">
        <v>334</v>
      </c>
      <c r="C57" s="272"/>
      <c r="D57" s="333"/>
      <c r="E57" s="272"/>
    </row>
    <row r="58" spans="1:5" s="59" customFormat="1" ht="12" customHeight="1">
      <c r="A58" s="189" t="s">
        <v>208</v>
      </c>
      <c r="B58" s="175" t="s">
        <v>206</v>
      </c>
      <c r="C58" s="272"/>
      <c r="D58" s="525">
        <v>2702</v>
      </c>
      <c r="E58" s="272">
        <v>2702</v>
      </c>
    </row>
    <row r="59" spans="1:5" s="59" customFormat="1" ht="12" customHeight="1" thickBot="1">
      <c r="A59" s="190" t="s">
        <v>209</v>
      </c>
      <c r="B59" s="176" t="s">
        <v>207</v>
      </c>
      <c r="C59" s="273"/>
      <c r="D59" s="333"/>
      <c r="E59" s="273"/>
    </row>
    <row r="60" spans="1:6" s="59" customFormat="1" ht="12" customHeight="1" thickBot="1">
      <c r="A60" s="25" t="s">
        <v>15</v>
      </c>
      <c r="B60" s="108" t="s">
        <v>210</v>
      </c>
      <c r="C60" s="270">
        <f>SUM(C61:C63)</f>
        <v>0</v>
      </c>
      <c r="D60" s="270">
        <f>SUM(D61:D63)</f>
        <v>0</v>
      </c>
      <c r="E60" s="270">
        <f>SUM(E61:E63)</f>
        <v>0</v>
      </c>
      <c r="F60" s="466"/>
    </row>
    <row r="61" spans="1:5" s="59" customFormat="1" ht="12" customHeight="1">
      <c r="A61" s="188" t="s">
        <v>113</v>
      </c>
      <c r="B61" s="174" t="s">
        <v>212</v>
      </c>
      <c r="C61" s="276"/>
      <c r="D61" s="333"/>
      <c r="E61" s="276"/>
    </row>
    <row r="62" spans="1:5" s="59" customFormat="1" ht="12" customHeight="1">
      <c r="A62" s="189" t="s">
        <v>114</v>
      </c>
      <c r="B62" s="175" t="s">
        <v>335</v>
      </c>
      <c r="C62" s="276"/>
      <c r="D62" s="333"/>
      <c r="E62" s="276"/>
    </row>
    <row r="63" spans="1:5" s="59" customFormat="1" ht="12" customHeight="1">
      <c r="A63" s="189" t="s">
        <v>137</v>
      </c>
      <c r="B63" s="175" t="s">
        <v>213</v>
      </c>
      <c r="C63" s="276"/>
      <c r="D63" s="333"/>
      <c r="E63" s="276"/>
    </row>
    <row r="64" spans="1:5" s="59" customFormat="1" ht="12" customHeight="1" thickBot="1">
      <c r="A64" s="190" t="s">
        <v>211</v>
      </c>
      <c r="B64" s="176" t="s">
        <v>214</v>
      </c>
      <c r="C64" s="276"/>
      <c r="D64" s="333"/>
      <c r="E64" s="276"/>
    </row>
    <row r="65" spans="1:6" s="59" customFormat="1" ht="12" customHeight="1" thickBot="1">
      <c r="A65" s="25" t="s">
        <v>16</v>
      </c>
      <c r="B65" s="17" t="s">
        <v>215</v>
      </c>
      <c r="C65" s="274">
        <f>+C8+C15+C22+C29+C37+C49+C55+C60</f>
        <v>218592</v>
      </c>
      <c r="D65" s="274">
        <f>+D8+D15+D22+D29+D37+D49+D55+D60</f>
        <v>4216</v>
      </c>
      <c r="E65" s="274">
        <f>+E8+E15+E22+E29+E37+E49+E55+E60</f>
        <v>222808</v>
      </c>
      <c r="F65" s="466"/>
    </row>
    <row r="66" spans="1:5" s="59" customFormat="1" ht="12" customHeight="1" thickBot="1">
      <c r="A66" s="191" t="s">
        <v>306</v>
      </c>
      <c r="B66" s="108" t="s">
        <v>217</v>
      </c>
      <c r="C66" s="270">
        <f>SUM(C67:C69)</f>
        <v>0</v>
      </c>
      <c r="D66" s="333"/>
      <c r="E66" s="333"/>
    </row>
    <row r="67" spans="1:5" s="59" customFormat="1" ht="12" customHeight="1">
      <c r="A67" s="188" t="s">
        <v>248</v>
      </c>
      <c r="B67" s="174" t="s">
        <v>218</v>
      </c>
      <c r="C67" s="276"/>
      <c r="D67" s="333"/>
      <c r="E67" s="333"/>
    </row>
    <row r="68" spans="1:5" s="59" customFormat="1" ht="12" customHeight="1">
      <c r="A68" s="189" t="s">
        <v>257</v>
      </c>
      <c r="B68" s="175" t="s">
        <v>219</v>
      </c>
      <c r="C68" s="276"/>
      <c r="D68" s="333"/>
      <c r="E68" s="333"/>
    </row>
    <row r="69" spans="1:5" s="59" customFormat="1" ht="12" customHeight="1" thickBot="1">
      <c r="A69" s="190" t="s">
        <v>258</v>
      </c>
      <c r="B69" s="177" t="s">
        <v>220</v>
      </c>
      <c r="C69" s="276"/>
      <c r="D69" s="333"/>
      <c r="E69" s="333"/>
    </row>
    <row r="70" spans="1:5" s="59" customFormat="1" ht="12" customHeight="1" thickBot="1">
      <c r="A70" s="191" t="s">
        <v>221</v>
      </c>
      <c r="B70" s="108" t="s">
        <v>222</v>
      </c>
      <c r="C70" s="270">
        <f>SUM(C71:C74)</f>
        <v>0</v>
      </c>
      <c r="D70" s="270">
        <f>SUM(D71:D74)</f>
        <v>61604</v>
      </c>
      <c r="E70" s="270">
        <f>SUM(E71:E74)</f>
        <v>61604</v>
      </c>
    </row>
    <row r="71" spans="1:5" s="59" customFormat="1" ht="12" customHeight="1">
      <c r="A71" s="188" t="s">
        <v>91</v>
      </c>
      <c r="B71" s="174" t="s">
        <v>223</v>
      </c>
      <c r="C71" s="276"/>
      <c r="D71" s="333">
        <v>61604</v>
      </c>
      <c r="E71" s="333">
        <v>61604</v>
      </c>
    </row>
    <row r="72" spans="1:5" s="59" customFormat="1" ht="12" customHeight="1">
      <c r="A72" s="189" t="s">
        <v>92</v>
      </c>
      <c r="B72" s="175" t="s">
        <v>224</v>
      </c>
      <c r="C72" s="276"/>
      <c r="D72" s="333"/>
      <c r="E72" s="333"/>
    </row>
    <row r="73" spans="1:5" s="59" customFormat="1" ht="12" customHeight="1">
      <c r="A73" s="189" t="s">
        <v>249</v>
      </c>
      <c r="B73" s="175" t="s">
        <v>225</v>
      </c>
      <c r="C73" s="276"/>
      <c r="D73" s="333"/>
      <c r="E73" s="333"/>
    </row>
    <row r="74" spans="1:5" s="59" customFormat="1" ht="12" customHeight="1" thickBot="1">
      <c r="A74" s="190" t="s">
        <v>250</v>
      </c>
      <c r="B74" s="176" t="s">
        <v>226</v>
      </c>
      <c r="C74" s="276"/>
      <c r="D74" s="333"/>
      <c r="E74" s="333"/>
    </row>
    <row r="75" spans="1:5" s="59" customFormat="1" ht="12" customHeight="1" thickBot="1">
      <c r="A75" s="191" t="s">
        <v>227</v>
      </c>
      <c r="B75" s="108" t="s">
        <v>228</v>
      </c>
      <c r="C75" s="270">
        <f>SUM(C76:C77)</f>
        <v>0</v>
      </c>
      <c r="D75" s="270">
        <f>SUM(D76:D77)</f>
        <v>14746</v>
      </c>
      <c r="E75" s="270">
        <f>SUM(E76:E77)</f>
        <v>14746</v>
      </c>
    </row>
    <row r="76" spans="1:5" s="59" customFormat="1" ht="12" customHeight="1">
      <c r="A76" s="188" t="s">
        <v>251</v>
      </c>
      <c r="B76" s="174" t="s">
        <v>229</v>
      </c>
      <c r="C76" s="276"/>
      <c r="D76" s="333">
        <v>14746</v>
      </c>
      <c r="E76" s="333">
        <f>SUM(D76)</f>
        <v>14746</v>
      </c>
    </row>
    <row r="77" spans="1:5" s="59" customFormat="1" ht="12" customHeight="1" thickBot="1">
      <c r="A77" s="190" t="s">
        <v>252</v>
      </c>
      <c r="B77" s="176" t="s">
        <v>230</v>
      </c>
      <c r="C77" s="276"/>
      <c r="D77" s="333"/>
      <c r="E77" s="333"/>
    </row>
    <row r="78" spans="1:5" s="58" customFormat="1" ht="12" customHeight="1" thickBot="1">
      <c r="A78" s="191" t="s">
        <v>231</v>
      </c>
      <c r="B78" s="108" t="s">
        <v>232</v>
      </c>
      <c r="C78" s="270">
        <f>SUM(C79:C81)</f>
        <v>0</v>
      </c>
      <c r="D78" s="270">
        <f>SUM(D79:D81)</f>
        <v>0</v>
      </c>
      <c r="E78" s="270">
        <f>SUM(E79:E81)</f>
        <v>0</v>
      </c>
    </row>
    <row r="79" spans="1:5" s="59" customFormat="1" ht="12" customHeight="1">
      <c r="A79" s="188" t="s">
        <v>253</v>
      </c>
      <c r="B79" s="174" t="s">
        <v>233</v>
      </c>
      <c r="C79" s="276"/>
      <c r="D79" s="333"/>
      <c r="E79" s="333"/>
    </row>
    <row r="80" spans="1:5" s="59" customFormat="1" ht="12" customHeight="1">
      <c r="A80" s="189" t="s">
        <v>254</v>
      </c>
      <c r="B80" s="175" t="s">
        <v>234</v>
      </c>
      <c r="C80" s="276"/>
      <c r="D80" s="333"/>
      <c r="E80" s="333"/>
    </row>
    <row r="81" spans="1:5" s="59" customFormat="1" ht="12" customHeight="1" thickBot="1">
      <c r="A81" s="190" t="s">
        <v>255</v>
      </c>
      <c r="B81" s="176" t="s">
        <v>235</v>
      </c>
      <c r="C81" s="276"/>
      <c r="D81" s="333"/>
      <c r="E81" s="333"/>
    </row>
    <row r="82" spans="1:5" s="59" customFormat="1" ht="12" customHeight="1" thickBot="1">
      <c r="A82" s="191" t="s">
        <v>236</v>
      </c>
      <c r="B82" s="108" t="s">
        <v>256</v>
      </c>
      <c r="C82" s="270">
        <f>SUM(C83:C86)</f>
        <v>0</v>
      </c>
      <c r="D82" s="270">
        <f>SUM(D83:D86)</f>
        <v>0</v>
      </c>
      <c r="E82" s="270">
        <f>SUM(E83:E86)</f>
        <v>0</v>
      </c>
    </row>
    <row r="83" spans="1:5" s="59" customFormat="1" ht="12" customHeight="1">
      <c r="A83" s="192" t="s">
        <v>237</v>
      </c>
      <c r="B83" s="174" t="s">
        <v>238</v>
      </c>
      <c r="C83" s="276"/>
      <c r="D83" s="333"/>
      <c r="E83" s="333"/>
    </row>
    <row r="84" spans="1:5" s="59" customFormat="1" ht="12" customHeight="1">
      <c r="A84" s="193" t="s">
        <v>239</v>
      </c>
      <c r="B84" s="175" t="s">
        <v>240</v>
      </c>
      <c r="C84" s="276"/>
      <c r="D84" s="333"/>
      <c r="E84" s="333"/>
    </row>
    <row r="85" spans="1:5" s="59" customFormat="1" ht="12" customHeight="1">
      <c r="A85" s="193" t="s">
        <v>241</v>
      </c>
      <c r="B85" s="175" t="s">
        <v>242</v>
      </c>
      <c r="C85" s="276"/>
      <c r="D85" s="333"/>
      <c r="E85" s="333"/>
    </row>
    <row r="86" spans="1:5" s="58" customFormat="1" ht="12" customHeight="1" thickBot="1">
      <c r="A86" s="194" t="s">
        <v>243</v>
      </c>
      <c r="B86" s="176" t="s">
        <v>244</v>
      </c>
      <c r="C86" s="276"/>
      <c r="D86" s="332"/>
      <c r="E86" s="332"/>
    </row>
    <row r="87" spans="1:5" s="58" customFormat="1" ht="12" customHeight="1" thickBot="1">
      <c r="A87" s="191" t="s">
        <v>245</v>
      </c>
      <c r="B87" s="108" t="s">
        <v>384</v>
      </c>
      <c r="C87" s="279"/>
      <c r="D87" s="279"/>
      <c r="E87" s="279"/>
    </row>
    <row r="88" spans="1:5" s="58" customFormat="1" ht="12" customHeight="1" thickBot="1">
      <c r="A88" s="191" t="s">
        <v>407</v>
      </c>
      <c r="B88" s="108" t="s">
        <v>246</v>
      </c>
      <c r="C88" s="279"/>
      <c r="D88" s="332"/>
      <c r="E88" s="332"/>
    </row>
    <row r="89" spans="1:5" s="58" customFormat="1" ht="12" customHeight="1" thickBot="1">
      <c r="A89" s="191" t="s">
        <v>408</v>
      </c>
      <c r="B89" s="181" t="s">
        <v>387</v>
      </c>
      <c r="C89" s="274">
        <f>+C66+C70+C75+C78+C82+C88+C87</f>
        <v>0</v>
      </c>
      <c r="D89" s="274">
        <f>+D66+D70+D75+D78+D82+D88+D87</f>
        <v>76350</v>
      </c>
      <c r="E89" s="274">
        <f>+E66+E70+E75+E78+E82+E88+E87</f>
        <v>76350</v>
      </c>
    </row>
    <row r="90" spans="1:6" s="58" customFormat="1" ht="12" customHeight="1" thickBot="1">
      <c r="A90" s="195" t="s">
        <v>409</v>
      </c>
      <c r="B90" s="182" t="s">
        <v>410</v>
      </c>
      <c r="C90" s="274">
        <f>+C65+C89</f>
        <v>218592</v>
      </c>
      <c r="D90" s="274">
        <f>+D65+D89</f>
        <v>80566</v>
      </c>
      <c r="E90" s="274">
        <f>+E65+E89</f>
        <v>299158</v>
      </c>
      <c r="F90" s="465"/>
    </row>
    <row r="91" spans="1:3" s="59" customFormat="1" ht="15" customHeight="1" thickBot="1">
      <c r="A91" s="100"/>
      <c r="B91" s="101"/>
      <c r="C91" s="155"/>
    </row>
    <row r="92" spans="1:5" s="51" customFormat="1" ht="16.5" customHeight="1" thickBot="1">
      <c r="A92" s="103"/>
      <c r="B92" s="170" t="s">
        <v>46</v>
      </c>
      <c r="C92" s="334"/>
      <c r="D92" s="469"/>
      <c r="E92" s="470"/>
    </row>
    <row r="93" spans="1:6" s="60" customFormat="1" ht="12" customHeight="1" thickBot="1">
      <c r="A93" s="171" t="s">
        <v>8</v>
      </c>
      <c r="B93" s="22" t="s">
        <v>414</v>
      </c>
      <c r="C93" s="280">
        <f>+C94+C95+C96+C97+C98+C111</f>
        <v>80691</v>
      </c>
      <c r="D93" s="280">
        <f>+D94+D95+D96+D97+D98+D111</f>
        <v>27689</v>
      </c>
      <c r="E93" s="280">
        <f>+E94+E95+E96+E97+E98+E111</f>
        <v>108380</v>
      </c>
      <c r="F93" s="464"/>
    </row>
    <row r="94" spans="1:5" ht="12" customHeight="1">
      <c r="A94" s="196" t="s">
        <v>68</v>
      </c>
      <c r="B94" s="6" t="s">
        <v>38</v>
      </c>
      <c r="C94" s="281">
        <v>16577</v>
      </c>
      <c r="D94" s="330">
        <v>906</v>
      </c>
      <c r="E94" s="471">
        <f aca="true" t="shared" si="0" ref="E94:E112">SUM(C94:D94)</f>
        <v>17483</v>
      </c>
    </row>
    <row r="95" spans="1:5" ht="12" customHeight="1">
      <c r="A95" s="189" t="s">
        <v>69</v>
      </c>
      <c r="B95" s="4" t="s">
        <v>115</v>
      </c>
      <c r="C95" s="272">
        <v>5894</v>
      </c>
      <c r="D95" s="330">
        <v>124</v>
      </c>
      <c r="E95" s="471">
        <f t="shared" si="0"/>
        <v>6018</v>
      </c>
    </row>
    <row r="96" spans="1:5" ht="12" customHeight="1">
      <c r="A96" s="189" t="s">
        <v>70</v>
      </c>
      <c r="B96" s="4" t="s">
        <v>89</v>
      </c>
      <c r="C96" s="273">
        <v>50970</v>
      </c>
      <c r="D96" s="330">
        <v>4073</v>
      </c>
      <c r="E96" s="471">
        <f t="shared" si="0"/>
        <v>55043</v>
      </c>
    </row>
    <row r="97" spans="1:5" ht="12" customHeight="1">
      <c r="A97" s="189" t="s">
        <v>71</v>
      </c>
      <c r="B97" s="7" t="s">
        <v>116</v>
      </c>
      <c r="C97" s="273">
        <v>5250</v>
      </c>
      <c r="D97" s="330">
        <v>1308</v>
      </c>
      <c r="E97" s="471">
        <f t="shared" si="0"/>
        <v>6558</v>
      </c>
    </row>
    <row r="98" spans="1:5" ht="12" customHeight="1">
      <c r="A98" s="189" t="s">
        <v>79</v>
      </c>
      <c r="B98" s="15" t="s">
        <v>117</v>
      </c>
      <c r="C98" s="273">
        <v>2000</v>
      </c>
      <c r="D98" s="330">
        <v>3576</v>
      </c>
      <c r="E98" s="471">
        <f t="shared" si="0"/>
        <v>5576</v>
      </c>
    </row>
    <row r="99" spans="1:5" ht="12" customHeight="1">
      <c r="A99" s="189" t="s">
        <v>72</v>
      </c>
      <c r="B99" s="4" t="s">
        <v>411</v>
      </c>
      <c r="C99" s="273"/>
      <c r="D99" s="330">
        <v>1774</v>
      </c>
      <c r="E99" s="471">
        <f t="shared" si="0"/>
        <v>1774</v>
      </c>
    </row>
    <row r="100" spans="1:5" ht="12" customHeight="1">
      <c r="A100" s="189" t="s">
        <v>73</v>
      </c>
      <c r="B100" s="74" t="s">
        <v>350</v>
      </c>
      <c r="C100" s="273"/>
      <c r="D100" s="330"/>
      <c r="E100" s="471">
        <f t="shared" si="0"/>
        <v>0</v>
      </c>
    </row>
    <row r="101" spans="1:5" ht="12" customHeight="1">
      <c r="A101" s="189" t="s">
        <v>80</v>
      </c>
      <c r="B101" s="74" t="s">
        <v>349</v>
      </c>
      <c r="C101" s="273"/>
      <c r="D101" s="330"/>
      <c r="E101" s="471">
        <f t="shared" si="0"/>
        <v>0</v>
      </c>
    </row>
    <row r="102" spans="1:5" ht="12" customHeight="1">
      <c r="A102" s="189" t="s">
        <v>81</v>
      </c>
      <c r="B102" s="74" t="s">
        <v>262</v>
      </c>
      <c r="C102" s="273"/>
      <c r="D102" s="330"/>
      <c r="E102" s="471">
        <f t="shared" si="0"/>
        <v>0</v>
      </c>
    </row>
    <row r="103" spans="1:5" ht="12" customHeight="1">
      <c r="A103" s="189" t="s">
        <v>82</v>
      </c>
      <c r="B103" s="75" t="s">
        <v>263</v>
      </c>
      <c r="C103" s="273"/>
      <c r="D103" s="330"/>
      <c r="E103" s="471">
        <f t="shared" si="0"/>
        <v>0</v>
      </c>
    </row>
    <row r="104" spans="1:5" ht="12" customHeight="1">
      <c r="A104" s="189" t="s">
        <v>83</v>
      </c>
      <c r="B104" s="75" t="s">
        <v>264</v>
      </c>
      <c r="C104" s="273"/>
      <c r="D104" s="330"/>
      <c r="E104" s="471">
        <f t="shared" si="0"/>
        <v>0</v>
      </c>
    </row>
    <row r="105" spans="1:5" ht="12" customHeight="1">
      <c r="A105" s="189" t="s">
        <v>85</v>
      </c>
      <c r="B105" s="74" t="s">
        <v>265</v>
      </c>
      <c r="C105" s="273"/>
      <c r="D105" s="330"/>
      <c r="E105" s="471">
        <f t="shared" si="0"/>
        <v>0</v>
      </c>
    </row>
    <row r="106" spans="1:5" ht="12" customHeight="1">
      <c r="A106" s="189" t="s">
        <v>118</v>
      </c>
      <c r="B106" s="74" t="s">
        <v>266</v>
      </c>
      <c r="C106" s="273"/>
      <c r="D106" s="330"/>
      <c r="E106" s="471">
        <f t="shared" si="0"/>
        <v>0</v>
      </c>
    </row>
    <row r="107" spans="1:5" ht="12" customHeight="1">
      <c r="A107" s="189" t="s">
        <v>260</v>
      </c>
      <c r="B107" s="75" t="s">
        <v>267</v>
      </c>
      <c r="C107" s="273"/>
      <c r="D107" s="330"/>
      <c r="E107" s="471">
        <f t="shared" si="0"/>
        <v>0</v>
      </c>
    </row>
    <row r="108" spans="1:5" ht="12" customHeight="1">
      <c r="A108" s="197" t="s">
        <v>261</v>
      </c>
      <c r="B108" s="76" t="s">
        <v>268</v>
      </c>
      <c r="C108" s="273"/>
      <c r="D108" s="330"/>
      <c r="E108" s="471">
        <f t="shared" si="0"/>
        <v>0</v>
      </c>
    </row>
    <row r="109" spans="1:5" ht="12" customHeight="1">
      <c r="A109" s="189" t="s">
        <v>347</v>
      </c>
      <c r="B109" s="76" t="s">
        <v>269</v>
      </c>
      <c r="C109" s="273"/>
      <c r="D109" s="330"/>
      <c r="E109" s="471">
        <f t="shared" si="0"/>
        <v>0</v>
      </c>
    </row>
    <row r="110" spans="1:5" ht="12" customHeight="1">
      <c r="A110" s="189" t="s">
        <v>348</v>
      </c>
      <c r="B110" s="75" t="s">
        <v>270</v>
      </c>
      <c r="C110" s="272"/>
      <c r="D110" s="330">
        <v>1802</v>
      </c>
      <c r="E110" s="471">
        <f t="shared" si="0"/>
        <v>1802</v>
      </c>
    </row>
    <row r="111" spans="1:5" ht="12" customHeight="1">
      <c r="A111" s="189" t="s">
        <v>352</v>
      </c>
      <c r="B111" s="7" t="s">
        <v>39</v>
      </c>
      <c r="C111" s="272"/>
      <c r="D111" s="330">
        <v>17702</v>
      </c>
      <c r="E111" s="471">
        <f t="shared" si="0"/>
        <v>17702</v>
      </c>
    </row>
    <row r="112" spans="1:5" ht="12" customHeight="1">
      <c r="A112" s="190" t="s">
        <v>353</v>
      </c>
      <c r="B112" s="4" t="s">
        <v>412</v>
      </c>
      <c r="C112" s="273"/>
      <c r="D112" s="330">
        <v>17702</v>
      </c>
      <c r="E112" s="471">
        <f t="shared" si="0"/>
        <v>17702</v>
      </c>
    </row>
    <row r="113" spans="1:5" ht="12" customHeight="1" thickBot="1">
      <c r="A113" s="198" t="s">
        <v>354</v>
      </c>
      <c r="B113" s="77" t="s">
        <v>413</v>
      </c>
      <c r="C113" s="282"/>
      <c r="D113" s="330"/>
      <c r="E113" s="330"/>
    </row>
    <row r="114" spans="1:6" ht="12" customHeight="1" thickBot="1">
      <c r="A114" s="25" t="s">
        <v>9</v>
      </c>
      <c r="B114" s="21" t="s">
        <v>271</v>
      </c>
      <c r="C114" s="270">
        <f>+C115+C117+C119</f>
        <v>6269</v>
      </c>
      <c r="D114" s="270">
        <f>+D115+D117+D119</f>
        <v>17393</v>
      </c>
      <c r="E114" s="270">
        <f>+E115+E117+E119</f>
        <v>23662</v>
      </c>
      <c r="F114" s="463"/>
    </row>
    <row r="115" spans="1:5" ht="12" customHeight="1">
      <c r="A115" s="188" t="s">
        <v>74</v>
      </c>
      <c r="B115" s="4" t="s">
        <v>135</v>
      </c>
      <c r="C115" s="271">
        <v>6269</v>
      </c>
      <c r="D115" s="330">
        <v>17268</v>
      </c>
      <c r="E115" s="471">
        <f>SUM(C115:D115)</f>
        <v>23537</v>
      </c>
    </row>
    <row r="116" spans="1:5" ht="12" customHeight="1">
      <c r="A116" s="188" t="s">
        <v>75</v>
      </c>
      <c r="B116" s="8" t="s">
        <v>275</v>
      </c>
      <c r="C116" s="271"/>
      <c r="D116" s="330"/>
      <c r="E116" s="471">
        <f>SUM(C116:D116)</f>
        <v>0</v>
      </c>
    </row>
    <row r="117" spans="1:5" ht="12" customHeight="1">
      <c r="A117" s="188" t="s">
        <v>76</v>
      </c>
      <c r="B117" s="8" t="s">
        <v>119</v>
      </c>
      <c r="C117" s="272"/>
      <c r="D117" s="330">
        <v>125</v>
      </c>
      <c r="E117" s="471">
        <f>SUM(C117:D117)</f>
        <v>125</v>
      </c>
    </row>
    <row r="118" spans="1:5" ht="12" customHeight="1">
      <c r="A118" s="188" t="s">
        <v>77</v>
      </c>
      <c r="B118" s="8" t="s">
        <v>276</v>
      </c>
      <c r="C118" s="284"/>
      <c r="D118" s="330"/>
      <c r="E118" s="330"/>
    </row>
    <row r="119" spans="1:5" ht="12" customHeight="1">
      <c r="A119" s="188" t="s">
        <v>78</v>
      </c>
      <c r="B119" s="110" t="s">
        <v>138</v>
      </c>
      <c r="C119" s="284"/>
      <c r="D119" s="330"/>
      <c r="E119" s="330"/>
    </row>
    <row r="120" spans="1:5" ht="12" customHeight="1">
      <c r="A120" s="188" t="s">
        <v>84</v>
      </c>
      <c r="B120" s="109" t="s">
        <v>336</v>
      </c>
      <c r="C120" s="284"/>
      <c r="D120" s="330"/>
      <c r="E120" s="330"/>
    </row>
    <row r="121" spans="1:5" ht="12" customHeight="1">
      <c r="A121" s="188" t="s">
        <v>86</v>
      </c>
      <c r="B121" s="172" t="s">
        <v>281</v>
      </c>
      <c r="C121" s="284"/>
      <c r="D121" s="330"/>
      <c r="E121" s="330"/>
    </row>
    <row r="122" spans="1:5" ht="12" customHeight="1">
      <c r="A122" s="188" t="s">
        <v>120</v>
      </c>
      <c r="B122" s="75" t="s">
        <v>264</v>
      </c>
      <c r="C122" s="284"/>
      <c r="D122" s="330"/>
      <c r="E122" s="330"/>
    </row>
    <row r="123" spans="1:5" ht="12" customHeight="1">
      <c r="A123" s="188" t="s">
        <v>121</v>
      </c>
      <c r="B123" s="75" t="s">
        <v>280</v>
      </c>
      <c r="C123" s="284"/>
      <c r="D123" s="330"/>
      <c r="E123" s="330"/>
    </row>
    <row r="124" spans="1:5" ht="12" customHeight="1">
      <c r="A124" s="188" t="s">
        <v>122</v>
      </c>
      <c r="B124" s="75" t="s">
        <v>279</v>
      </c>
      <c r="C124" s="284"/>
      <c r="D124" s="330"/>
      <c r="E124" s="330"/>
    </row>
    <row r="125" spans="1:5" ht="12" customHeight="1">
      <c r="A125" s="188" t="s">
        <v>272</v>
      </c>
      <c r="B125" s="75" t="s">
        <v>267</v>
      </c>
      <c r="C125" s="284"/>
      <c r="D125" s="330"/>
      <c r="E125" s="330"/>
    </row>
    <row r="126" spans="1:5" ht="12" customHeight="1">
      <c r="A126" s="188" t="s">
        <v>273</v>
      </c>
      <c r="B126" s="75" t="s">
        <v>278</v>
      </c>
      <c r="C126" s="284"/>
      <c r="D126" s="330"/>
      <c r="E126" s="330"/>
    </row>
    <row r="127" spans="1:5" ht="12" customHeight="1" thickBot="1">
      <c r="A127" s="197" t="s">
        <v>274</v>
      </c>
      <c r="B127" s="75" t="s">
        <v>277</v>
      </c>
      <c r="C127" s="285"/>
      <c r="D127" s="330"/>
      <c r="E127" s="330"/>
    </row>
    <row r="128" spans="1:6" ht="12" customHeight="1" thickBot="1">
      <c r="A128" s="25" t="s">
        <v>10</v>
      </c>
      <c r="B128" s="64" t="s">
        <v>357</v>
      </c>
      <c r="C128" s="270">
        <f>+C93+C114</f>
        <v>86960</v>
      </c>
      <c r="D128" s="270">
        <f>+D93+D114</f>
        <v>45082</v>
      </c>
      <c r="E128" s="270">
        <f>+E93+E114</f>
        <v>132042</v>
      </c>
      <c r="F128" s="463"/>
    </row>
    <row r="129" spans="1:5" ht="12" customHeight="1" thickBot="1">
      <c r="A129" s="25" t="s">
        <v>11</v>
      </c>
      <c r="B129" s="64" t="s">
        <v>358</v>
      </c>
      <c r="C129" s="270">
        <f>+C130+C131+C132</f>
        <v>0</v>
      </c>
      <c r="D129" s="270">
        <f>+D130+D131+D132</f>
        <v>0</v>
      </c>
      <c r="E129" s="270">
        <f>+E130+E131+E132</f>
        <v>0</v>
      </c>
    </row>
    <row r="130" spans="1:5" s="60" customFormat="1" ht="12" customHeight="1">
      <c r="A130" s="188" t="s">
        <v>172</v>
      </c>
      <c r="B130" s="5" t="s">
        <v>416</v>
      </c>
      <c r="C130" s="284"/>
      <c r="D130" s="337"/>
      <c r="E130" s="337"/>
    </row>
    <row r="131" spans="1:5" ht="12" customHeight="1">
      <c r="A131" s="188" t="s">
        <v>175</v>
      </c>
      <c r="B131" s="5" t="s">
        <v>366</v>
      </c>
      <c r="C131" s="284"/>
      <c r="D131" s="330"/>
      <c r="E131" s="330"/>
    </row>
    <row r="132" spans="1:5" ht="12" customHeight="1" thickBot="1">
      <c r="A132" s="197" t="s">
        <v>176</v>
      </c>
      <c r="B132" s="3" t="s">
        <v>415</v>
      </c>
      <c r="C132" s="284"/>
      <c r="D132" s="330"/>
      <c r="E132" s="330"/>
    </row>
    <row r="133" spans="1:5" ht="12" customHeight="1" thickBot="1">
      <c r="A133" s="25" t="s">
        <v>12</v>
      </c>
      <c r="B133" s="64" t="s">
        <v>359</v>
      </c>
      <c r="C133" s="270">
        <f>+C134+C135+C136+C137+C138+C139</f>
        <v>0</v>
      </c>
      <c r="D133" s="270">
        <f>+D134+D135+D136+D137+D138+D139</f>
        <v>35000</v>
      </c>
      <c r="E133" s="270">
        <f>+E134+E135+E136+E137+E138+E139</f>
        <v>35000</v>
      </c>
    </row>
    <row r="134" spans="1:5" ht="12" customHeight="1">
      <c r="A134" s="188" t="s">
        <v>61</v>
      </c>
      <c r="B134" s="5" t="s">
        <v>368</v>
      </c>
      <c r="C134" s="284"/>
      <c r="D134" s="330">
        <v>35000</v>
      </c>
      <c r="E134" s="330">
        <v>35000</v>
      </c>
    </row>
    <row r="135" spans="1:5" ht="12" customHeight="1">
      <c r="A135" s="188" t="s">
        <v>62</v>
      </c>
      <c r="B135" s="5" t="s">
        <v>360</v>
      </c>
      <c r="C135" s="284"/>
      <c r="D135" s="330"/>
      <c r="E135" s="330"/>
    </row>
    <row r="136" spans="1:5" ht="12" customHeight="1">
      <c r="A136" s="188" t="s">
        <v>63</v>
      </c>
      <c r="B136" s="5" t="s">
        <v>361</v>
      </c>
      <c r="C136" s="284"/>
      <c r="D136" s="330"/>
      <c r="E136" s="330"/>
    </row>
    <row r="137" spans="1:5" ht="12" customHeight="1">
      <c r="A137" s="188" t="s">
        <v>107</v>
      </c>
      <c r="B137" s="5" t="s">
        <v>433</v>
      </c>
      <c r="C137" s="284"/>
      <c r="D137" s="330"/>
      <c r="E137" s="330"/>
    </row>
    <row r="138" spans="1:5" ht="12" customHeight="1">
      <c r="A138" s="188" t="s">
        <v>108</v>
      </c>
      <c r="B138" s="5" t="s">
        <v>363</v>
      </c>
      <c r="C138" s="284"/>
      <c r="D138" s="330"/>
      <c r="E138" s="330"/>
    </row>
    <row r="139" spans="1:5" s="60" customFormat="1" ht="12" customHeight="1" thickBot="1">
      <c r="A139" s="197" t="s">
        <v>109</v>
      </c>
      <c r="B139" s="3" t="s">
        <v>364</v>
      </c>
      <c r="C139" s="284"/>
      <c r="D139" s="337"/>
      <c r="E139" s="337"/>
    </row>
    <row r="140" spans="1:11" ht="12" customHeight="1" thickBot="1">
      <c r="A140" s="25" t="s">
        <v>13</v>
      </c>
      <c r="B140" s="64" t="s">
        <v>429</v>
      </c>
      <c r="C140" s="274">
        <f>+C141+C142+C144+C145+C143</f>
        <v>131632</v>
      </c>
      <c r="D140" s="274">
        <f>+D141+D142+D144+D145+D143</f>
        <v>484</v>
      </c>
      <c r="E140" s="274">
        <f>+E141+E142+E144+E145+E143</f>
        <v>132116</v>
      </c>
      <c r="F140" s="463"/>
      <c r="K140" s="106"/>
    </row>
    <row r="141" spans="1:5" ht="12.75">
      <c r="A141" s="188" t="s">
        <v>64</v>
      </c>
      <c r="B141" s="5" t="s">
        <v>282</v>
      </c>
      <c r="C141" s="284"/>
      <c r="D141" s="330"/>
      <c r="E141" s="330"/>
    </row>
    <row r="142" spans="1:5" ht="12" customHeight="1">
      <c r="A142" s="188" t="s">
        <v>65</v>
      </c>
      <c r="B142" s="5" t="s">
        <v>283</v>
      </c>
      <c r="C142" s="284"/>
      <c r="D142" s="338"/>
      <c r="E142" s="338"/>
    </row>
    <row r="143" spans="1:5" ht="12" customHeight="1">
      <c r="A143" s="188" t="s">
        <v>196</v>
      </c>
      <c r="B143" s="5" t="s">
        <v>428</v>
      </c>
      <c r="C143" s="284">
        <v>131632</v>
      </c>
      <c r="D143" s="338">
        <v>484</v>
      </c>
      <c r="E143" s="526">
        <f>SUM(C143:D143)</f>
        <v>132116</v>
      </c>
    </row>
    <row r="144" spans="1:5" s="60" customFormat="1" ht="12" customHeight="1">
      <c r="A144" s="188" t="s">
        <v>197</v>
      </c>
      <c r="B144" s="5" t="s">
        <v>373</v>
      </c>
      <c r="C144" s="284"/>
      <c r="D144" s="338"/>
      <c r="E144" s="338"/>
    </row>
    <row r="145" spans="1:5" s="60" customFormat="1" ht="12" customHeight="1" thickBot="1">
      <c r="A145" s="197" t="s">
        <v>198</v>
      </c>
      <c r="B145" s="3" t="s">
        <v>302</v>
      </c>
      <c r="C145" s="284"/>
      <c r="D145" s="337"/>
      <c r="E145" s="337"/>
    </row>
    <row r="146" spans="1:5" s="60" customFormat="1" ht="12" customHeight="1" thickBot="1">
      <c r="A146" s="25" t="s">
        <v>14</v>
      </c>
      <c r="B146" s="64" t="s">
        <v>374</v>
      </c>
      <c r="C146" s="286">
        <f>+C147+C148+C149+C150+C151</f>
        <v>0</v>
      </c>
      <c r="D146" s="286">
        <f>+D147+D148+D149+D150+D151</f>
        <v>0</v>
      </c>
      <c r="E146" s="286">
        <f>+E147+E148+E149+E150+E151</f>
        <v>0</v>
      </c>
    </row>
    <row r="147" spans="1:5" s="60" customFormat="1" ht="12" customHeight="1">
      <c r="A147" s="188" t="s">
        <v>66</v>
      </c>
      <c r="B147" s="5" t="s">
        <v>369</v>
      </c>
      <c r="C147" s="284"/>
      <c r="D147" s="337"/>
      <c r="E147" s="337"/>
    </row>
    <row r="148" spans="1:5" s="60" customFormat="1" ht="12" customHeight="1">
      <c r="A148" s="188" t="s">
        <v>67</v>
      </c>
      <c r="B148" s="5" t="s">
        <v>376</v>
      </c>
      <c r="C148" s="284"/>
      <c r="D148" s="337"/>
      <c r="E148" s="337"/>
    </row>
    <row r="149" spans="1:5" s="60" customFormat="1" ht="12" customHeight="1">
      <c r="A149" s="188" t="s">
        <v>208</v>
      </c>
      <c r="B149" s="5" t="s">
        <v>371</v>
      </c>
      <c r="C149" s="284"/>
      <c r="D149" s="337"/>
      <c r="E149" s="337"/>
    </row>
    <row r="150" spans="1:5" s="60" customFormat="1" ht="12" customHeight="1">
      <c r="A150" s="188" t="s">
        <v>209</v>
      </c>
      <c r="B150" s="5" t="s">
        <v>417</v>
      </c>
      <c r="C150" s="284"/>
      <c r="D150" s="337"/>
      <c r="E150" s="337"/>
    </row>
    <row r="151" spans="1:5" ht="12.75" customHeight="1" thickBot="1">
      <c r="A151" s="197" t="s">
        <v>375</v>
      </c>
      <c r="B151" s="3" t="s">
        <v>378</v>
      </c>
      <c r="C151" s="285"/>
      <c r="D151" s="330"/>
      <c r="E151" s="330"/>
    </row>
    <row r="152" spans="1:5" ht="12.75" customHeight="1" thickBot="1">
      <c r="A152" s="220" t="s">
        <v>15</v>
      </c>
      <c r="B152" s="64" t="s">
        <v>379</v>
      </c>
      <c r="C152" s="286"/>
      <c r="D152" s="286"/>
      <c r="E152" s="286"/>
    </row>
    <row r="153" spans="1:5" ht="12.75" customHeight="1" thickBot="1">
      <c r="A153" s="220" t="s">
        <v>16</v>
      </c>
      <c r="B153" s="64" t="s">
        <v>380</v>
      </c>
      <c r="C153" s="286"/>
      <c r="D153" s="330"/>
      <c r="E153" s="330"/>
    </row>
    <row r="154" spans="1:6" ht="12" customHeight="1" thickBot="1">
      <c r="A154" s="25" t="s">
        <v>17</v>
      </c>
      <c r="B154" s="64" t="s">
        <v>382</v>
      </c>
      <c r="C154" s="335">
        <f>+C129+C133+C140+C146+C152+C153</f>
        <v>131632</v>
      </c>
      <c r="D154" s="335">
        <f>+D129+D133+D140+D146+D152+D153</f>
        <v>35484</v>
      </c>
      <c r="E154" s="335">
        <f>+E129+E133+E140+E146+E152+E153</f>
        <v>167116</v>
      </c>
      <c r="F154" s="463"/>
    </row>
    <row r="155" spans="1:6" ht="15" customHeight="1" thickBot="1">
      <c r="A155" s="199" t="s">
        <v>18</v>
      </c>
      <c r="B155" s="158" t="s">
        <v>381</v>
      </c>
      <c r="C155" s="335">
        <f>+C128+C154</f>
        <v>218592</v>
      </c>
      <c r="D155" s="335">
        <f>+D128+D154</f>
        <v>80566</v>
      </c>
      <c r="E155" s="335">
        <f>+E128+E154</f>
        <v>299158</v>
      </c>
      <c r="F155" s="463"/>
    </row>
    <row r="156" spans="1:5" ht="13.5" thickBot="1">
      <c r="A156" s="159"/>
      <c r="B156" s="160"/>
      <c r="C156" s="161"/>
      <c r="D156" s="161"/>
      <c r="E156" s="330"/>
    </row>
    <row r="157" spans="1:5" ht="15" customHeight="1" thickBot="1">
      <c r="A157" s="519" t="s">
        <v>418</v>
      </c>
      <c r="B157" s="520"/>
      <c r="C157" s="517">
        <v>3.25</v>
      </c>
      <c r="D157" s="518"/>
      <c r="E157" s="521">
        <v>3.25</v>
      </c>
    </row>
    <row r="158" spans="1:5" ht="14.25" customHeight="1" thickBot="1">
      <c r="A158" s="519" t="s">
        <v>131</v>
      </c>
      <c r="B158" s="520"/>
      <c r="C158" s="517">
        <v>6</v>
      </c>
      <c r="D158" s="518"/>
      <c r="E158" s="521">
        <v>6</v>
      </c>
    </row>
  </sheetData>
  <sheetProtection formatCells="0"/>
  <mergeCells count="3">
    <mergeCell ref="B2:E2"/>
    <mergeCell ref="B3:E3"/>
    <mergeCell ref="C4:E4"/>
  </mergeCells>
  <printOptions horizontalCentered="1"/>
  <pageMargins left="0.7874015748031497" right="0.7874015748031497" top="0.1968503937007874" bottom="0.1968503937007874" header="0.7874015748031497" footer="0.7874015748031497"/>
  <pageSetup horizontalDpi="600" verticalDpi="600" orientation="portrait" paperSize="9" scale="68" r:id="rId1"/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28">
      <selection activeCell="F39" sqref="F39:I50"/>
    </sheetView>
  </sheetViews>
  <sheetFormatPr defaultColWidth="9.00390625" defaultRowHeight="12.75"/>
  <cols>
    <col min="1" max="1" width="8.875" style="507" customWidth="1"/>
    <col min="2" max="2" width="50.875" style="508" customWidth="1"/>
    <col min="3" max="5" width="12.875" style="490" customWidth="1"/>
    <col min="6" max="16384" width="9.375" style="490" customWidth="1"/>
  </cols>
  <sheetData>
    <row r="1" spans="1:3" s="483" customFormat="1" ht="21" customHeight="1" thickBot="1">
      <c r="A1" s="480"/>
      <c r="B1" s="481"/>
      <c r="C1" s="482" t="str">
        <f>+CONCATENATE("9.2. melléklet a ……/",LEFT(ÖSSZEFÜGGÉSEK!A5,4),". (….) önkormányzati rendelethez")</f>
        <v>9.2. melléklet a ……/2015. (….) önkormányzati rendelethez</v>
      </c>
    </row>
    <row r="2" spans="1:5" s="485" customFormat="1" ht="25.5" customHeight="1">
      <c r="A2" s="484" t="s">
        <v>129</v>
      </c>
      <c r="B2" s="560" t="s">
        <v>509</v>
      </c>
      <c r="C2" s="560"/>
      <c r="D2" s="560"/>
      <c r="E2" s="560"/>
    </row>
    <row r="3" spans="1:5" s="485" customFormat="1" ht="11.25" thickBot="1">
      <c r="A3" s="486" t="s">
        <v>128</v>
      </c>
      <c r="B3" s="561" t="s">
        <v>310</v>
      </c>
      <c r="C3" s="561"/>
      <c r="D3" s="561"/>
      <c r="E3" s="561"/>
    </row>
    <row r="4" spans="1:5" s="485" customFormat="1" ht="15.75" customHeight="1" thickBot="1">
      <c r="A4" s="562" t="s">
        <v>42</v>
      </c>
      <c r="B4" s="562"/>
      <c r="C4" s="562"/>
      <c r="D4" s="562"/>
      <c r="E4" s="562"/>
    </row>
    <row r="5" spans="1:5" ht="12" thickBot="1">
      <c r="A5" s="103" t="s">
        <v>130</v>
      </c>
      <c r="B5" s="487" t="s">
        <v>43</v>
      </c>
      <c r="C5" s="488" t="s">
        <v>44</v>
      </c>
      <c r="D5" s="489" t="s">
        <v>511</v>
      </c>
      <c r="E5" s="489" t="s">
        <v>515</v>
      </c>
    </row>
    <row r="6" spans="1:5" s="491" customFormat="1" ht="12.75" customHeight="1" thickBot="1">
      <c r="A6" s="86" t="s">
        <v>399</v>
      </c>
      <c r="B6" s="359" t="s">
        <v>400</v>
      </c>
      <c r="C6" s="328" t="s">
        <v>401</v>
      </c>
      <c r="D6" s="489"/>
      <c r="E6" s="489"/>
    </row>
    <row r="7" spans="1:5" s="491" customFormat="1" ht="15.75" customHeight="1" thickBot="1">
      <c r="A7" s="492"/>
      <c r="B7" s="493" t="s">
        <v>45</v>
      </c>
      <c r="C7" s="494"/>
      <c r="D7" s="489"/>
      <c r="E7" s="489"/>
    </row>
    <row r="8" spans="1:5" s="496" customFormat="1" ht="12" customHeight="1" thickBot="1">
      <c r="A8" s="86" t="s">
        <v>8</v>
      </c>
      <c r="B8" s="361" t="s">
        <v>419</v>
      </c>
      <c r="C8" s="345">
        <f>SUM(C9:C19)</f>
        <v>0</v>
      </c>
      <c r="D8" s="495"/>
      <c r="E8" s="495"/>
    </row>
    <row r="9" spans="1:5" s="496" customFormat="1" ht="12" customHeight="1">
      <c r="A9" s="201" t="s">
        <v>68</v>
      </c>
      <c r="B9" s="313" t="s">
        <v>185</v>
      </c>
      <c r="C9" s="346"/>
      <c r="D9" s="495"/>
      <c r="E9" s="495"/>
    </row>
    <row r="10" spans="1:5" s="496" customFormat="1" ht="12" customHeight="1">
      <c r="A10" s="202" t="s">
        <v>69</v>
      </c>
      <c r="B10" s="314" t="s">
        <v>186</v>
      </c>
      <c r="C10" s="113"/>
      <c r="D10" s="495"/>
      <c r="E10" s="495"/>
    </row>
    <row r="11" spans="1:5" s="496" customFormat="1" ht="12" customHeight="1">
      <c r="A11" s="202" t="s">
        <v>70</v>
      </c>
      <c r="B11" s="314" t="s">
        <v>187</v>
      </c>
      <c r="C11" s="113"/>
      <c r="D11" s="495"/>
      <c r="E11" s="495"/>
    </row>
    <row r="12" spans="1:5" s="496" customFormat="1" ht="12" customHeight="1">
      <c r="A12" s="202" t="s">
        <v>71</v>
      </c>
      <c r="B12" s="314" t="s">
        <v>188</v>
      </c>
      <c r="C12" s="113"/>
      <c r="D12" s="495"/>
      <c r="E12" s="495"/>
    </row>
    <row r="13" spans="1:5" s="496" customFormat="1" ht="12" customHeight="1">
      <c r="A13" s="202" t="s">
        <v>90</v>
      </c>
      <c r="B13" s="314" t="s">
        <v>189</v>
      </c>
      <c r="C13" s="113"/>
      <c r="D13" s="495"/>
      <c r="E13" s="495"/>
    </row>
    <row r="14" spans="1:5" s="496" customFormat="1" ht="12" customHeight="1">
      <c r="A14" s="202" t="s">
        <v>72</v>
      </c>
      <c r="B14" s="314" t="s">
        <v>311</v>
      </c>
      <c r="C14" s="113"/>
      <c r="D14" s="495"/>
      <c r="E14" s="495"/>
    </row>
    <row r="15" spans="1:5" s="496" customFormat="1" ht="12" customHeight="1">
      <c r="A15" s="202" t="s">
        <v>73</v>
      </c>
      <c r="B15" s="323" t="s">
        <v>312</v>
      </c>
      <c r="C15" s="113"/>
      <c r="D15" s="495"/>
      <c r="E15" s="495"/>
    </row>
    <row r="16" spans="1:5" s="496" customFormat="1" ht="12" customHeight="1">
      <c r="A16" s="202" t="s">
        <v>80</v>
      </c>
      <c r="B16" s="314" t="s">
        <v>192</v>
      </c>
      <c r="C16" s="167"/>
      <c r="D16" s="495"/>
      <c r="E16" s="495"/>
    </row>
    <row r="17" spans="1:5" s="496" customFormat="1" ht="12" customHeight="1">
      <c r="A17" s="202" t="s">
        <v>81</v>
      </c>
      <c r="B17" s="314" t="s">
        <v>193</v>
      </c>
      <c r="C17" s="113"/>
      <c r="D17" s="495"/>
      <c r="E17" s="495"/>
    </row>
    <row r="18" spans="1:5" s="496" customFormat="1" ht="12" customHeight="1">
      <c r="A18" s="202" t="s">
        <v>82</v>
      </c>
      <c r="B18" s="314" t="s">
        <v>342</v>
      </c>
      <c r="C18" s="347"/>
      <c r="D18" s="495"/>
      <c r="E18" s="495"/>
    </row>
    <row r="19" spans="1:5" s="496" customFormat="1" ht="12" customHeight="1" thickBot="1">
      <c r="A19" s="202" t="s">
        <v>83</v>
      </c>
      <c r="B19" s="323" t="s">
        <v>194</v>
      </c>
      <c r="C19" s="347"/>
      <c r="D19" s="495"/>
      <c r="E19" s="495"/>
    </row>
    <row r="20" spans="1:5" s="496" customFormat="1" ht="12" customHeight="1" thickBot="1">
      <c r="A20" s="86" t="s">
        <v>9</v>
      </c>
      <c r="B20" s="361" t="s">
        <v>313</v>
      </c>
      <c r="C20" s="345">
        <f>SUM(C21:C23)</f>
        <v>14327</v>
      </c>
      <c r="D20" s="345">
        <f>SUM(D21:D23)</f>
        <v>0</v>
      </c>
      <c r="E20" s="345">
        <f>SUM(E21:E23)</f>
        <v>14327</v>
      </c>
    </row>
    <row r="21" spans="1:5" s="496" customFormat="1" ht="12" customHeight="1">
      <c r="A21" s="202" t="s">
        <v>74</v>
      </c>
      <c r="B21" s="321" t="s">
        <v>163</v>
      </c>
      <c r="C21" s="113"/>
      <c r="D21" s="495"/>
      <c r="E21" s="495"/>
    </row>
    <row r="22" spans="1:5" s="496" customFormat="1" ht="12" customHeight="1">
      <c r="A22" s="202" t="s">
        <v>75</v>
      </c>
      <c r="B22" s="314" t="s">
        <v>314</v>
      </c>
      <c r="C22" s="113"/>
      <c r="D22" s="495"/>
      <c r="E22" s="495"/>
    </row>
    <row r="23" spans="1:5" s="496" customFormat="1" ht="12" customHeight="1">
      <c r="A23" s="202" t="s">
        <v>76</v>
      </c>
      <c r="B23" s="314" t="s">
        <v>315</v>
      </c>
      <c r="C23" s="113">
        <v>14327</v>
      </c>
      <c r="D23" s="495"/>
      <c r="E23" s="495">
        <v>14327</v>
      </c>
    </row>
    <row r="24" spans="1:5" s="496" customFormat="1" ht="12" customHeight="1" thickBot="1">
      <c r="A24" s="202" t="s">
        <v>77</v>
      </c>
      <c r="B24" s="314" t="s">
        <v>420</v>
      </c>
      <c r="C24" s="113"/>
      <c r="D24" s="495"/>
      <c r="E24" s="495"/>
    </row>
    <row r="25" spans="1:5" s="496" customFormat="1" ht="12" customHeight="1" thickBot="1">
      <c r="A25" s="88" t="s">
        <v>10</v>
      </c>
      <c r="B25" s="322" t="s">
        <v>106</v>
      </c>
      <c r="C25" s="348"/>
      <c r="D25" s="495"/>
      <c r="E25" s="495"/>
    </row>
    <row r="26" spans="1:5" s="496" customFormat="1" ht="12" customHeight="1" thickBot="1">
      <c r="A26" s="88" t="s">
        <v>11</v>
      </c>
      <c r="B26" s="322" t="s">
        <v>421</v>
      </c>
      <c r="C26" s="345">
        <f>+C27+C28+C29</f>
        <v>0</v>
      </c>
      <c r="D26" s="495"/>
      <c r="E26" s="495"/>
    </row>
    <row r="27" spans="1:5" s="496" customFormat="1" ht="12" customHeight="1">
      <c r="A27" s="203" t="s">
        <v>172</v>
      </c>
      <c r="B27" s="362" t="s">
        <v>167</v>
      </c>
      <c r="C27" s="349"/>
      <c r="D27" s="495"/>
      <c r="E27" s="495"/>
    </row>
    <row r="28" spans="1:5" s="496" customFormat="1" ht="12" customHeight="1">
      <c r="A28" s="203" t="s">
        <v>175</v>
      </c>
      <c r="B28" s="362" t="s">
        <v>314</v>
      </c>
      <c r="C28" s="113"/>
      <c r="D28" s="495"/>
      <c r="E28" s="495"/>
    </row>
    <row r="29" spans="1:5" s="496" customFormat="1" ht="12" customHeight="1">
      <c r="A29" s="203" t="s">
        <v>176</v>
      </c>
      <c r="B29" s="363" t="s">
        <v>317</v>
      </c>
      <c r="C29" s="113"/>
      <c r="D29" s="495"/>
      <c r="E29" s="495"/>
    </row>
    <row r="30" spans="1:5" s="496" customFormat="1" ht="12" customHeight="1" thickBot="1">
      <c r="A30" s="202" t="s">
        <v>177</v>
      </c>
      <c r="B30" s="364" t="s">
        <v>422</v>
      </c>
      <c r="C30" s="351"/>
      <c r="D30" s="495"/>
      <c r="E30" s="495"/>
    </row>
    <row r="31" spans="1:5" s="496" customFormat="1" ht="12" customHeight="1" thickBot="1">
      <c r="A31" s="88" t="s">
        <v>12</v>
      </c>
      <c r="B31" s="322" t="s">
        <v>318</v>
      </c>
      <c r="C31" s="345">
        <f>+C32+C33+C34</f>
        <v>0</v>
      </c>
      <c r="D31" s="495"/>
      <c r="E31" s="495"/>
    </row>
    <row r="32" spans="1:5" s="496" customFormat="1" ht="12" customHeight="1">
      <c r="A32" s="203" t="s">
        <v>61</v>
      </c>
      <c r="B32" s="362" t="s">
        <v>199</v>
      </c>
      <c r="C32" s="349"/>
      <c r="D32" s="495"/>
      <c r="E32" s="495"/>
    </row>
    <row r="33" spans="1:5" s="496" customFormat="1" ht="12" customHeight="1">
      <c r="A33" s="203" t="s">
        <v>62</v>
      </c>
      <c r="B33" s="363" t="s">
        <v>200</v>
      </c>
      <c r="C33" s="350"/>
      <c r="D33" s="495"/>
      <c r="E33" s="495"/>
    </row>
    <row r="34" spans="1:5" s="496" customFormat="1" ht="12" customHeight="1" thickBot="1">
      <c r="A34" s="202" t="s">
        <v>63</v>
      </c>
      <c r="B34" s="364" t="s">
        <v>201</v>
      </c>
      <c r="C34" s="351"/>
      <c r="D34" s="495"/>
      <c r="E34" s="495"/>
    </row>
    <row r="35" spans="1:5" s="496" customFormat="1" ht="12" customHeight="1" thickBot="1">
      <c r="A35" s="88" t="s">
        <v>13</v>
      </c>
      <c r="B35" s="322" t="s">
        <v>287</v>
      </c>
      <c r="C35" s="348"/>
      <c r="D35" s="495"/>
      <c r="E35" s="495"/>
    </row>
    <row r="36" spans="1:5" s="496" customFormat="1" ht="12" customHeight="1" thickBot="1">
      <c r="A36" s="88" t="s">
        <v>14</v>
      </c>
      <c r="B36" s="322" t="s">
        <v>319</v>
      </c>
      <c r="C36" s="352"/>
      <c r="D36" s="495"/>
      <c r="E36" s="495"/>
    </row>
    <row r="37" spans="1:5" s="496" customFormat="1" ht="12" customHeight="1" thickBot="1">
      <c r="A37" s="86" t="s">
        <v>15</v>
      </c>
      <c r="B37" s="322" t="s">
        <v>320</v>
      </c>
      <c r="C37" s="353">
        <f>+C8+C20+C25+C26+C31+C35+C36</f>
        <v>14327</v>
      </c>
      <c r="D37" s="353">
        <f>+D8+D20+D25+D26+D31+D35+D36</f>
        <v>0</v>
      </c>
      <c r="E37" s="353">
        <f>+E8+E20+E25+E26+E31+E35+E36</f>
        <v>14327</v>
      </c>
    </row>
    <row r="38" spans="1:5" s="496" customFormat="1" ht="12" customHeight="1" thickBot="1">
      <c r="A38" s="99" t="s">
        <v>16</v>
      </c>
      <c r="B38" s="322" t="s">
        <v>321</v>
      </c>
      <c r="C38" s="353">
        <f>+C39+C40+C41</f>
        <v>63606</v>
      </c>
      <c r="D38" s="353">
        <f>+D39+D40+D41</f>
        <v>2537</v>
      </c>
      <c r="E38" s="353">
        <f>+E39+E40+E41</f>
        <v>66143</v>
      </c>
    </row>
    <row r="39" spans="1:5" s="496" customFormat="1" ht="12" customHeight="1">
      <c r="A39" s="203" t="s">
        <v>322</v>
      </c>
      <c r="B39" s="362" t="s">
        <v>145</v>
      </c>
      <c r="C39" s="349"/>
      <c r="D39" s="497">
        <v>2275</v>
      </c>
      <c r="E39" s="498">
        <f>SUM(C39:D39)</f>
        <v>2275</v>
      </c>
    </row>
    <row r="40" spans="1:5" s="496" customFormat="1" ht="12" customHeight="1">
      <c r="A40" s="203" t="s">
        <v>323</v>
      </c>
      <c r="B40" s="363" t="s">
        <v>2</v>
      </c>
      <c r="C40" s="350"/>
      <c r="D40" s="497"/>
      <c r="E40" s="498">
        <f>SUM(C40:D40)</f>
        <v>0</v>
      </c>
    </row>
    <row r="41" spans="1:5" s="496" customFormat="1" ht="12" customHeight="1" thickBot="1">
      <c r="A41" s="202" t="s">
        <v>324</v>
      </c>
      <c r="B41" s="364" t="s">
        <v>325</v>
      </c>
      <c r="C41" s="351">
        <v>63606</v>
      </c>
      <c r="D41" s="497">
        <v>262</v>
      </c>
      <c r="E41" s="498">
        <f>SUM(C41:D41)</f>
        <v>63868</v>
      </c>
    </row>
    <row r="42" spans="1:5" s="496" customFormat="1" ht="15" customHeight="1" thickBot="1">
      <c r="A42" s="99" t="s">
        <v>17</v>
      </c>
      <c r="B42" s="499" t="s">
        <v>326</v>
      </c>
      <c r="C42" s="334">
        <f>+C37+C38</f>
        <v>77933</v>
      </c>
      <c r="D42" s="334">
        <f>+D37+D38</f>
        <v>2537</v>
      </c>
      <c r="E42" s="334">
        <f>+E37+E38</f>
        <v>80470</v>
      </c>
    </row>
    <row r="43" spans="1:5" s="496" customFormat="1" ht="15" customHeight="1">
      <c r="A43" s="100"/>
      <c r="B43" s="500"/>
      <c r="C43" s="155"/>
      <c r="D43" s="501"/>
      <c r="E43" s="501"/>
    </row>
    <row r="44" spans="1:5" ht="12" thickBot="1">
      <c r="A44" s="102"/>
      <c r="B44" s="367"/>
      <c r="C44" s="156"/>
      <c r="D44" s="502"/>
      <c r="E44" s="503"/>
    </row>
    <row r="45" spans="1:5" s="491" customFormat="1" ht="16.5" customHeight="1" thickBot="1">
      <c r="A45" s="103"/>
      <c r="B45" s="504" t="s">
        <v>46</v>
      </c>
      <c r="C45" s="334"/>
      <c r="D45" s="495"/>
      <c r="E45" s="505"/>
    </row>
    <row r="46" spans="1:5" s="496" customFormat="1" ht="12" customHeight="1" thickBot="1">
      <c r="A46" s="88" t="s">
        <v>8</v>
      </c>
      <c r="B46" s="322" t="s">
        <v>327</v>
      </c>
      <c r="C46" s="345">
        <f>SUM(C47:C51)</f>
        <v>77533</v>
      </c>
      <c r="D46" s="345">
        <f>SUM(D47:D51)</f>
        <v>2537</v>
      </c>
      <c r="E46" s="345">
        <f>SUM(E47:E51)</f>
        <v>80070</v>
      </c>
    </row>
    <row r="47" spans="1:5" ht="12" customHeight="1">
      <c r="A47" s="202" t="s">
        <v>68</v>
      </c>
      <c r="B47" s="321" t="s">
        <v>38</v>
      </c>
      <c r="C47" s="349">
        <v>36791</v>
      </c>
      <c r="D47" s="497">
        <v>930</v>
      </c>
      <c r="E47" s="498">
        <f>SUM(C47:D47)</f>
        <v>37721</v>
      </c>
    </row>
    <row r="48" spans="1:5" ht="12" customHeight="1">
      <c r="A48" s="202" t="s">
        <v>69</v>
      </c>
      <c r="B48" s="314" t="s">
        <v>115</v>
      </c>
      <c r="C48" s="354">
        <v>10317</v>
      </c>
      <c r="D48" s="497">
        <v>252</v>
      </c>
      <c r="E48" s="498">
        <f>SUM(C48:D48)</f>
        <v>10569</v>
      </c>
    </row>
    <row r="49" spans="1:5" ht="12" customHeight="1">
      <c r="A49" s="202" t="s">
        <v>70</v>
      </c>
      <c r="B49" s="314" t="s">
        <v>89</v>
      </c>
      <c r="C49" s="354">
        <v>11220</v>
      </c>
      <c r="D49" s="497">
        <v>598</v>
      </c>
      <c r="E49" s="498">
        <f>SUM(C49:D49)</f>
        <v>11818</v>
      </c>
    </row>
    <row r="50" spans="1:5" ht="12" customHeight="1">
      <c r="A50" s="202" t="s">
        <v>71</v>
      </c>
      <c r="B50" s="314" t="s">
        <v>116</v>
      </c>
      <c r="C50" s="354">
        <v>19205</v>
      </c>
      <c r="D50" s="497"/>
      <c r="E50" s="498">
        <f>SUM(C50:D50)</f>
        <v>19205</v>
      </c>
    </row>
    <row r="51" spans="1:5" ht="12" customHeight="1" thickBot="1">
      <c r="A51" s="202" t="s">
        <v>90</v>
      </c>
      <c r="B51" s="314" t="s">
        <v>117</v>
      </c>
      <c r="C51" s="354"/>
      <c r="D51" s="497">
        <v>757</v>
      </c>
      <c r="E51" s="498">
        <f>SUM(C51:D51)</f>
        <v>757</v>
      </c>
    </row>
    <row r="52" spans="1:5" ht="12" customHeight="1" thickBot="1">
      <c r="A52" s="88" t="s">
        <v>9</v>
      </c>
      <c r="B52" s="322" t="s">
        <v>328</v>
      </c>
      <c r="C52" s="345">
        <f>SUM(C53:C55)</f>
        <v>400</v>
      </c>
      <c r="D52" s="345">
        <f>SUM(D53:D55)</f>
        <v>0</v>
      </c>
      <c r="E52" s="345">
        <f>SUM(E53:E55)</f>
        <v>400</v>
      </c>
    </row>
    <row r="53" spans="1:5" s="496" customFormat="1" ht="12" customHeight="1">
      <c r="A53" s="202" t="s">
        <v>74</v>
      </c>
      <c r="B53" s="321" t="s">
        <v>135</v>
      </c>
      <c r="C53" s="349">
        <v>400</v>
      </c>
      <c r="D53" s="497"/>
      <c r="E53" s="498">
        <f>SUM(C53:D53)</f>
        <v>400</v>
      </c>
    </row>
    <row r="54" spans="1:5" ht="12" customHeight="1">
      <c r="A54" s="202" t="s">
        <v>75</v>
      </c>
      <c r="B54" s="314" t="s">
        <v>119</v>
      </c>
      <c r="C54" s="354"/>
      <c r="D54" s="497"/>
      <c r="E54" s="497"/>
    </row>
    <row r="55" spans="1:5" ht="12" customHeight="1">
      <c r="A55" s="202" t="s">
        <v>76</v>
      </c>
      <c r="B55" s="314" t="s">
        <v>47</v>
      </c>
      <c r="C55" s="354"/>
      <c r="D55" s="497"/>
      <c r="E55" s="497"/>
    </row>
    <row r="56" spans="1:5" ht="12" customHeight="1" thickBot="1">
      <c r="A56" s="202" t="s">
        <v>77</v>
      </c>
      <c r="B56" s="314" t="s">
        <v>423</v>
      </c>
      <c r="C56" s="354"/>
      <c r="D56" s="497"/>
      <c r="E56" s="497"/>
    </row>
    <row r="57" spans="1:5" ht="12" customHeight="1" thickBot="1">
      <c r="A57" s="88" t="s">
        <v>10</v>
      </c>
      <c r="B57" s="322" t="s">
        <v>4</v>
      </c>
      <c r="C57" s="348"/>
      <c r="D57" s="497"/>
      <c r="E57" s="497"/>
    </row>
    <row r="58" spans="1:5" ht="15" customHeight="1" thickBot="1">
      <c r="A58" s="88" t="s">
        <v>11</v>
      </c>
      <c r="B58" s="506" t="s">
        <v>427</v>
      </c>
      <c r="C58" s="355">
        <f>+C46+C52+C57</f>
        <v>77933</v>
      </c>
      <c r="D58" s="355">
        <f>+D46+D52+D57</f>
        <v>2537</v>
      </c>
      <c r="E58" s="355">
        <f>+E46+E52+E57</f>
        <v>80470</v>
      </c>
    </row>
    <row r="59" spans="3:5" ht="12" thickBot="1">
      <c r="C59" s="509"/>
      <c r="D59" s="497"/>
      <c r="E59" s="497"/>
    </row>
    <row r="60" spans="1:5" ht="15" customHeight="1" thickBot="1">
      <c r="A60" s="510" t="s">
        <v>418</v>
      </c>
      <c r="B60" s="511"/>
      <c r="C60" s="512">
        <v>11</v>
      </c>
      <c r="D60" s="497"/>
      <c r="E60" s="497">
        <v>11</v>
      </c>
    </row>
    <row r="61" spans="1:5" ht="14.25" customHeight="1" thickBot="1">
      <c r="A61" s="510" t="s">
        <v>131</v>
      </c>
      <c r="B61" s="511"/>
      <c r="C61" s="512"/>
      <c r="D61" s="513"/>
      <c r="E61" s="513"/>
    </row>
  </sheetData>
  <sheetProtection formatCells="0"/>
  <mergeCells count="3">
    <mergeCell ref="B2:E2"/>
    <mergeCell ref="B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Katonáné Irénke</cp:lastModifiedBy>
  <cp:lastPrinted>2015-05-08T07:23:12Z</cp:lastPrinted>
  <dcterms:created xsi:type="dcterms:W3CDTF">1999-10-30T10:30:45Z</dcterms:created>
  <dcterms:modified xsi:type="dcterms:W3CDTF">2015-05-08T07:30:32Z</dcterms:modified>
  <cp:category/>
  <cp:version/>
  <cp:contentType/>
  <cp:contentStatus/>
</cp:coreProperties>
</file>