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75" windowWidth="19440" windowHeight="11145" tabRatio="720" activeTab="39"/>
  </bookViews>
  <sheets>
    <sheet name="1.1.sz.mell." sheetId="1" r:id="rId1"/>
    <sheet name="1.2.sz.mell." sheetId="2" r:id="rId2"/>
    <sheet name="1.3.sz. mell." sheetId="3" r:id="rId3"/>
    <sheet name="1.4.sz.mell." sheetId="4" r:id="rId4"/>
    <sheet name="2.1.sz.mell  " sheetId="5" r:id="rId5"/>
    <sheet name="2.2.sz.mell  " sheetId="6" r:id="rId6"/>
    <sheet name="3.sz.mell." sheetId="7" r:id="rId7"/>
    <sheet name="4.sz.mell." sheetId="8" r:id="rId8"/>
    <sheet name="5.sz.mell." sheetId="9" r:id="rId9"/>
    <sheet name="6.sz.mell." sheetId="10" r:id="rId10"/>
    <sheet name="7.sz.mell." sheetId="11" r:id="rId11"/>
    <sheet name="8. sz.mell." sheetId="12" r:id="rId12"/>
    <sheet name="9.1. sz. mell" sheetId="13" r:id="rId13"/>
    <sheet name="9.1.1. sz. mell " sheetId="14" r:id="rId14"/>
    <sheet name="9.1.2. sz. mell  " sheetId="15" r:id="rId15"/>
    <sheet name="9.1.3. sz. mell   " sheetId="16" r:id="rId16"/>
    <sheet name="9.2. sz. mell" sheetId="17" r:id="rId17"/>
    <sheet name="9.2.1. sz. mell" sheetId="18" r:id="rId18"/>
    <sheet name="9.2.2.sz.mell." sheetId="19" r:id="rId19"/>
    <sheet name="9.2.3. sz. mell" sheetId="20" r:id="rId20"/>
    <sheet name="9.3. sz. mell" sheetId="21" r:id="rId21"/>
    <sheet name="9.3.1. sz. mell" sheetId="22" r:id="rId22"/>
    <sheet name="9.3.2.sz.mell." sheetId="23" r:id="rId23"/>
    <sheet name="9.3.3.sz.mell." sheetId="24" r:id="rId24"/>
    <sheet name="9.4.sz.mell." sheetId="25" r:id="rId25"/>
    <sheet name="9.4.1.sz.mell." sheetId="26" r:id="rId26"/>
    <sheet name="9.4.2.sz.mell." sheetId="27" r:id="rId27"/>
    <sheet name="9.4.3.sz.mell." sheetId="28" r:id="rId28"/>
    <sheet name="10.sz.mell." sheetId="29" r:id="rId29"/>
    <sheet name="11. sz. mell." sheetId="30" r:id="rId30"/>
    <sheet name="12. sz. mell." sheetId="31" r:id="rId31"/>
    <sheet name="13.sz.mell." sheetId="32" r:id="rId32"/>
    <sheet name="14.sz.mell." sheetId="33" r:id="rId33"/>
    <sheet name="15.sz.mell." sheetId="34" r:id="rId34"/>
    <sheet name="16.sz.mell." sheetId="35" r:id="rId35"/>
    <sheet name="17.sz.mell." sheetId="36" r:id="rId36"/>
    <sheet name="18.sz.mell." sheetId="37" r:id="rId37"/>
    <sheet name="19.sz.mell." sheetId="38" r:id="rId38"/>
    <sheet name="20. sz. mell." sheetId="39" r:id="rId39"/>
    <sheet name="21.sz.mell." sheetId="40" r:id="rId40"/>
    <sheet name="22.sz.mell." sheetId="41" r:id="rId41"/>
    <sheet name="23.sz.mell." sheetId="42" r:id="rId42"/>
    <sheet name="24.sz.mell." sheetId="43" r:id="rId43"/>
    <sheet name="Munka1" sheetId="44" r:id="rId44"/>
  </sheets>
  <externalReferences>
    <externalReference r:id="rId47"/>
  </externalReferences>
  <definedNames>
    <definedName name="_xlnm.Print_Titles" localSheetId="12">'9.1. sz. mell'!$1:$6</definedName>
    <definedName name="_xlnm.Print_Titles" localSheetId="13">'9.1.1. sz. mell '!$1:$6</definedName>
    <definedName name="_xlnm.Print_Titles" localSheetId="14">'9.1.2. sz. mell  '!$1:$6</definedName>
    <definedName name="_xlnm.Print_Titles" localSheetId="15">'9.1.3. sz. mell   '!$1:$6</definedName>
    <definedName name="_xlnm.Print_Titles" localSheetId="16">'9.2. sz. mell'!$1:$6</definedName>
    <definedName name="_xlnm.Print_Titles" localSheetId="17">'9.2.1. sz. mell'!$1:$6</definedName>
    <definedName name="_xlnm.Print_Titles" localSheetId="19">'9.2.3. sz. mell'!$1:$6</definedName>
    <definedName name="_xlnm.Print_Titles" localSheetId="20">'9.3. sz. mell'!$1:$6</definedName>
    <definedName name="_xlnm.Print_Titles" localSheetId="21">'9.3.1. sz. mell'!$1:$6</definedName>
    <definedName name="_xlnm.Print_Area" localSheetId="0">'1.1.sz.mell.'!$A$1:$F$163</definedName>
    <definedName name="_xlnm.Print_Area" localSheetId="1">'1.2.sz.mell.'!$A$1:$F$164</definedName>
    <definedName name="_xlnm.Print_Area" localSheetId="2">'1.3.sz. mell.'!$A$1:$F$150</definedName>
    <definedName name="_xlnm.Print_Area" localSheetId="3">'1.4.sz.mell.'!$A$1:$F$156</definedName>
    <definedName name="_xlnm.Print_Area" localSheetId="31">'13.sz.mell.'!$A$1:$I$53</definedName>
    <definedName name="_xlnm.Print_Area" localSheetId="33">'15.sz.mell.'!$A$1:$L$50</definedName>
    <definedName name="_xlnm.Print_Area" localSheetId="34">'16.sz.mell.'!$A$1:$L$32</definedName>
    <definedName name="_xlnm.Print_Area" localSheetId="4">'2.1.sz.mell  '!$A$1:$L$29</definedName>
    <definedName name="_xlnm.Print_Area" localSheetId="38">'20. sz. mell.'!$A$1:$I$22</definedName>
    <definedName name="_xlnm.Print_Area" localSheetId="40">'22.sz.mell.'!$A$1:$G$85</definedName>
    <definedName name="_xlnm.Print_Area" localSheetId="42">'24.sz.mell.'!$A$1:$G$41</definedName>
    <definedName name="_xlnm.Print_Area" localSheetId="10">'7.sz.mell.'!$A$1:$L$26</definedName>
  </definedNames>
  <calcPr fullCalcOnLoad="1"/>
</workbook>
</file>

<file path=xl/sharedStrings.xml><?xml version="1.0" encoding="utf-8"?>
<sst xmlns="http://schemas.openxmlformats.org/spreadsheetml/2006/main" count="4844" uniqueCount="1131">
  <si>
    <t>Irányító szervi (önkormányzati) támogatás (intézményfinanszírozás) (-2000+2342)</t>
  </si>
  <si>
    <t>4</t>
  </si>
  <si>
    <t>6</t>
  </si>
  <si>
    <t>Állami (államigazgataási) feladatok bevételei, kiadásai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</si>
  <si>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</si>
  <si>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Sorszám</t>
  </si>
  <si>
    <t>Fajlagos</t>
  </si>
  <si>
    <t>Előirányz.</t>
  </si>
  <si>
    <t>Teljesítés%</t>
  </si>
  <si>
    <t>Étkezés Óvoda,Iskola                 12 hó</t>
  </si>
  <si>
    <t>Étkeztetés kiegészítés</t>
  </si>
  <si>
    <t>K I M U T A T Á S 
a 2015. évben céljelleggel juttatott támogatásokról</t>
  </si>
  <si>
    <t>Módosított Előirányzat 02/16</t>
  </si>
  <si>
    <t>Bursa</t>
  </si>
  <si>
    <t>9=(4+5+6+9+10)</t>
  </si>
  <si>
    <t>Hosszabb időtartamú közfoglalkoztatás</t>
  </si>
  <si>
    <t>1.1.7.</t>
  </si>
  <si>
    <t>Szoc.ellátás</t>
  </si>
  <si>
    <t>Szoc .ellátás</t>
  </si>
  <si>
    <t>Köztemetés</t>
  </si>
  <si>
    <t>Egyéb természetbeni juttatás</t>
  </si>
  <si>
    <t>1.2.8.</t>
  </si>
  <si>
    <t>HÁZIORVOSi ELLÁTÁS ÖSSZESEN</t>
  </si>
  <si>
    <t>Védőnők</t>
  </si>
  <si>
    <t>Elvonások, befizetések</t>
  </si>
  <si>
    <t>1.3.9.</t>
  </si>
  <si>
    <t>Támogatás</t>
  </si>
  <si>
    <t>Projektek dologi kiadások</t>
  </si>
  <si>
    <t>1.4.10.</t>
  </si>
  <si>
    <t>Óvodai,iskolai intézményi étkeztetés</t>
  </si>
  <si>
    <t>Bölcsődei étkeztetés</t>
  </si>
  <si>
    <t>Bölcsődei étkeztetés összesen</t>
  </si>
  <si>
    <t>1.5.11.</t>
  </si>
  <si>
    <t>1.6.12.</t>
  </si>
  <si>
    <t>2.1.13.</t>
  </si>
  <si>
    <t>Teljesítés %</t>
  </si>
  <si>
    <t>Egyéb működési kiad.</t>
  </si>
  <si>
    <t>Önkormányzati  választások</t>
  </si>
  <si>
    <t>Tám. ért. kiad</t>
  </si>
  <si>
    <t>2015. évi költségv.</t>
  </si>
  <si>
    <t>Ebből:</t>
  </si>
  <si>
    <t>Tát Város Önkormányzata összesen</t>
  </si>
  <si>
    <t>Közös Önk. Hivatal</t>
  </si>
  <si>
    <t>KÖH</t>
  </si>
  <si>
    <t>Tát Város Önk. Összesen</t>
  </si>
  <si>
    <t xml:space="preserve"> Alaptevékenység kötelezettségvállalással terhelt maradványa</t>
  </si>
  <si>
    <t xml:space="preserve"> Alaptevékenység szabad maradványa</t>
  </si>
  <si>
    <t xml:space="preserve"> Vállalkozási tevékenységet terhelő befizetési kötelezettség</t>
  </si>
  <si>
    <t xml:space="preserve"> Vállalkozási tevékenység felhasználható maradványa</t>
  </si>
  <si>
    <t>Előleg betudása számlába</t>
  </si>
  <si>
    <t>TELJESÍTÉS</t>
  </si>
  <si>
    <t>Gyermekszegénység elleni program keretében nyári étkeztetés biztosítása</t>
  </si>
  <si>
    <t>Kötelezően ellátandó helyi közösségi közlekedési feladat támogatása</t>
  </si>
  <si>
    <t>A települési önkormányzatok helyi közösségi közlekedésének támogatása</t>
  </si>
  <si>
    <t>Helyi önkormányzatok működési célú költségvetési támogatásai összesen</t>
  </si>
  <si>
    <t>Helyi szervezési intézkedésekhez kapcsolódó többletkiadások támogatása</t>
  </si>
  <si>
    <t>Önkormányzati feladatellátást szolgáló fejlesztések</t>
  </si>
  <si>
    <t>Adósságkonszolidációban nem részesült települési önkormányzatok fejlesztéseinek támogatása</t>
  </si>
  <si>
    <t>Helyi önkormányzatok felhalmozási célú költségvetési támogatásai összesen</t>
  </si>
  <si>
    <t>Települési önkormányzatok rendkívüli támogatása</t>
  </si>
  <si>
    <t>Települési önkormányzatok kiegészítő támogatásai összesen</t>
  </si>
  <si>
    <t>A köznevelési intézmények működtetéséhez kapcsolódó támogatás</t>
  </si>
  <si>
    <t>Pénzbeli szociális ellátások kiegészítése</t>
  </si>
  <si>
    <t>A települési önkormányzatok szociális feladatainak egyéb támogatása</t>
  </si>
  <si>
    <t>Települési önkormányzatok nyilvános könyvtári és közművelődési feladatainak támogatása</t>
  </si>
  <si>
    <t>A települési önkormányzatok könyvtári célú érdekeltségnövelő támogatása</t>
  </si>
  <si>
    <t>Könyvtári, közművelődési és múzeumi feladatok támogatása</t>
  </si>
  <si>
    <t>Szociális ágazati kiegészítő pótlék támogatása (1520/2015.(VII.27.) Korm.hat.)</t>
  </si>
  <si>
    <t>Összesen 43+44+45+46+47</t>
  </si>
  <si>
    <t>Vagyonkezelésbe adott eszközök</t>
  </si>
  <si>
    <t>Egyéb civil szervezet</t>
  </si>
  <si>
    <t>Egyebek(polgárőrség stb.)</t>
  </si>
  <si>
    <t>Finanszírozás csökkenése</t>
  </si>
  <si>
    <t>Finanszírozás változás</t>
  </si>
  <si>
    <t>Felújítás</t>
  </si>
  <si>
    <t>ZÁRÓ PÉNZKÉSZLET (15+16+17)</t>
  </si>
  <si>
    <t>PÉNZKÉSZLET VÁLTOZÁSA ÖSSZESEN (4-5+6+7+…+12)</t>
  </si>
  <si>
    <t>Bankszámlaegyenle</t>
  </si>
  <si>
    <t>Előlegek</t>
  </si>
  <si>
    <t>Bankszámlaegyenleg</t>
  </si>
  <si>
    <t>Bankszánlaegyenleg</t>
  </si>
  <si>
    <t>Basnkszámlaegyenleg</t>
  </si>
  <si>
    <t>Előlőegek</t>
  </si>
  <si>
    <t>Bankszámlaegyenlegek</t>
  </si>
  <si>
    <t>Állami (államigazgatási) feladatok bevételei, kiadásai</t>
  </si>
  <si>
    <t>2016. évi előirányzat</t>
  </si>
  <si>
    <t>2016. évi  módosított   02/17</t>
  </si>
  <si>
    <t>2016. évi módosított  02/17</t>
  </si>
  <si>
    <t xml:space="preserve">   - Egyéb felhalmozási célú támogatások ÁH-n belülre (EGT ALAP Tokodnak)</t>
  </si>
  <si>
    <t xml:space="preserve">   - Egyéb felhalmozási célú támogatások ÁH-n kívűlre (EGT ALAP egyéb partner)</t>
  </si>
  <si>
    <t xml:space="preserve">   - Egyéb felhalmozási célú támogatások ÁH-n kívülre (EGT ALAP)</t>
  </si>
  <si>
    <t>2016. évi módosított 02/17</t>
  </si>
  <si>
    <t>2016. évi módosított   02/17</t>
  </si>
  <si>
    <t>Előirányzat 02/17</t>
  </si>
  <si>
    <t xml:space="preserve">Előirányzat </t>
  </si>
  <si>
    <t>Egyéb működési célú támogatások bevételei (munkaerőpiaci alap)</t>
  </si>
  <si>
    <t>9.4. melléklet az /2017. (IV.25.) önkormányzati rendelethez</t>
  </si>
  <si>
    <t>Tát Város Önkormányzat 2016. évi adósságot keletkeztető fejlesztési céljai</t>
  </si>
  <si>
    <t>Nemleges</t>
  </si>
  <si>
    <t>Önkormányzaton kívüli EU-s projektekhez történő hozzájárulás 2017. évi előirányzat</t>
  </si>
  <si>
    <t>Hozzájárulás  (Ft)</t>
  </si>
  <si>
    <t>2019.</t>
  </si>
  <si>
    <t>2019. után</t>
  </si>
  <si>
    <t xml:space="preserve">2016.         eredeti       </t>
  </si>
  <si>
    <t xml:space="preserve">2016.02/17 módosított     </t>
  </si>
  <si>
    <t>Önkormányzattal való gazdálkodás</t>
  </si>
  <si>
    <t>Út, autópálya</t>
  </si>
  <si>
    <t>Sportlétesítmények</t>
  </si>
  <si>
    <t>Betegséggel kapcsolatos díj méltányossági alapon</t>
  </si>
  <si>
    <t>Lakóingatlan bérbeadása</t>
  </si>
  <si>
    <t>Normatíva elszámolás</t>
  </si>
  <si>
    <t xml:space="preserve">2016. eredeti         </t>
  </si>
  <si>
    <t xml:space="preserve">2016. 02/17 módosított       </t>
  </si>
  <si>
    <t xml:space="preserve">2016.02/17 módosított           </t>
  </si>
  <si>
    <t xml:space="preserve">2016.02/17 módosított            </t>
  </si>
  <si>
    <t>Népszavazás</t>
  </si>
  <si>
    <t xml:space="preserve">2016. évi </t>
  </si>
  <si>
    <t xml:space="preserve">Központosított előirányzatok és egyéb kötött felhasználású támogatások elszámolása                      </t>
  </si>
  <si>
    <t>2016 előtti kifizetés</t>
  </si>
  <si>
    <t>2018 után</t>
  </si>
  <si>
    <t>2016. évben</t>
  </si>
  <si>
    <t>2016. ÉVI</t>
  </si>
  <si>
    <t>2016. évi költségv.</t>
  </si>
  <si>
    <t>Felhasználás                                              
2016. XII.31-ig</t>
  </si>
  <si>
    <t>2016. év utáni szükséglet</t>
  </si>
  <si>
    <t>Szent György otthon eszközbeszerzés(elektromos ágyak)</t>
  </si>
  <si>
    <t>Szent György otthon eszközbeszerzés(mosógép)</t>
  </si>
  <si>
    <t>Szent György otthon eszközbeszerzés(számítógép+monitor)</t>
  </si>
  <si>
    <t>(nettó)</t>
  </si>
  <si>
    <t>Csapadékvíz elvezetési munkák</t>
  </si>
  <si>
    <t>2016</t>
  </si>
  <si>
    <t>Járdafelújítás Buseck sétány</t>
  </si>
  <si>
    <t>Engedélyezési tervek Ipari Park</t>
  </si>
  <si>
    <t>Vízjogi létesítési engedély</t>
  </si>
  <si>
    <t>ITS megalapozó vizsgálat</t>
  </si>
  <si>
    <t>Közvilágítás bővítése Szilvaf, Szőlősor</t>
  </si>
  <si>
    <t>Játszótéri játékok</t>
  </si>
  <si>
    <t>Lapvibrátor</t>
  </si>
  <si>
    <t>Fűnyíró</t>
  </si>
  <si>
    <t>Motoros kasza</t>
  </si>
  <si>
    <t>Kamerarendszer</t>
  </si>
  <si>
    <t>20kV-os szabadvezeték kiválátása Ipari Park</t>
  </si>
  <si>
    <t>Lombszívó</t>
  </si>
  <si>
    <t>Kazán</t>
  </si>
  <si>
    <t>Orvosi műszerek</t>
  </si>
  <si>
    <t>4-ÉPV martaszfaltozás</t>
  </si>
  <si>
    <t>MÉRLEG 2016</t>
  </si>
  <si>
    <t>Eredményszemléletű bevételek befektetett pénzügyi eszközökből</t>
  </si>
  <si>
    <t>1.1 Helyi önkormányzatok helyi támogatása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</si>
  <si>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</si>
  <si>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</si>
  <si>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</si>
  <si>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</si>
  <si>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</si>
  <si>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köznevelési intézmény működtetéshez kapcsolódó támogatás</t>
  </si>
  <si>
    <t>1.2 Települési önkormányzatok egyes köznevelési feladatainak támogatása</t>
  </si>
  <si>
    <t>Szociális feladatok egyéb támogatása</t>
  </si>
  <si>
    <t>Család- és gyerekjóléti szolgálat</t>
  </si>
  <si>
    <t>Szakmai dolgozók bértám.(Idősek  Otthona)</t>
  </si>
  <si>
    <t>Rászoruló gyerekek étkeztetése</t>
  </si>
  <si>
    <t>1.3 A települési önkormányzatok szoc.,gyermekjóléti és gyermekétkeztetési feladatainak támogatása</t>
  </si>
  <si>
    <t>1.4 Teleülési önkormányzatok kulturális feladatainak támogatása</t>
  </si>
  <si>
    <t>1.5 Működési célú központosított előirányzatok</t>
  </si>
  <si>
    <t>1.6 Helyi önkormányzatok kiegészítő támogatásai</t>
  </si>
  <si>
    <t>2015.évről áthúzódó bérkompenzáció</t>
  </si>
  <si>
    <t>Szociális kiegészítő ágazati pótlék</t>
  </si>
  <si>
    <t>Rendelkezésre bocsátott 2016</t>
  </si>
  <si>
    <t>Ténylegesen felhasznált összeg 2016</t>
  </si>
  <si>
    <t>2015. évről áthúzódó bérkompenzáció támogatása</t>
  </si>
  <si>
    <t>A költségvetési szerveknél foglalkoztatottak 2016.évi kompenzációja(1059/2015.(III.18.)Korm.hat)</t>
  </si>
  <si>
    <t>Szerváthiusz Alapítvány</t>
  </si>
  <si>
    <t>Dologi kiadás</t>
  </si>
  <si>
    <t>+/- 284310</t>
  </si>
  <si>
    <t xml:space="preserve">Egyéb működési célú támogatások bevételei  </t>
  </si>
  <si>
    <t>2016. évi módosított  02/16</t>
  </si>
  <si>
    <t>9.4.1. melléklet az /2017. (IV.25.) önkormányzati rendelethez</t>
  </si>
  <si>
    <t>2016. ÉVRŐL</t>
  </si>
  <si>
    <t>2.1. melléklet az 5/2017. (IV.25.) önkormányzati rendelethez</t>
  </si>
  <si>
    <t xml:space="preserve">2.2. melléklet az 5 /2017. (IV.25.) önkormányzati rendelethez     </t>
  </si>
  <si>
    <t>11. sz. melléklet a 5 /2017. (IV.25.) önkormányzati rendelethez</t>
  </si>
  <si>
    <t>12. sz. melléklet a 5 /2017. (IV.25.) önkormányzati rendelethez</t>
  </si>
  <si>
    <t>13. sz. melléklet a 5/2017. (IV.25.) önkormányzati rendelethez</t>
  </si>
  <si>
    <t>14. sz. melléklet a 5/2017. (IV.25.) önkormányzati rendelethez</t>
  </si>
  <si>
    <t>15. sz. melléklet a 5 /2017. (IV.25.) önkormányzati rendelethez</t>
  </si>
  <si>
    <t>16. melléklet a 5 /2017. (IV.25) önkormányzati rendelethez</t>
  </si>
  <si>
    <t>17. sz. mell.  a 5/2017. (IV.25.) önkormányzati rendelethez</t>
  </si>
  <si>
    <t>18. sz. mell. a 5/2017. (IV.25.) önkormányzati rendelethez</t>
  </si>
  <si>
    <t>20. sz. mell. A 5 /2017. (IV.25.) önkormányzati rendelethez</t>
  </si>
  <si>
    <t>21. sz. mell. a 5/2017. (IV.25.) önkormányzati rendelethez</t>
  </si>
  <si>
    <t>22. sz. mell. A 5/2017. (IV.25.) önkormányzati rendelethez</t>
  </si>
  <si>
    <t>23. sz. mell. 5 /2017. (IV.25.) önkormányzati rendelethez</t>
  </si>
  <si>
    <t>24. sz. melléklet a 5/2017. (IV.25.) önkormányzati rendelethez</t>
  </si>
  <si>
    <t>10. melléklet az 5/2017. (IV.25.) önkormányzati rendelethez</t>
  </si>
  <si>
    <t>9.4.3. melléklet az 5 /2017. (IV.25.) önkormányzati rendelethez</t>
  </si>
  <si>
    <t>9.4.2. melléklet az 5/2017. (IV.25.) önkormányzati rendelethez</t>
  </si>
  <si>
    <t>9.3.3. melléklet az 5 /2017. (IV.25.) önkormányzati rendelethez</t>
  </si>
  <si>
    <t>9.3.2. melléklet az 5 /2017. (IV.25.) önkormányzati rendelethez</t>
  </si>
  <si>
    <t>9.3. melléklet az 5 /2017. (IV.25.) önkormányzati rendelethez</t>
  </si>
  <si>
    <t>9.2.3. melléklet az 5 /2017. (IV.25.) önkormányzati rendelethez</t>
  </si>
  <si>
    <t>9.2.2. melléklet az 5/2017. (IV.25.) önkormányzati rendelethez</t>
  </si>
  <si>
    <t>9.2. melléklet az 5/2017. (IV.25.) önkormányzati rendelethez</t>
  </si>
  <si>
    <t>9.2. melléklet az 5 /2017. (IV.25.) önkormányzati rendelethez</t>
  </si>
  <si>
    <t>9.1.3. melléklet az 5/2017. (IV.25.) önkormányzati rendelethez</t>
  </si>
  <si>
    <t>9.1. 2. melléklet az 5 /2017. (IV.25.) önkormányzati rendelethez</t>
  </si>
  <si>
    <t>9.1.  melléklet az 5 /2017. (IV.25.) önkormányzati rendelethez</t>
  </si>
  <si>
    <t xml:space="preserve">E) MÉRLEG SZERINTI EREDMÉNY </t>
  </si>
  <si>
    <t xml:space="preserve">D) RENDKÍVÜLI EREDMÉNY </t>
  </si>
  <si>
    <t>Ingatlanhasznosítás</t>
  </si>
  <si>
    <t>KULTÚRHÁZ ÉS KÖNYVTÁR ÖSSZESEN</t>
  </si>
  <si>
    <t>HOSSZABB KÖZFOGLALKOZTATÁS  ÖSSZES</t>
  </si>
  <si>
    <t>Járulékok, adók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</si>
  <si>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</si>
  <si>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</si>
  <si>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</si>
  <si>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</si>
  <si>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</si>
  <si>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SZOCIÁLIS SEGÉLYEZÉS, CSALÁDVÉDELEM ÖSSZ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</si>
  <si>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</si>
  <si>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</si>
  <si>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</si>
  <si>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</si>
  <si>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</si>
  <si>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</si>
  <si>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</si>
  <si>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</si>
  <si>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</si>
  <si>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</si>
  <si>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Óvodai étkeztetés összesen</t>
  </si>
  <si>
    <t>Önkormányzati jogalkotás / Önkormányzatok jogalkotó és általános igazgatási tevékenysége</t>
  </si>
  <si>
    <t xml:space="preserve"> Önkormányzati hivatalok igazgatási tevékenység</t>
  </si>
  <si>
    <t>Foglalkozást helyettesítő támogatás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</si>
  <si>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</si>
  <si>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</si>
  <si>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</si>
  <si>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</si>
  <si>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JOGCÍMEK  MEGNEVEZÉSE</t>
  </si>
  <si>
    <t>EREDETI</t>
  </si>
  <si>
    <t>MÓDOSÍTOTT</t>
  </si>
  <si>
    <t>Mutató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</si>
  <si>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</si>
  <si>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</si>
  <si>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</si>
  <si>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</si>
  <si>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</si>
  <si>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</si>
  <si>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</si>
  <si>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</si>
  <si>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</si>
  <si>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</si>
  <si>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</si>
  <si>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</si>
  <si>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</si>
  <si>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</si>
  <si>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</si>
  <si>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</si>
  <si>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</si>
  <si>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</si>
  <si>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</si>
  <si>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</si>
  <si>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</si>
  <si>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</si>
  <si>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</si>
  <si>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</si>
  <si>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</si>
  <si>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</si>
  <si>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</si>
  <si>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</si>
  <si>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</si>
  <si>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</si>
  <si>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</si>
  <si>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</si>
  <si>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</si>
  <si>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</si>
  <si>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</si>
  <si>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</si>
  <si>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</si>
  <si>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</si>
  <si>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</si>
  <si>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</si>
  <si>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</si>
  <si>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</si>
  <si>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</si>
  <si>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</si>
  <si>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</si>
  <si>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</si>
  <si>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</si>
  <si>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</si>
  <si>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</si>
  <si>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</si>
  <si>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</si>
  <si>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</si>
  <si>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</si>
  <si>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</si>
  <si>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</si>
  <si>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</si>
  <si>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</si>
  <si>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</si>
  <si>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</si>
  <si>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</si>
  <si>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</si>
  <si>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</si>
  <si>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</si>
  <si>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</si>
  <si>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</si>
  <si>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</si>
  <si>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</si>
  <si>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</si>
  <si>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</si>
  <si>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</si>
  <si>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</si>
  <si>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</si>
  <si>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</si>
  <si>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</si>
  <si>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</si>
  <si>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</si>
  <si>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</si>
  <si>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</si>
  <si>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</si>
  <si>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</si>
  <si>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</si>
  <si>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</si>
  <si>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</si>
  <si>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</si>
  <si>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</si>
  <si>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</si>
  <si>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</si>
  <si>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</si>
  <si>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</si>
  <si>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</si>
  <si>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</si>
  <si>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</si>
  <si>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</si>
  <si>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</si>
  <si>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</si>
  <si>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</si>
  <si>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</si>
  <si>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</si>
  <si>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</si>
  <si>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</si>
  <si>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</si>
  <si>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</si>
  <si>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</si>
  <si>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</si>
  <si>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</si>
  <si>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</si>
  <si>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</si>
  <si>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</si>
  <si>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</si>
  <si>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</si>
  <si>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</si>
  <si>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</si>
  <si>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</si>
  <si>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</si>
  <si>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</si>
  <si>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</si>
  <si>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</si>
  <si>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</si>
  <si>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</si>
  <si>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</si>
  <si>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</si>
  <si>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</si>
  <si>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</si>
  <si>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</si>
  <si>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</si>
  <si>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</si>
  <si>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</si>
  <si>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</si>
  <si>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</si>
  <si>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</si>
  <si>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</si>
  <si>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</si>
  <si>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</si>
  <si>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</si>
  <si>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</si>
  <si>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</si>
  <si>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</si>
  <si>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</si>
  <si>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</si>
  <si>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</si>
  <si>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</si>
  <si>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</si>
  <si>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</si>
  <si>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</si>
  <si>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</si>
  <si>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</si>
  <si>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</si>
  <si>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</si>
  <si>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</si>
  <si>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</si>
  <si>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</si>
  <si>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</si>
  <si>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</si>
  <si>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</si>
  <si>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</si>
  <si>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</si>
  <si>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</si>
  <si>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</si>
  <si>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</si>
  <si>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</si>
  <si>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</si>
  <si>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</si>
  <si>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</si>
  <si>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</si>
  <si>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</si>
  <si>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</si>
  <si>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</si>
  <si>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</si>
  <si>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</si>
  <si>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</si>
  <si>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</si>
  <si>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</si>
  <si>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</si>
  <si>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</si>
  <si>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</si>
  <si>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</si>
  <si>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</si>
  <si>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</si>
  <si>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</si>
  <si>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</si>
  <si>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</si>
  <si>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</si>
  <si>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</si>
  <si>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</si>
  <si>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</si>
  <si>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</si>
  <si>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</si>
  <si>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</si>
  <si>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</si>
  <si>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</si>
  <si>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</si>
  <si>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</si>
  <si>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</si>
  <si>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</si>
  <si>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</si>
  <si>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</si>
  <si>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</si>
  <si>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</si>
  <si>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</si>
  <si>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</si>
  <si>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</si>
  <si>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</si>
  <si>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</si>
  <si>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</si>
  <si>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</si>
  <si>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</si>
  <si>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</si>
  <si>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</si>
  <si>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</si>
  <si>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</si>
  <si>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</si>
  <si>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</si>
  <si>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</si>
  <si>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</si>
  <si>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</si>
  <si>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</si>
  <si>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</si>
  <si>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</si>
  <si>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</si>
  <si>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</si>
  <si>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</si>
  <si>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</si>
  <si>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</si>
  <si>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</si>
  <si>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</si>
  <si>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</si>
  <si>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</si>
  <si>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</si>
  <si>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</si>
  <si>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</si>
  <si>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</si>
  <si>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</si>
  <si>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</si>
  <si>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</si>
  <si>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</si>
  <si>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</si>
  <si>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</si>
  <si>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</si>
  <si>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</si>
  <si>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</si>
  <si>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</si>
  <si>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</si>
  <si>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</si>
  <si>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</si>
  <si>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</si>
  <si>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</si>
  <si>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</si>
  <si>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</si>
  <si>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</si>
  <si>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</si>
  <si>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</si>
  <si>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</si>
  <si>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</si>
  <si>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</si>
  <si>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</si>
  <si>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</si>
  <si>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</si>
  <si>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</si>
  <si>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</si>
  <si>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</si>
  <si>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</si>
  <si>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</si>
  <si>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</si>
  <si>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</si>
  <si>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</si>
  <si>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</si>
  <si>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</si>
  <si>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</si>
  <si>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</si>
  <si>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</si>
  <si>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</si>
  <si>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</si>
  <si>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</si>
  <si>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</si>
  <si>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</si>
  <si>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</si>
  <si>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</si>
  <si>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</si>
  <si>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</si>
  <si>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</si>
  <si>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</si>
  <si>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</si>
  <si>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</si>
  <si>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</si>
  <si>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</si>
  <si>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</si>
  <si>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</si>
  <si>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</si>
  <si>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</si>
  <si>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</si>
  <si>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</si>
  <si>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</si>
  <si>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</si>
  <si>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</si>
  <si>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</si>
  <si>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</si>
  <si>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</si>
  <si>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</si>
  <si>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</si>
  <si>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</si>
  <si>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</si>
  <si>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</si>
  <si>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</si>
  <si>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</si>
  <si>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</si>
  <si>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</si>
  <si>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</si>
  <si>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</si>
  <si>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</si>
  <si>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</si>
  <si>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</si>
  <si>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</si>
  <si>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</si>
  <si>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</si>
  <si>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</si>
  <si>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</si>
  <si>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</si>
  <si>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</si>
  <si>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</si>
  <si>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</si>
  <si>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</si>
  <si>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</si>
  <si>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</si>
  <si>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</si>
  <si>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</si>
  <si>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</si>
  <si>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</si>
  <si>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</si>
  <si>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</si>
  <si>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</si>
  <si>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</si>
  <si>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BEVÉTEL ÖSSZESEN (13.+22.)</t>
  </si>
  <si>
    <t>Likviditási célú hitelek törlesztése</t>
  </si>
  <si>
    <t>Költségvetési kiadások összesen (1.+...+12.)</t>
  </si>
  <si>
    <t>KIADÁSOK ÖSSZESEN (13.+22.)</t>
  </si>
  <si>
    <t>1.-ből EU-s támogatás</t>
  </si>
  <si>
    <t>4.-ből EU-s támogatás (közvetlen)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</si>
  <si>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</si>
  <si>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</si>
  <si>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</si>
  <si>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</si>
  <si>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</si>
  <si>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</si>
  <si>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</si>
  <si>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</si>
  <si>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</si>
  <si>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</si>
  <si>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</si>
  <si>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</si>
  <si>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</si>
  <si>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</si>
  <si>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</si>
  <si>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</si>
  <si>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</si>
  <si>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</si>
  <si>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</si>
  <si>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</si>
  <si>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</si>
  <si>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</si>
  <si>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</si>
  <si>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</si>
  <si>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</si>
  <si>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</si>
  <si>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</si>
  <si>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</si>
  <si>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</si>
  <si>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</si>
  <si>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</si>
  <si>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</si>
  <si>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</si>
  <si>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</si>
  <si>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</si>
  <si>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</si>
  <si>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</si>
  <si>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</si>
  <si>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</si>
  <si>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</si>
  <si>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</si>
  <si>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</si>
  <si>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</si>
  <si>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</si>
  <si>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</si>
  <si>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</si>
  <si>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</si>
  <si>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</si>
  <si>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Közös önkormányzati hivatal</t>
  </si>
  <si>
    <t>Kultúrház és Könyvtár</t>
  </si>
  <si>
    <t>Szent György Otthon</t>
  </si>
  <si>
    <t>Kommunális adó</t>
  </si>
  <si>
    <t>Házi segítségnyújtás</t>
  </si>
  <si>
    <t>TÁRSULÁS FINANSZÍROZÁSA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</si>
  <si>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</si>
  <si>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</si>
  <si>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</si>
  <si>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</si>
  <si>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</si>
  <si>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</si>
  <si>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</si>
  <si>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</si>
  <si>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Közös Önkormányzati  Hivatal összesen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</si>
  <si>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</si>
  <si>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</si>
  <si>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</si>
  <si>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</si>
  <si>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</si>
  <si>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</si>
  <si>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</si>
  <si>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</si>
  <si>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</si>
  <si>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</si>
  <si>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</si>
  <si>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</si>
  <si>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</si>
  <si>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</si>
  <si>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</si>
  <si>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</si>
  <si>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</si>
  <si>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</si>
  <si>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</si>
  <si>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</si>
  <si>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</si>
  <si>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</si>
  <si>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</si>
  <si>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 ellátás</t>
  </si>
  <si>
    <t>Lakásfenntartási támogatás</t>
  </si>
  <si>
    <t>Tám.ért.kiad</t>
  </si>
  <si>
    <t>VÉDŐNŐK   ÖSSZESEN</t>
  </si>
  <si>
    <t>EGÉSZSÉGÜGY   ÖSSZESEN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</si>
  <si>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</si>
  <si>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</si>
  <si>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</si>
  <si>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</si>
  <si>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</si>
  <si>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</si>
  <si>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</si>
  <si>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</si>
  <si>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Felhalmozási célú támogatások államháztartáson belülről ( vis maior)</t>
  </si>
  <si>
    <t xml:space="preserve">   - Egyéb működési célú támogatások ÁH-n belülre (KÖH finanszírozása)</t>
  </si>
  <si>
    <t>Időskorúak tartós bentlakásos ellátása közvetett tevékenység</t>
  </si>
  <si>
    <t>Közvetett tevékenység</t>
  </si>
  <si>
    <t>Bentlakásos ellátás/Időskorúak demens bentlakásos ellátás</t>
  </si>
  <si>
    <t>Országgyűlési választások</t>
  </si>
  <si>
    <t>EP választás</t>
  </si>
  <si>
    <t>Európai Parlamenti választások</t>
  </si>
  <si>
    <t>Támogatott szervezet neve</t>
  </si>
  <si>
    <t>Támogatás célja</t>
  </si>
  <si>
    <t>Helytörténeti Értékmentő Alapítvány</t>
  </si>
  <si>
    <t>Hozzájárulás a dologi kiadásokhoz</t>
  </si>
  <si>
    <t>Táti Tűzoltóegyesület</t>
  </si>
  <si>
    <t>Német Nemzetiségi Fúvószenekar</t>
  </si>
  <si>
    <t>Sportegyesület ( bérleti díj)</t>
  </si>
  <si>
    <t>Katolikus Egyház</t>
  </si>
  <si>
    <t>Református Egyház</t>
  </si>
  <si>
    <t>29.</t>
  </si>
  <si>
    <t>Összesen:</t>
  </si>
  <si>
    <t>Nyári gyermekétkeztetés</t>
  </si>
  <si>
    <t>Tát Város Önkormányzat</t>
  </si>
  <si>
    <t>Tát Város Önkormányzat adósságot keletkeztető ügyletekből és kezességvállalásokból fennálló kötelezettségei</t>
  </si>
  <si>
    <t>Sor-szám</t>
  </si>
  <si>
    <t>MEGNEVEZÉS</t>
  </si>
  <si>
    <t>Évek</t>
  </si>
  <si>
    <t>Összesen
(6=3+4+5)</t>
  </si>
  <si>
    <t>2015.</t>
  </si>
  <si>
    <t>2016.</t>
  </si>
  <si>
    <t>2017.</t>
  </si>
  <si>
    <t>ÖSSZES KÖTELEZETTSÉG</t>
  </si>
  <si>
    <t>Tát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</si>
  <si>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</si>
  <si>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</si>
  <si>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</si>
  <si>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</si>
  <si>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</si>
  <si>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</si>
  <si>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</si>
  <si>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</si>
  <si>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</si>
  <si>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</si>
  <si>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</si>
  <si>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</si>
  <si>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Felújítási kiadások előirányzata felújításonként</t>
  </si>
  <si>
    <t>Felújítás  megnevezése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</si>
  <si>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</si>
  <si>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</si>
  <si>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</si>
  <si>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</si>
  <si>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</si>
  <si>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</si>
  <si>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</si>
  <si>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</si>
  <si>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</si>
  <si>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</si>
  <si>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</si>
  <si>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</si>
  <si>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</si>
  <si>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</si>
  <si>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</si>
  <si>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Támogatott neve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</si>
  <si>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</si>
  <si>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</si>
  <si>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</si>
  <si>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</si>
  <si>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</si>
  <si>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</si>
  <si>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</si>
  <si>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</si>
  <si>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</si>
  <si>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</si>
  <si>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Bursa Hungarica  és ÁH-n kívülitámogatás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</si>
  <si>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</si>
  <si>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</si>
  <si>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</si>
  <si>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</si>
  <si>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</si>
  <si>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</si>
  <si>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</si>
  <si>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</si>
  <si>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</si>
  <si>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</si>
  <si>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</si>
  <si>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</si>
  <si>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</si>
  <si>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</si>
  <si>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</si>
  <si>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</si>
  <si>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</si>
  <si>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</si>
  <si>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</si>
  <si>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</si>
  <si>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Önként vállalt feladatok bevételei, kiadásai</t>
  </si>
  <si>
    <t>Egyéb áruhasználati és szolgáltatási adók (idegenforgalmi adó)</t>
  </si>
  <si>
    <t>Egyéb közhatalmi bevételek (pótlék, bírság)</t>
  </si>
  <si>
    <t>Eredeti előirányzat</t>
  </si>
  <si>
    <t>Hozzájárulás a beruházási kiadásokhoz</t>
  </si>
  <si>
    <t>Lakosságnak juttatandó ( telek)</t>
  </si>
  <si>
    <t>Besorolás</t>
  </si>
  <si>
    <t>KÖTELEZŐ DOLOGI</t>
  </si>
  <si>
    <t>ÖNKÉNTES DOLOGI</t>
  </si>
  <si>
    <t>ÖNKÉNTES FELHALMOZÁSI</t>
  </si>
  <si>
    <t>4.5.</t>
  </si>
  <si>
    <t>Talajterhelési díj</t>
  </si>
  <si>
    <t>EGT Alap</t>
  </si>
  <si>
    <t>Teljesítés</t>
  </si>
  <si>
    <t>Eszközök</t>
  </si>
  <si>
    <t>2013. évi költségv.</t>
  </si>
  <si>
    <t>Rendezőmérleg</t>
  </si>
  <si>
    <t>beszámoló záró</t>
  </si>
  <si>
    <t>2013 és 2014 között</t>
  </si>
  <si>
    <t>A) BEFEKTETETT ESZKÖZÖK</t>
  </si>
  <si>
    <t>I. Immateriális javak</t>
  </si>
  <si>
    <t>II. Tárgyi eszközök</t>
  </si>
  <si>
    <t>III. Befektetett pénzügyi eszközök</t>
  </si>
  <si>
    <t>IV. Üzemeltetésre, kezelésre átadott</t>
  </si>
  <si>
    <t>B) FORGÓESZKÖZÖK</t>
  </si>
  <si>
    <t>B) NEMZETI VAGYONBA TARTOZÓ FORGÓESZK.</t>
  </si>
  <si>
    <t>I. Készletek</t>
  </si>
  <si>
    <t>II. Követelések</t>
  </si>
  <si>
    <t>II. Értékpapírok</t>
  </si>
  <si>
    <t>III. Értékpapírok</t>
  </si>
  <si>
    <t>IV. Pénzeszközök</t>
  </si>
  <si>
    <t>C) PÉNZESZKÖZÖK</t>
  </si>
  <si>
    <t>D)KÖVETELÉSEK</t>
  </si>
  <si>
    <t>V. Egyéb aktív pénzügyi elszámolás</t>
  </si>
  <si>
    <t>F) AKTÍV IDŐBELI ELHATÁROLÁSOK</t>
  </si>
  <si>
    <t>ESZKÖZÖK  ÖSSZESEN</t>
  </si>
  <si>
    <t xml:space="preserve">2013. évi költségv. </t>
  </si>
  <si>
    <t>D) SAJÁT TŐKE</t>
  </si>
  <si>
    <t>G) SAJÁT TŐKE</t>
  </si>
  <si>
    <t>1. Tartós tőke</t>
  </si>
  <si>
    <t>1. Nemzeti vagyon induláskori értéke</t>
  </si>
  <si>
    <t>2. Tőkeváltozások</t>
  </si>
  <si>
    <t>2. Nemzeti vagyon változásai</t>
  </si>
  <si>
    <t>3. Értékelési tartalék</t>
  </si>
  <si>
    <t>3. Egyéb eszközök induláskori ért. és vált.</t>
  </si>
  <si>
    <t>5. Felhalmozott eredmény</t>
  </si>
  <si>
    <t>6. Eszközök értékhelyesbítésének forrása</t>
  </si>
  <si>
    <t>7. Mérleg szerinti eredmény</t>
  </si>
  <si>
    <t>E) TARTALÉKOK</t>
  </si>
  <si>
    <t>I. Költségvetési tartalékok</t>
  </si>
  <si>
    <t>II.Vállalkozási tartalékok</t>
  </si>
  <si>
    <t>F) KÖTELEZETTSÉGEK</t>
  </si>
  <si>
    <t>H) KÖTELEZETTSÉGEK</t>
  </si>
  <si>
    <t>I. Hosszú lejáratú kötelezettségek</t>
  </si>
  <si>
    <t>I. Költségvetési évben esedékes</t>
  </si>
  <si>
    <t>II.Rövid lejáratú kötelezettségek</t>
  </si>
  <si>
    <t>II. Költségvetési évet követően esedékes</t>
  </si>
  <si>
    <t>III. Kötelezettség jellegű sajátos elszám.</t>
  </si>
  <si>
    <t>III. Egyéb passzív pénzügyi elszám.</t>
  </si>
  <si>
    <t>K) PASSZÍV IDŐBELI ELSZÁMOLÁSOK</t>
  </si>
  <si>
    <t>FORRÁSOK  ÖSSZESEN</t>
  </si>
  <si>
    <t>Maradványkimutatás</t>
  </si>
  <si>
    <t>Sorsz.</t>
  </si>
  <si>
    <t>Alaptevékenység költségvetési bevételei</t>
  </si>
  <si>
    <t>Alaptevékenység költségvetési kiadásai</t>
  </si>
  <si>
    <t>I) Alaptevékenység költségvetési egyenlege</t>
  </si>
  <si>
    <t>Alaptevékenység finanszírozási bevételei</t>
  </si>
  <si>
    <t>Alaptevékenység finanszírozási kiadásai</t>
  </si>
  <si>
    <t>II)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</si>
  <si>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</si>
  <si>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</si>
  <si>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</si>
  <si>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III) Vállalkozási tevékenység költségvetési egyenlege</t>
  </si>
  <si>
    <t>Vállalkozási tevékenység finanszírozási bevételei</t>
  </si>
  <si>
    <t>Vállalkozási tevékenység finanszírozási kiadásai</t>
  </si>
  <si>
    <t>IV) Vállalkozási tevékenység finanszírozási egyenlege</t>
  </si>
  <si>
    <t>B) Vállalkozási tevékenység maradványa</t>
  </si>
  <si>
    <t>C) Összes maradvány</t>
  </si>
  <si>
    <t>Eredménykimutatás</t>
  </si>
  <si>
    <t>Előző évi</t>
  </si>
  <si>
    <t>Tárgyévi</t>
  </si>
  <si>
    <t>költségv.</t>
  </si>
  <si>
    <t>beszámoló</t>
  </si>
  <si>
    <t>záró adatai</t>
  </si>
  <si>
    <t>Közhatalmi eredményszemléletű bevételek</t>
  </si>
  <si>
    <t>Eszközök és szolgáltatások értékesítése nettó eredményszeml. bevételei</t>
  </si>
  <si>
    <t>Tevékenység egyéb nettó eredményszemléletű bevételei</t>
  </si>
  <si>
    <t>I. Tevékenység  nettó eredményszemléletű bevétele (=1+2+3)</t>
  </si>
  <si>
    <t>Saját termelésű készletek állományváltozása</t>
  </si>
  <si>
    <t>Saját termelésű készletek aktivált értéke</t>
  </si>
  <si>
    <t>II. Aktivált saját teljesítmények értéke (=5+6)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</si>
  <si>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</si>
  <si>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</si>
  <si>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bevételei</t>
  </si>
  <si>
    <t>III. Egyéb eredményszemléletű bevételek(=8+9+10)</t>
  </si>
  <si>
    <t>Anyagköltség</t>
  </si>
  <si>
    <t>Igénybe vett szolgáltatások értéke</t>
  </si>
  <si>
    <t>Eladutt áruk beszerzési értéke</t>
  </si>
  <si>
    <t>Eladott (közvetített) szolgáltatások értéke</t>
  </si>
  <si>
    <t>IV. Anyagjellegű ráfordítások (=12+13+14+15)</t>
  </si>
  <si>
    <t>Bérköltség</t>
  </si>
  <si>
    <t>Személyi jellegű egyéb kifizetések</t>
  </si>
  <si>
    <t>Bérjárulékok</t>
  </si>
  <si>
    <t>V. Személyi jellegű ráfordítások (=17+18+19)</t>
  </si>
  <si>
    <t>VI. Értékcsökkenési leírás</t>
  </si>
  <si>
    <t>VII. Egyéb ráfordítások</t>
  </si>
  <si>
    <t>A) TEVÉKENYSÉGEK EREDMÉNYE (=I+II+III-IV-V-VI-VII)</t>
  </si>
  <si>
    <t>Kapott (járó) kamatok és kamatjellegű eredményszemléletű bevételek</t>
  </si>
  <si>
    <t>Pénzügyi műveletek egyéb eredményszemléletű bevételei</t>
  </si>
  <si>
    <t>-ebből: árfolyamnyereség</t>
  </si>
  <si>
    <t>VIII. Pénzügyi műveletek eredményszemléletű bevételei (=24+25+26)</t>
  </si>
  <si>
    <t>Fizetendő kamatok és kamatjellegű ráfordítások</t>
  </si>
  <si>
    <t>30.</t>
  </si>
  <si>
    <t>Részesedések, értékpapírok, pénzeszközök értékvesztése</t>
  </si>
  <si>
    <t>31.</t>
  </si>
  <si>
    <t>Pénzügyi műveletek egyéb ráfordításai</t>
  </si>
  <si>
    <t>32.</t>
  </si>
  <si>
    <t>-ebből: árfolyamveszteség</t>
  </si>
  <si>
    <t>33.</t>
  </si>
  <si>
    <t>IX Pénzügyi műveletek ráfordításai (=29+30+31)</t>
  </si>
  <si>
    <t>34.</t>
  </si>
  <si>
    <t>B) PÉNZÜGYI MŰVELETEK EREDMÉNYE (=28-33)</t>
  </si>
  <si>
    <t>35.</t>
  </si>
  <si>
    <t>C) SZOKÁSOS EREDMÉNY (=+-23+-34)</t>
  </si>
  <si>
    <t>36.</t>
  </si>
  <si>
    <t>Felhalmozási célú támogatások eredményszeml</t>
  </si>
  <si>
    <t>37.</t>
  </si>
  <si>
    <t>Különféle rendkívüli eredményszemléletű bevételek</t>
  </si>
  <si>
    <t>38.</t>
  </si>
  <si>
    <t>X Rendkívüli eredményszemléletű bevételek (=36+37)</t>
  </si>
  <si>
    <t>39.</t>
  </si>
  <si>
    <t>XI Rendkívüli ráfordítások</t>
  </si>
  <si>
    <t>40.</t>
  </si>
  <si>
    <t>41.</t>
  </si>
  <si>
    <t>pénzeszközök változásának bemutatása</t>
  </si>
  <si>
    <t>31. számlák nyitó egyenlege</t>
  </si>
  <si>
    <t>32. számlák nyitó egyenlege</t>
  </si>
  <si>
    <t>33. számlák nyitó egyenlege</t>
  </si>
  <si>
    <t>NYITÓ PÉNZKÉSZLET (1+2+3)</t>
  </si>
  <si>
    <t>Bevételi rovatos forgalom</t>
  </si>
  <si>
    <t>- Maradvány igénybevétele</t>
  </si>
  <si>
    <t>Kiadási rovatos forgalom</t>
  </si>
  <si>
    <t>36. forgalom</t>
  </si>
  <si>
    <t>413. forgalom</t>
  </si>
  <si>
    <t>494. forgalom</t>
  </si>
  <si>
    <t>852. forgalom</t>
  </si>
  <si>
    <t>843. forgalom</t>
  </si>
  <si>
    <t>31. számlák záró egyenlege</t>
  </si>
  <si>
    <t>32. számlák záró egyenlege</t>
  </si>
  <si>
    <t>33. számlák záró egyenlege</t>
  </si>
  <si>
    <t>Számolt pénzkészlet (4+12)</t>
  </si>
  <si>
    <t>TÁT VÁROS ÖNKORMÁNYZATA</t>
  </si>
  <si>
    <t>TÁT VÁROS ÖNKORMÁNYZAT</t>
  </si>
  <si>
    <t>Központosított előirányzatok megnevezése</t>
  </si>
  <si>
    <t>Az önkorm.által fel nem használt, de a következő évben  felhaszn. összeg</t>
  </si>
  <si>
    <t>Eltérés</t>
  </si>
  <si>
    <t>Lakossági víz- és csatornaszolgáltatás támogatása</t>
  </si>
  <si>
    <t>Vagyonleltár</t>
  </si>
  <si>
    <t>ESZKÖZÖK</t>
  </si>
  <si>
    <t>Nemzeti vagyonba tartozó befektetett eszközök</t>
  </si>
  <si>
    <t>Immateriális javak</t>
  </si>
  <si>
    <t>Tárgyi eszközök</t>
  </si>
  <si>
    <t>Ingatlanok</t>
  </si>
  <si>
    <t>Gépek, berendezések</t>
  </si>
  <si>
    <t>Járművek</t>
  </si>
  <si>
    <t>Befejezetlen beruházások</t>
  </si>
  <si>
    <t>Befekt püi eszk</t>
  </si>
  <si>
    <t>Értékpapírok</t>
  </si>
  <si>
    <t>Nemzeti vagyonba tartozó forgóeszközök</t>
  </si>
  <si>
    <t>Készletek</t>
  </si>
  <si>
    <t>Pénzeszközök</t>
  </si>
  <si>
    <t>Követelések</t>
  </si>
  <si>
    <t>Költségvetési évben esedékes</t>
  </si>
  <si>
    <t>Költségvetési évet követően esedékes</t>
  </si>
  <si>
    <t>Követelés jellegű sajátos elszámolások</t>
  </si>
  <si>
    <t>Egyéb sajátos eszközoldali elszámolások</t>
  </si>
  <si>
    <t>Aktív időbeli elhatárolások</t>
  </si>
  <si>
    <t>FORRÁSOK</t>
  </si>
  <si>
    <t>Saját tőke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</si>
  <si>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</si>
  <si>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</si>
  <si>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</si>
  <si>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</si>
  <si>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</si>
  <si>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 xml:space="preserve">Mérleg szerinti eredmény </t>
  </si>
  <si>
    <t>Kötelezettségek</t>
  </si>
  <si>
    <t>Kötelezettség jellegű sajátos elszámolások</t>
  </si>
  <si>
    <t>Egyéb sajátos forrásoldali elszámolások</t>
  </si>
  <si>
    <t>Kincstári számlavezetéssel kapcsolatos elszámolások</t>
  </si>
  <si>
    <t>Passzív időbeli elhatárolások</t>
  </si>
  <si>
    <t>A) NEMZETI VAGYONBA TARTOZÓ BEFEKTETETT ESZKÖZÖK</t>
  </si>
  <si>
    <t>Közvetlen segítők bértám. 8 hó</t>
  </si>
  <si>
    <t>Közvetlen segítők bértám. 4 hó</t>
  </si>
  <si>
    <t>J) KINCSTÁRI SZLAVEZ .ELSZÁM.</t>
  </si>
  <si>
    <t xml:space="preserve">I) EGYÉB SAJÁTOS ESZKÖZOLDALI </t>
  </si>
  <si>
    <t xml:space="preserve">E) EGYÉB SAJÁTOS ESZKÖZOLDALI 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</si>
  <si>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</si>
  <si>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</si>
  <si>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</si>
  <si>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</si>
  <si>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</si>
  <si>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</si>
  <si>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</si>
  <si>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</si>
  <si>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</si>
  <si>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</si>
  <si>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</si>
  <si>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</si>
  <si>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</si>
  <si>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</si>
  <si>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</si>
  <si>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</si>
  <si>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</si>
  <si>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</si>
  <si>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</si>
  <si>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</si>
  <si>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</si>
  <si>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</si>
  <si>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</si>
  <si>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</si>
  <si>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</si>
  <si>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PÉNZMARADVÁNY JÓVÁHAGYÁSA</t>
  </si>
  <si>
    <t>Kultúrház</t>
  </si>
  <si>
    <t>Szent Gy. Otthon</t>
  </si>
  <si>
    <t>ÖSSZES</t>
  </si>
  <si>
    <t>Tárgyévi helyesbített</t>
  </si>
  <si>
    <t>Túlfinanszírozás</t>
  </si>
  <si>
    <t>Befizetés</t>
  </si>
  <si>
    <t>Alulfinanszírozás</t>
  </si>
  <si>
    <t>Növekedés</t>
  </si>
  <si>
    <t>Pm.vissza köt.terh</t>
  </si>
  <si>
    <t>TERVEZÉSNÉL</t>
  </si>
  <si>
    <t>2. Kiadási oldalon:</t>
  </si>
  <si>
    <t>-intézményműk. (isk+zeneisk)</t>
  </si>
  <si>
    <t xml:space="preserve">FELOSZTHATÓ KORR. MARADVÁNY </t>
  </si>
  <si>
    <t>Fejlesztési céltartalék</t>
  </si>
  <si>
    <t>Működési céltartalék</t>
  </si>
  <si>
    <t>Személyi juttatás</t>
  </si>
  <si>
    <t>Járulék</t>
  </si>
  <si>
    <t>- beruházás</t>
  </si>
  <si>
    <t>- felújítás</t>
  </si>
  <si>
    <t>- fejl. pénze. átadás</t>
  </si>
  <si>
    <t>-tartalék fejl.</t>
  </si>
  <si>
    <t>-tartalék működési</t>
  </si>
  <si>
    <t>Közös  Önkorm. Hivatal</t>
  </si>
  <si>
    <t>HELYI ADÓK FELHASZNÁLÁSA</t>
  </si>
  <si>
    <t>ADÓNEM</t>
  </si>
  <si>
    <t>ÖSSZEG</t>
  </si>
  <si>
    <t>FELHASZNÁLÁS</t>
  </si>
  <si>
    <t>Iparűzési adó</t>
  </si>
  <si>
    <t>Működés (int.finanszírozás)</t>
  </si>
  <si>
    <t>Idegenforgalmi adó</t>
  </si>
  <si>
    <t>Működés (rendezvények)</t>
  </si>
  <si>
    <t>Beruházás, felújítás</t>
  </si>
  <si>
    <t xml:space="preserve">1. Bevételi oldalon: </t>
  </si>
  <si>
    <t>- fejlesztési pénzmaradvány</t>
  </si>
  <si>
    <t>- működési  pénzmaradvány</t>
  </si>
  <si>
    <t>Szállítói kötelezettséggel terhelt</t>
  </si>
  <si>
    <t>ÖSSZES FELOSZTHATÓ</t>
  </si>
  <si>
    <t>ÖSSZES FELHASZNÁLHATÓ</t>
  </si>
  <si>
    <t>MÓDOSÍTOTT PÉNZMARADVÁNY</t>
  </si>
  <si>
    <t>Elvonás</t>
  </si>
  <si>
    <t>2015. évi előirányzat</t>
  </si>
  <si>
    <t>teljesítés</t>
  </si>
  <si>
    <t>teljesítés%</t>
  </si>
  <si>
    <t>Egyes jövedelempótló támogatások</t>
  </si>
  <si>
    <t>Bérkompenzáció</t>
  </si>
  <si>
    <t>Szociális ágazati pótlék</t>
  </si>
  <si>
    <t>Érdekeltségnövelő támogatás</t>
  </si>
  <si>
    <t>Egyéb működési célú támogatás ÁH-n belül</t>
  </si>
  <si>
    <t>Egyéb működési célú támogatások bevételei  (MK)</t>
  </si>
  <si>
    <t>Egyéb működési célú támogatások bevételei  (OEP)</t>
  </si>
  <si>
    <t>Egyéb működési célú támogatások bevételei  (KEOP)</t>
  </si>
  <si>
    <t>2.5.1</t>
  </si>
  <si>
    <t>2.6 .</t>
  </si>
  <si>
    <t>Egyéb működési célú támogatások bevételei (Mbánya+ Német nemz.)</t>
  </si>
  <si>
    <t>Egyéb működési célú támogatások bevételei  (EGT)</t>
  </si>
  <si>
    <t>2.7.1</t>
  </si>
  <si>
    <t>2.7.-ből EU-s támogatás</t>
  </si>
  <si>
    <t>Egyéb felhalmozási célú támogatások bevételei (EGT partner)</t>
  </si>
  <si>
    <t>Egyéb felhalmozási célú támogatások bevételei (KEOP)</t>
  </si>
  <si>
    <t>3.5.1</t>
  </si>
  <si>
    <t>Egyéb felhalmozási célú támogatások bevételei  (EGT)</t>
  </si>
  <si>
    <t>3.6.1</t>
  </si>
  <si>
    <t>3.6-ból EU-s támogatás</t>
  </si>
  <si>
    <t>- Vagyoni típusú adók (kommunális)</t>
  </si>
  <si>
    <t>- Termékek és szolgáltatások adói (iparűzési)</t>
  </si>
  <si>
    <t>Egyéb működési célú átvett pénzeszköz (euros önrész)</t>
  </si>
  <si>
    <t>Egyéb működési célú átvett pénzeszköz (norvég partnertől önrész)</t>
  </si>
  <si>
    <t>Egyéb működési célú átvett pénzeszköz (EGT Alap)</t>
  </si>
  <si>
    <t>Egyéb működési célú átvett pénzeszköz (KÖH+SZGYO+Kultúr)</t>
  </si>
  <si>
    <t>Egyéb felhalmozási célú átvett pénzeszköz (EGT Alap+Alapítvány)</t>
  </si>
  <si>
    <t>2015. évi módosított  02/16</t>
  </si>
  <si>
    <t xml:space="preserve">   - Egyéb működési célú támogatások ÁH-n belülre (EGT ALAP)</t>
  </si>
  <si>
    <t xml:space="preserve">   - Egyéb működési célú tám(Emb.ErőforrásTámogatáskez)</t>
  </si>
  <si>
    <t xml:space="preserve">   - Egyéb működési célú támogatások államháztartáson kívülre (EGT Alap)</t>
  </si>
  <si>
    <t>Beruházások (ebből: EGT ALAP 77.603)</t>
  </si>
  <si>
    <t xml:space="preserve">   - Egyéb felhalmozási célú támogatások ÁH-n belülre (EGT ALAP)</t>
  </si>
  <si>
    <t>Központi, irányító szervi támogatások folyósítása</t>
  </si>
  <si>
    <t>Pénzeszközök betétéként elhelyezése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</si>
  <si>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</si>
  <si>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</si>
  <si>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</si>
  <si>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</si>
  <si>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teljesítés %</t>
  </si>
  <si>
    <t>Egyéb működési célú támogatások bevételei (EGT)</t>
  </si>
  <si>
    <t>Egyéb működési célú támogatások bevételei (Mbánya)</t>
  </si>
  <si>
    <t>Egyéb felhalmozási célú támogatások bevételei (EGT)</t>
  </si>
  <si>
    <t xml:space="preserve">   - Egyéb működési célú tám(Emb.Erőforrás Támogatáskez)</t>
  </si>
  <si>
    <t xml:space="preserve">   - Egyéb működési célú tám(Emberi Erőforrás Támogatáskezelő)</t>
  </si>
  <si>
    <t xml:space="preserve">B E V É T E L E K    </t>
  </si>
  <si>
    <t>Általános tartalék működési</t>
  </si>
  <si>
    <t xml:space="preserve">   Egyéb belső finanszírozási bevételek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</si>
  <si>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</si>
  <si>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</si>
  <si>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</si>
  <si>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 xml:space="preserve">Felhalmozási célú átvett pénzeszközök </t>
  </si>
  <si>
    <t>Általános tartalék fejlesztési</t>
  </si>
  <si>
    <t>2018.</t>
  </si>
  <si>
    <t>Felhasználás
2014. XII.31-ig</t>
  </si>
  <si>
    <t>2015. évi módosított  06</t>
  </si>
  <si>
    <t>2015. évi módosított 09</t>
  </si>
  <si>
    <t>2015. évi módosított 12</t>
  </si>
  <si>
    <t>2016. évi módosított 02/16</t>
  </si>
  <si>
    <t xml:space="preserve">
2015. év utáni szükséglet
</t>
  </si>
  <si>
    <t>ÖSSZESEN ÖNKORMÁNYZAT</t>
  </si>
  <si>
    <t>ÖSSZESEN INTÉZMÉNYEK</t>
  </si>
  <si>
    <t>2016. után</t>
  </si>
  <si>
    <t>*</t>
  </si>
  <si>
    <t>Előirányzat E</t>
  </si>
  <si>
    <t>Előirányzat 02/16</t>
  </si>
  <si>
    <t>Egyéb működési célú támogatások bevételei (MK finanszírozás)</t>
  </si>
  <si>
    <t>Egyéb működési célú támogatások bevételei (EGT partnerektől önrészs)</t>
  </si>
  <si>
    <t>Egyéb működési célú támogatások bevételei (OEP finanszírozás)</t>
  </si>
  <si>
    <t>Egyéb működési célú támogatások bevételei (KEOP-2014. évi pályázatokra, műk)</t>
  </si>
  <si>
    <t>2.7-ből EU-s támogatás</t>
  </si>
  <si>
    <t>Egyéb felhalmozási célú támogatások bevételei (EGT partnerektől önrész)</t>
  </si>
  <si>
    <t>Egyéb felhalmozási célú támogatások bevételei (KEOP-2014. évi pályázatokra, felhalm)</t>
  </si>
  <si>
    <t>-Vagyoni típusú adók (kommunális)</t>
  </si>
  <si>
    <t>- Termékek és szolgáltatások adói (iparűzési )</t>
  </si>
  <si>
    <t>Működési célú  átvett pénzeszköz (euros adomány)</t>
  </si>
  <si>
    <t>Egyéb felhalmozási célú átvett pénzeszköz (EGT Alap)</t>
  </si>
  <si>
    <t>Előző év költségvetési maradványának igénybevétele (bankszámlák egyenlege, EGT is)</t>
  </si>
  <si>
    <r>
      <t>Dologi  kiadások</t>
    </r>
    <r>
      <rPr>
        <sz val="8"/>
        <color indexed="53"/>
        <rFont val="Times New Roman CE"/>
        <family val="0"/>
      </rPr>
      <t xml:space="preserve"> (ebből EGT Alap 20.800)</t>
    </r>
  </si>
  <si>
    <r>
      <t xml:space="preserve">   - Egyéb működési célú támogatások ÁH-n belülre (társ.+intézményfin.)</t>
    </r>
    <r>
      <rPr>
        <sz val="8"/>
        <color indexed="53"/>
        <rFont val="Times New Roman CE"/>
        <family val="0"/>
      </rPr>
      <t>(3505)</t>
    </r>
  </si>
  <si>
    <t xml:space="preserve">   - Egyéb működési célú támogatások ÁH-n belülre (EGT Alap)</t>
  </si>
  <si>
    <t xml:space="preserve">   - Egyéb működési célú támogatások államháztartáson kívülre (EGT Alap norv)</t>
  </si>
  <si>
    <t xml:space="preserve">   - Egyéb működési célú támogatások államháztartáson kívülre (tám.)</t>
  </si>
  <si>
    <t xml:space="preserve">   - Egyéb felhalmozási célú támogatások ÁH-n belülre (társ.+finanszírozás )</t>
  </si>
  <si>
    <t xml:space="preserve">   - Egyéb felhalmozási célú támogatások ÁH-n belülre (EGT Alap )</t>
  </si>
  <si>
    <t>Általános tartalék (KEOP 95956 is)</t>
  </si>
  <si>
    <t>Céltartalék (EGT Alap)</t>
  </si>
  <si>
    <t>Központi, irányítószervi támogatás (intézmény finanszírozás)</t>
  </si>
  <si>
    <t>Pénzeszközök betétként elhelyezése</t>
  </si>
  <si>
    <t>Egyéb felhalmozási cálú támogatások bevételei (EGT)</t>
  </si>
  <si>
    <t>Egyéb működési célú átvett pénzeszköz (euros adomány)</t>
  </si>
  <si>
    <t xml:space="preserve">   - Egyéb működési célú támogatások ÁH-n belülre (társ.+intézményfin.)</t>
  </si>
  <si>
    <t xml:space="preserve">   - Egyéb működési célú tám (Emberi Erőforrás Támogatáskezelő)</t>
  </si>
  <si>
    <t xml:space="preserve">   - Egyéb felhalmozási célú támogatások ÁH-n belülre </t>
  </si>
  <si>
    <t>Központi irányítószercvi támogatás</t>
  </si>
  <si>
    <t xml:space="preserve">   - Egyéb működési célú tám(Emberi Erőforrás Támogatáskez)</t>
  </si>
  <si>
    <t>Egyes jövedelempótló támogtások</t>
  </si>
  <si>
    <t>Központi, irányítószervi támogatás( intézmény finanszírozás)</t>
  </si>
  <si>
    <t>Éves engedélyezett létszám-előirányzat (fő)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</si>
</sst>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0.0"/>
    <numFmt numFmtId="167" formatCode="_-* #,##0\ _F_t_-;\-* #,##0\ _F_t_-;_-* &quot;-&quot;??\ _F_t_-;_-@_-"/>
  </numFmts>
  <fonts count="68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53"/>
      <name val="Times New Roman CE"/>
      <family val="0"/>
    </font>
    <font>
      <i/>
      <sz val="12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hair">
        <color indexed="8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hair">
        <color indexed="8"/>
      </right>
      <top/>
      <bottom style="thin"/>
    </border>
    <border>
      <left style="medium"/>
      <right style="medium"/>
      <top/>
      <bottom style="thin"/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medium"/>
      <right style="medium"/>
      <top style="medium"/>
      <bottom style="thin"/>
    </border>
    <border>
      <left style="hair">
        <color indexed="8"/>
      </left>
      <right/>
      <top style="thin">
        <color indexed="8"/>
      </top>
      <bottom style="thin"/>
    </border>
    <border>
      <left style="thin"/>
      <right/>
      <top style="medium"/>
      <bottom style="medium"/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hair">
        <color indexed="8"/>
      </left>
      <right/>
      <top style="medium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/>
      <top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/>
      <bottom style="thin"/>
    </border>
    <border>
      <left style="hair">
        <color indexed="8"/>
      </left>
      <right/>
      <top/>
      <bottom style="thin"/>
    </border>
    <border>
      <left style="hair">
        <color indexed="8"/>
      </left>
      <right/>
      <top/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medium"/>
      <top/>
      <bottom/>
    </border>
    <border>
      <left style="hair">
        <color indexed="8"/>
      </left>
      <right/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/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hair">
        <color indexed="8"/>
      </left>
      <right style="medium"/>
      <top style="medium"/>
      <bottom style="medium"/>
    </border>
    <border>
      <left style="medium"/>
      <right style="hair">
        <color indexed="8"/>
      </right>
      <top style="medium"/>
      <bottom style="thin"/>
    </border>
    <border>
      <left style="thin"/>
      <right style="medium"/>
      <top/>
      <bottom style="thin">
        <color indexed="8"/>
      </bottom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thin"/>
      <right style="hair">
        <color indexed="8"/>
      </right>
      <top/>
      <bottom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/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 style="thin"/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3" borderId="0" applyNumberFormat="0" applyBorder="0" applyAlignment="0" applyProtection="0"/>
    <xf numFmtId="0" fontId="67" fillId="7" borderId="0" applyNumberFormat="0" applyBorder="0" applyAlignment="0" applyProtection="0"/>
    <xf numFmtId="0" fontId="67" fillId="6" borderId="0" applyNumberFormat="0" applyBorder="0" applyAlignment="0" applyProtection="0"/>
    <xf numFmtId="0" fontId="67" fillId="9" borderId="0" applyNumberFormat="0" applyBorder="0" applyAlignment="0" applyProtection="0"/>
    <xf numFmtId="0" fontId="67" fillId="3" borderId="0" applyNumberFormat="0" applyBorder="0" applyAlignment="0" applyProtection="0"/>
    <xf numFmtId="0" fontId="59" fillId="7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6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4" borderId="7" applyNumberFormat="0" applyFont="0" applyAlignment="0" applyProtection="0"/>
    <xf numFmtId="0" fontId="67" fillId="9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9" borderId="0" applyNumberFormat="0" applyBorder="0" applyAlignment="0" applyProtection="0"/>
    <xf numFmtId="0" fontId="67" fillId="14" borderId="0" applyNumberFormat="0" applyBorder="0" applyAlignment="0" applyProtection="0"/>
    <xf numFmtId="0" fontId="56" fillId="15" borderId="0" applyNumberFormat="0" applyBorder="0" applyAlignment="0" applyProtection="0"/>
    <xf numFmtId="0" fontId="60" fillId="16" borderId="8" applyNumberFormat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17" borderId="0" applyNumberFormat="0" applyBorder="0" applyAlignment="0" applyProtection="0"/>
    <xf numFmtId="0" fontId="58" fillId="7" borderId="0" applyNumberFormat="0" applyBorder="0" applyAlignment="0" applyProtection="0"/>
    <xf numFmtId="0" fontId="61" fillId="16" borderId="1" applyNumberFormat="0" applyAlignment="0" applyProtection="0"/>
    <xf numFmtId="9" fontId="0" fillId="0" borderId="0" applyFont="0" applyFill="0" applyBorder="0" applyAlignment="0" applyProtection="0"/>
  </cellStyleXfs>
  <cellXfs count="1650">
    <xf numFmtId="0" fontId="0" fillId="0" borderId="0" xfId="0" applyAlignment="1">
      <alignment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0" fontId="6" fillId="0" borderId="0" xfId="62" applyFont="1" applyFill="1" applyBorder="1" applyAlignment="1" applyProtection="1">
      <alignment vertical="center" wrapText="1"/>
      <protection/>
    </xf>
    <xf numFmtId="0" fontId="14" fillId="0" borderId="10" xfId="62" applyFont="1" applyFill="1" applyBorder="1" applyAlignment="1" applyProtection="1">
      <alignment horizontal="left" vertical="center" wrapText="1" indent="1"/>
      <protection/>
    </xf>
    <xf numFmtId="0" fontId="14" fillId="0" borderId="11" xfId="62" applyFont="1" applyFill="1" applyBorder="1" applyAlignment="1" applyProtection="1">
      <alignment horizontal="left" vertical="center" wrapText="1" indent="1"/>
      <protection/>
    </xf>
    <xf numFmtId="0" fontId="14" fillId="0" borderId="12" xfId="62" applyFont="1" applyFill="1" applyBorder="1" applyAlignment="1" applyProtection="1">
      <alignment horizontal="left" vertical="center" wrapText="1" indent="1"/>
      <protection/>
    </xf>
    <xf numFmtId="0" fontId="14" fillId="0" borderId="13" xfId="62" applyFont="1" applyFill="1" applyBorder="1" applyAlignment="1" applyProtection="1">
      <alignment horizontal="left" vertical="center" wrapText="1" indent="1"/>
      <protection/>
    </xf>
    <xf numFmtId="0" fontId="14" fillId="0" borderId="14" xfId="62" applyFont="1" applyFill="1" applyBorder="1" applyAlignment="1" applyProtection="1">
      <alignment horizontal="left" vertical="center" wrapText="1" indent="1"/>
      <protection/>
    </xf>
    <xf numFmtId="0" fontId="14" fillId="0" borderId="15" xfId="62" applyFont="1" applyFill="1" applyBorder="1" applyAlignment="1" applyProtection="1">
      <alignment horizontal="left" vertical="center" wrapText="1" indent="1"/>
      <protection/>
    </xf>
    <xf numFmtId="49" fontId="14" fillId="0" borderId="16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62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62" applyFont="1" applyFill="1" applyBorder="1" applyAlignment="1" applyProtection="1">
      <alignment horizontal="left" vertical="center" wrapText="1" indent="1"/>
      <protection/>
    </xf>
    <xf numFmtId="0" fontId="13" fillId="0" borderId="22" xfId="62" applyFont="1" applyFill="1" applyBorder="1" applyAlignment="1" applyProtection="1">
      <alignment horizontal="left" vertical="center" wrapText="1" indent="1"/>
      <protection/>
    </xf>
    <xf numFmtId="0" fontId="13" fillId="0" borderId="23" xfId="62" applyFont="1" applyFill="1" applyBorder="1" applyAlignment="1" applyProtection="1">
      <alignment horizontal="left" vertical="center" wrapText="1" indent="1"/>
      <protection/>
    </xf>
    <xf numFmtId="0" fontId="13" fillId="0" borderId="24" xfId="62" applyFont="1" applyFill="1" applyBorder="1" applyAlignment="1" applyProtection="1">
      <alignment horizontal="left" vertical="center" wrapText="1" indent="1"/>
      <protection/>
    </xf>
    <xf numFmtId="0" fontId="7" fillId="0" borderId="22" xfId="62" applyFont="1" applyFill="1" applyBorder="1" applyAlignment="1" applyProtection="1">
      <alignment horizontal="center" vertical="center" wrapText="1"/>
      <protection/>
    </xf>
    <xf numFmtId="0" fontId="7" fillId="0" borderId="23" xfId="62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23" xfId="62" applyFont="1" applyFill="1" applyBorder="1" applyAlignment="1" applyProtection="1">
      <alignment vertical="center" wrapText="1"/>
      <protection/>
    </xf>
    <xf numFmtId="0" fontId="13" fillId="0" borderId="25" xfId="62" applyFont="1" applyFill="1" applyBorder="1" applyAlignment="1" applyProtection="1">
      <alignment vertical="center" wrapText="1"/>
      <protection/>
    </xf>
    <xf numFmtId="0" fontId="13" fillId="0" borderId="22" xfId="62" applyFont="1" applyFill="1" applyBorder="1" applyAlignment="1" applyProtection="1">
      <alignment horizontal="center" vertical="center" wrapText="1"/>
      <protection/>
    </xf>
    <xf numFmtId="0" fontId="13" fillId="0" borderId="23" xfId="62" applyFont="1" applyFill="1" applyBorder="1" applyAlignment="1" applyProtection="1">
      <alignment horizontal="center" vertical="center" wrapText="1"/>
      <protection/>
    </xf>
    <xf numFmtId="0" fontId="13" fillId="0" borderId="26" xfId="62" applyFont="1" applyFill="1" applyBorder="1" applyAlignment="1" applyProtection="1">
      <alignment horizontal="center" vertical="center" wrapText="1"/>
      <protection/>
    </xf>
    <xf numFmtId="0" fontId="7" fillId="0" borderId="26" xfId="62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62" applyFont="1" applyFill="1" applyBorder="1" applyAlignment="1" applyProtection="1">
      <alignment horizontal="left" vertical="center" wrapText="1" indent="1"/>
      <protection/>
    </xf>
    <xf numFmtId="0" fontId="14" fillId="0" borderId="28" xfId="62" applyFont="1" applyFill="1" applyBorder="1" applyAlignment="1" applyProtection="1">
      <alignment horizontal="left" vertical="center" wrapText="1" indent="1"/>
      <protection/>
    </xf>
    <xf numFmtId="0" fontId="14" fillId="0" borderId="11" xfId="62" applyFont="1" applyFill="1" applyBorder="1" applyAlignment="1" applyProtection="1">
      <alignment horizontal="left" indent="6"/>
      <protection/>
    </xf>
    <xf numFmtId="0" fontId="14" fillId="0" borderId="11" xfId="62" applyFont="1" applyFill="1" applyBorder="1" applyAlignment="1" applyProtection="1">
      <alignment horizontal="left" vertical="center" wrapText="1" indent="6"/>
      <protection/>
    </xf>
    <xf numFmtId="0" fontId="14" fillId="0" borderId="15" xfId="62" applyFont="1" applyFill="1" applyBorder="1" applyAlignment="1" applyProtection="1">
      <alignment horizontal="left" vertical="center" wrapText="1" indent="6"/>
      <protection/>
    </xf>
    <xf numFmtId="0" fontId="14" fillId="0" borderId="32" xfId="62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1" fillId="0" borderId="37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40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6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164" fontId="13" fillId="0" borderId="33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41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2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 quotePrefix="1">
      <alignment horizontal="right" vertical="center" indent="1"/>
      <protection/>
    </xf>
    <xf numFmtId="0" fontId="7" fillId="0" borderId="45" xfId="0" applyFont="1" applyFill="1" applyBorder="1" applyAlignment="1" applyProtection="1">
      <alignment horizontal="right" vertical="center" indent="1"/>
      <protection/>
    </xf>
    <xf numFmtId="0" fontId="7" fillId="0" borderId="33" xfId="0" applyFont="1" applyFill="1" applyBorder="1" applyAlignment="1" applyProtection="1">
      <alignment horizontal="right" vertical="center" wrapText="1" indent="1"/>
      <protection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1" xfId="0" applyNumberFormat="1" applyFont="1" applyFill="1" applyBorder="1" applyAlignment="1" applyProtection="1">
      <alignment horizontal="right" vertical="center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3" fillId="0" borderId="0" xfId="62" applyFont="1" applyFill="1" applyProtection="1">
      <alignment/>
      <protection/>
    </xf>
    <xf numFmtId="0" fontId="3" fillId="0" borderId="0" xfId="62" applyFont="1" applyFill="1" applyAlignment="1" applyProtection="1">
      <alignment horizontal="right" vertical="center" indent="1"/>
      <protection/>
    </xf>
    <xf numFmtId="164" fontId="14" fillId="0" borderId="42" xfId="6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13" fillId="0" borderId="24" xfId="62" applyFont="1" applyFill="1" applyBorder="1" applyAlignment="1" applyProtection="1">
      <alignment horizontal="center" vertical="center" wrapText="1"/>
      <protection/>
    </xf>
    <xf numFmtId="0" fontId="13" fillId="0" borderId="25" xfId="62" applyFont="1" applyFill="1" applyBorder="1" applyAlignment="1" applyProtection="1">
      <alignment horizontal="center" vertical="center" wrapText="1"/>
      <protection/>
    </xf>
    <xf numFmtId="0" fontId="13" fillId="0" borderId="33" xfId="62" applyFont="1" applyFill="1" applyBorder="1" applyAlignment="1" applyProtection="1">
      <alignment horizontal="center" vertical="center" wrapText="1"/>
      <protection/>
    </xf>
    <xf numFmtId="164" fontId="14" fillId="0" borderId="29" xfId="62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62" applyFont="1" applyFill="1" applyBorder="1" applyAlignment="1" applyProtection="1">
      <alignment horizontal="left" vertical="center" wrapText="1" indent="6"/>
      <protection/>
    </xf>
    <xf numFmtId="0" fontId="3" fillId="0" borderId="0" xfId="62" applyFill="1" applyProtection="1">
      <alignment/>
      <protection/>
    </xf>
    <xf numFmtId="0" fontId="14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8" fillId="0" borderId="22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7" xfId="0" applyFont="1" applyBorder="1" applyAlignment="1" applyProtection="1">
      <alignment wrapText="1"/>
      <protection/>
    </xf>
    <xf numFmtId="0" fontId="18" fillId="0" borderId="28" xfId="0" applyFont="1" applyBorder="1" applyAlignment="1" applyProtection="1">
      <alignment wrapText="1"/>
      <protection/>
    </xf>
    <xf numFmtId="0" fontId="3" fillId="0" borderId="0" xfId="62" applyFill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62" applyFont="1" applyFill="1" applyProtection="1">
      <alignment/>
      <protection/>
    </xf>
    <xf numFmtId="0" fontId="6" fillId="0" borderId="0" xfId="62" applyFont="1" applyFill="1" applyProtection="1">
      <alignment/>
      <protection/>
    </xf>
    <xf numFmtId="49" fontId="14" fillId="0" borderId="18" xfId="62" applyNumberFormat="1" applyFont="1" applyFill="1" applyBorder="1" applyAlignment="1" applyProtection="1">
      <alignment horizontal="center" vertical="center" wrapText="1"/>
      <protection/>
    </xf>
    <xf numFmtId="49" fontId="14" fillId="0" borderId="17" xfId="62" applyNumberFormat="1" applyFont="1" applyFill="1" applyBorder="1" applyAlignment="1" applyProtection="1">
      <alignment horizontal="center" vertical="center" wrapText="1"/>
      <protection/>
    </xf>
    <xf numFmtId="49" fontId="14" fillId="0" borderId="19" xfId="62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7" xfId="0" applyFont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9" fontId="14" fillId="0" borderId="20" xfId="62" applyNumberFormat="1" applyFont="1" applyFill="1" applyBorder="1" applyAlignment="1" applyProtection="1">
      <alignment horizontal="center" vertical="center" wrapText="1"/>
      <protection/>
    </xf>
    <xf numFmtId="49" fontId="14" fillId="0" borderId="16" xfId="62" applyNumberFormat="1" applyFont="1" applyFill="1" applyBorder="1" applyAlignment="1" applyProtection="1">
      <alignment horizontal="center" vertical="center" wrapText="1"/>
      <protection/>
    </xf>
    <xf numFmtId="49" fontId="14" fillId="0" borderId="21" xfId="62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62" applyFont="1" applyFill="1" applyBorder="1" applyAlignment="1" applyProtection="1">
      <alignment horizontal="left" vertical="center" wrapText="1" indent="1"/>
      <protection/>
    </xf>
    <xf numFmtId="0" fontId="14" fillId="0" borderId="11" xfId="62" applyFont="1" applyFill="1" applyBorder="1" applyAlignment="1" applyProtection="1">
      <alignment horizontal="left" vertical="center" wrapText="1" indent="1"/>
      <protection/>
    </xf>
    <xf numFmtId="0" fontId="14" fillId="0" borderId="28" xfId="62" applyFont="1" applyFill="1" applyBorder="1" applyAlignment="1" applyProtection="1" quotePrefix="1">
      <alignment horizontal="left" vertical="center" wrapText="1" indent="1"/>
      <protection/>
    </xf>
    <xf numFmtId="0" fontId="22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2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60">
      <alignment/>
      <protection/>
    </xf>
    <xf numFmtId="3" fontId="26" fillId="0" borderId="49" xfId="60" applyNumberFormat="1" applyFont="1" applyFill="1" applyBorder="1" applyAlignment="1">
      <alignment horizontal="center"/>
      <protection/>
    </xf>
    <xf numFmtId="3" fontId="26" fillId="0" borderId="50" xfId="60" applyNumberFormat="1" applyFont="1" applyFill="1" applyBorder="1">
      <alignment/>
      <protection/>
    </xf>
    <xf numFmtId="3" fontId="26" fillId="0" borderId="29" xfId="60" applyNumberFormat="1" applyFont="1" applyFill="1" applyBorder="1">
      <alignment/>
      <protection/>
    </xf>
    <xf numFmtId="3" fontId="26" fillId="0" borderId="51" xfId="60" applyNumberFormat="1" applyFont="1" applyFill="1" applyBorder="1" applyAlignment="1">
      <alignment horizontal="center"/>
      <protection/>
    </xf>
    <xf numFmtId="3" fontId="26" fillId="0" borderId="52" xfId="60" applyNumberFormat="1" applyFont="1" applyFill="1" applyBorder="1">
      <alignment/>
      <protection/>
    </xf>
    <xf numFmtId="3" fontId="26" fillId="0" borderId="53" xfId="60" applyNumberFormat="1" applyFont="1" applyFill="1" applyBorder="1" applyAlignment="1">
      <alignment horizontal="center"/>
      <protection/>
    </xf>
    <xf numFmtId="3" fontId="26" fillId="0" borderId="54" xfId="60" applyNumberFormat="1" applyFont="1" applyFill="1" applyBorder="1">
      <alignment/>
      <protection/>
    </xf>
    <xf numFmtId="3" fontId="26" fillId="0" borderId="55" xfId="60" applyNumberFormat="1" applyFont="1" applyFill="1" applyBorder="1" applyAlignment="1">
      <alignment horizontal="center"/>
      <protection/>
    </xf>
    <xf numFmtId="3" fontId="26" fillId="0" borderId="30" xfId="60" applyNumberFormat="1" applyFont="1" applyFill="1" applyBorder="1">
      <alignment/>
      <protection/>
    </xf>
    <xf numFmtId="0" fontId="26" fillId="0" borderId="56" xfId="60" applyFont="1" applyBorder="1" applyAlignment="1">
      <alignment/>
      <protection/>
    </xf>
    <xf numFmtId="3" fontId="25" fillId="0" borderId="38" xfId="60" applyNumberFormat="1" applyFont="1" applyFill="1" applyBorder="1" applyAlignment="1">
      <alignment horizontal="center"/>
      <protection/>
    </xf>
    <xf numFmtId="3" fontId="25" fillId="0" borderId="0" xfId="60" applyNumberFormat="1" applyFont="1" applyFill="1" applyBorder="1" applyAlignment="1">
      <alignment horizontal="center"/>
      <protection/>
    </xf>
    <xf numFmtId="3" fontId="26" fillId="0" borderId="57" xfId="60" applyNumberFormat="1" applyFont="1" applyFill="1" applyBorder="1" applyAlignment="1">
      <alignment horizontal="center"/>
      <protection/>
    </xf>
    <xf numFmtId="3" fontId="26" fillId="0" borderId="58" xfId="60" applyNumberFormat="1" applyFont="1" applyFill="1" applyBorder="1" applyAlignment="1">
      <alignment horizontal="center"/>
      <protection/>
    </xf>
    <xf numFmtId="3" fontId="26" fillId="0" borderId="35" xfId="60" applyNumberFormat="1" applyFont="1" applyFill="1" applyBorder="1" applyAlignment="1">
      <alignment/>
      <protection/>
    </xf>
    <xf numFmtId="3" fontId="26" fillId="0" borderId="59" xfId="60" applyNumberFormat="1" applyFont="1" applyFill="1" applyBorder="1" applyAlignment="1">
      <alignment horizontal="left"/>
      <protection/>
    </xf>
    <xf numFmtId="3" fontId="26" fillId="0" borderId="60" xfId="60" applyNumberFormat="1" applyFont="1" applyFill="1" applyBorder="1">
      <alignment/>
      <protection/>
    </xf>
    <xf numFmtId="3" fontId="26" fillId="0" borderId="61" xfId="60" applyNumberFormat="1" applyFont="1" applyFill="1" applyBorder="1">
      <alignment/>
      <protection/>
    </xf>
    <xf numFmtId="3" fontId="25" fillId="0" borderId="0" xfId="60" applyNumberFormat="1" applyFont="1" applyFill="1" applyBorder="1" applyAlignment="1">
      <alignment/>
      <protection/>
    </xf>
    <xf numFmtId="3" fontId="26" fillId="0" borderId="62" xfId="60" applyNumberFormat="1" applyFont="1" applyFill="1" applyBorder="1" applyAlignment="1">
      <alignment horizontal="center"/>
      <protection/>
    </xf>
    <xf numFmtId="3" fontId="26" fillId="0" borderId="63" xfId="60" applyNumberFormat="1" applyFont="1" applyFill="1" applyBorder="1" applyAlignment="1">
      <alignment horizontal="center"/>
      <protection/>
    </xf>
    <xf numFmtId="3" fontId="26" fillId="0" borderId="64" xfId="60" applyNumberFormat="1" applyFont="1" applyFill="1" applyBorder="1" applyAlignment="1">
      <alignment horizontal="center"/>
      <protection/>
    </xf>
    <xf numFmtId="3" fontId="26" fillId="0" borderId="42" xfId="60" applyNumberFormat="1" applyFont="1" applyFill="1" applyBorder="1">
      <alignment/>
      <protection/>
    </xf>
    <xf numFmtId="3" fontId="26" fillId="0" borderId="65" xfId="60" applyNumberFormat="1" applyFont="1" applyFill="1" applyBorder="1" applyAlignment="1">
      <alignment horizontal="center"/>
      <protection/>
    </xf>
    <xf numFmtId="3" fontId="26" fillId="0" borderId="66" xfId="60" applyNumberFormat="1" applyFont="1" applyFill="1" applyBorder="1" applyAlignment="1">
      <alignment horizontal="center"/>
      <protection/>
    </xf>
    <xf numFmtId="3" fontId="26" fillId="0" borderId="29" xfId="60" applyNumberFormat="1" applyFont="1" applyFill="1" applyBorder="1" applyAlignment="1">
      <alignment horizontal="right"/>
      <protection/>
    </xf>
    <xf numFmtId="3" fontId="26" fillId="0" borderId="43" xfId="60" applyNumberFormat="1" applyFont="1" applyFill="1" applyBorder="1" applyAlignment="1">
      <alignment horizontal="right"/>
      <protection/>
    </xf>
    <xf numFmtId="3" fontId="26" fillId="0" borderId="67" xfId="60" applyNumberFormat="1" applyFont="1" applyFill="1" applyBorder="1" applyAlignment="1">
      <alignment horizontal="center"/>
      <protection/>
    </xf>
    <xf numFmtId="3" fontId="24" fillId="0" borderId="68" xfId="60" applyNumberFormat="1" applyFont="1" applyFill="1" applyBorder="1" applyAlignment="1">
      <alignment horizontal="center"/>
      <protection/>
    </xf>
    <xf numFmtId="3" fontId="29" fillId="0" borderId="69" xfId="60" applyNumberFormat="1" applyFont="1" applyFill="1" applyBorder="1">
      <alignment/>
      <protection/>
    </xf>
    <xf numFmtId="3" fontId="24" fillId="0" borderId="51" xfId="60" applyNumberFormat="1" applyFont="1" applyFill="1" applyBorder="1" applyAlignment="1">
      <alignment horizontal="center"/>
      <protection/>
    </xf>
    <xf numFmtId="3" fontId="29" fillId="0" borderId="52" xfId="60" applyNumberFormat="1" applyFont="1" applyFill="1" applyBorder="1">
      <alignment/>
      <protection/>
    </xf>
    <xf numFmtId="3" fontId="29" fillId="0" borderId="70" xfId="60" applyNumberFormat="1" applyFont="1" applyFill="1" applyBorder="1">
      <alignment/>
      <protection/>
    </xf>
    <xf numFmtId="3" fontId="30" fillId="0" borderId="66" xfId="60" applyNumberFormat="1" applyFont="1" applyFill="1" applyBorder="1" applyAlignment="1">
      <alignment horizontal="center"/>
      <protection/>
    </xf>
    <xf numFmtId="3" fontId="29" fillId="0" borderId="50" xfId="60" applyNumberFormat="1" applyFont="1" applyFill="1" applyBorder="1">
      <alignment/>
      <protection/>
    </xf>
    <xf numFmtId="3" fontId="29" fillId="0" borderId="71" xfId="60" applyNumberFormat="1" applyFont="1" applyFill="1" applyBorder="1">
      <alignment/>
      <protection/>
    </xf>
    <xf numFmtId="3" fontId="29" fillId="0" borderId="70" xfId="60" applyNumberFormat="1" applyFont="1" applyFill="1" applyBorder="1">
      <alignment/>
      <protection/>
    </xf>
    <xf numFmtId="3" fontId="30" fillId="0" borderId="65" xfId="60" applyNumberFormat="1" applyFont="1" applyFill="1" applyBorder="1" applyAlignment="1">
      <alignment horizontal="center"/>
      <protection/>
    </xf>
    <xf numFmtId="3" fontId="31" fillId="0" borderId="72" xfId="60" applyNumberFormat="1" applyFont="1" applyFill="1" applyBorder="1" applyAlignment="1">
      <alignment/>
      <protection/>
    </xf>
    <xf numFmtId="3" fontId="31" fillId="0" borderId="59" xfId="60" applyNumberFormat="1" applyFont="1" applyFill="1" applyBorder="1" applyAlignment="1">
      <alignment/>
      <protection/>
    </xf>
    <xf numFmtId="3" fontId="24" fillId="0" borderId="73" xfId="60" applyNumberFormat="1" applyFont="1" applyFill="1" applyBorder="1" applyAlignment="1">
      <alignment horizontal="center"/>
      <protection/>
    </xf>
    <xf numFmtId="3" fontId="29" fillId="0" borderId="74" xfId="60" applyNumberFormat="1" applyFont="1" applyFill="1" applyBorder="1">
      <alignment/>
      <protection/>
    </xf>
    <xf numFmtId="3" fontId="24" fillId="0" borderId="49" xfId="60" applyNumberFormat="1" applyFont="1" applyFill="1" applyBorder="1" applyAlignment="1">
      <alignment horizontal="center"/>
      <protection/>
    </xf>
    <xf numFmtId="3" fontId="30" fillId="0" borderId="75" xfId="60" applyNumberFormat="1" applyFont="1" applyFill="1" applyBorder="1" applyAlignment="1">
      <alignment horizontal="center"/>
      <protection/>
    </xf>
    <xf numFmtId="3" fontId="30" fillId="0" borderId="0" xfId="60" applyNumberFormat="1" applyFont="1" applyFill="1" applyBorder="1" applyAlignment="1">
      <alignment horizontal="center"/>
      <protection/>
    </xf>
    <xf numFmtId="3" fontId="31" fillId="0" borderId="0" xfId="60" applyNumberFormat="1" applyFont="1" applyFill="1" applyBorder="1" applyAlignment="1">
      <alignment/>
      <protection/>
    </xf>
    <xf numFmtId="3" fontId="27" fillId="0" borderId="26" xfId="60" applyNumberFormat="1" applyFont="1" applyBorder="1" applyAlignment="1">
      <alignment horizontal="center" wrapText="1"/>
      <protection/>
    </xf>
    <xf numFmtId="3" fontId="26" fillId="0" borderId="29" xfId="60" applyNumberFormat="1" applyFont="1" applyBorder="1" applyAlignment="1">
      <alignment horizontal="right"/>
      <protection/>
    </xf>
    <xf numFmtId="3" fontId="26" fillId="0" borderId="76" xfId="60" applyNumberFormat="1" applyFont="1" applyFill="1" applyBorder="1" applyAlignment="1">
      <alignment horizontal="right"/>
      <protection/>
    </xf>
    <xf numFmtId="3" fontId="25" fillId="0" borderId="77" xfId="61" applyNumberFormat="1" applyFont="1" applyFill="1" applyBorder="1" applyAlignment="1">
      <alignment horizontal="center" vertical="center" wrapText="1"/>
      <protection/>
    </xf>
    <xf numFmtId="3" fontId="31" fillId="0" borderId="78" xfId="61" applyNumberFormat="1" applyFont="1" applyFill="1" applyBorder="1" applyAlignment="1">
      <alignment horizontal="center" vertical="center" wrapText="1"/>
      <protection/>
    </xf>
    <xf numFmtId="3" fontId="24" fillId="0" borderId="79" xfId="61" applyNumberFormat="1" applyFont="1" applyBorder="1" applyAlignment="1">
      <alignment horizontal="center" vertical="center" wrapText="1"/>
      <protection/>
    </xf>
    <xf numFmtId="3" fontId="31" fillId="0" borderId="80" xfId="61" applyNumberFormat="1" applyFont="1" applyFill="1" applyBorder="1" applyAlignment="1">
      <alignment horizontal="center" vertical="center" wrapText="1"/>
      <protection/>
    </xf>
    <xf numFmtId="3" fontId="24" fillId="0" borderId="49" xfId="61" applyNumberFormat="1" applyFont="1" applyFill="1" applyBorder="1" applyAlignment="1">
      <alignment horizontal="center"/>
      <protection/>
    </xf>
    <xf numFmtId="3" fontId="29" fillId="0" borderId="81" xfId="61" applyNumberFormat="1" applyFont="1" applyFill="1" applyBorder="1">
      <alignment/>
      <protection/>
    </xf>
    <xf numFmtId="3" fontId="29" fillId="0" borderId="82" xfId="61" applyNumberFormat="1" applyFont="1" applyFill="1" applyBorder="1">
      <alignment/>
      <protection/>
    </xf>
    <xf numFmtId="3" fontId="29" fillId="0" borderId="70" xfId="61" applyNumberFormat="1" applyFont="1" applyFill="1" applyBorder="1">
      <alignment/>
      <protection/>
    </xf>
    <xf numFmtId="3" fontId="24" fillId="0" borderId="51" xfId="61" applyNumberFormat="1" applyFont="1" applyFill="1" applyBorder="1" applyAlignment="1">
      <alignment horizontal="center"/>
      <protection/>
    </xf>
    <xf numFmtId="3" fontId="29" fillId="0" borderId="83" xfId="61" applyNumberFormat="1" applyFont="1" applyFill="1" applyBorder="1">
      <alignment/>
      <protection/>
    </xf>
    <xf numFmtId="3" fontId="29" fillId="0" borderId="84" xfId="61" applyNumberFormat="1" applyFont="1" applyFill="1" applyBorder="1">
      <alignment/>
      <protection/>
    </xf>
    <xf numFmtId="3" fontId="24" fillId="0" borderId="53" xfId="61" applyNumberFormat="1" applyFont="1" applyFill="1" applyBorder="1" applyAlignment="1">
      <alignment horizontal="center"/>
      <protection/>
    </xf>
    <xf numFmtId="3" fontId="29" fillId="0" borderId="85" xfId="61" applyNumberFormat="1" applyFont="1" applyFill="1" applyBorder="1">
      <alignment/>
      <protection/>
    </xf>
    <xf numFmtId="3" fontId="24" fillId="0" borderId="55" xfId="61" applyNumberFormat="1" applyFont="1" applyFill="1" applyBorder="1" applyAlignment="1">
      <alignment horizontal="center"/>
      <protection/>
    </xf>
    <xf numFmtId="3" fontId="24" fillId="0" borderId="86" xfId="61" applyNumberFormat="1" applyFont="1" applyFill="1" applyBorder="1" applyAlignment="1">
      <alignment horizontal="center"/>
      <protection/>
    </xf>
    <xf numFmtId="3" fontId="29" fillId="0" borderId="87" xfId="61" applyNumberFormat="1" applyFont="1" applyFill="1" applyBorder="1">
      <alignment/>
      <protection/>
    </xf>
    <xf numFmtId="3" fontId="29" fillId="0" borderId="88" xfId="61" applyNumberFormat="1" applyFont="1" applyFill="1" applyBorder="1">
      <alignment/>
      <protection/>
    </xf>
    <xf numFmtId="3" fontId="30" fillId="0" borderId="75" xfId="61" applyNumberFormat="1" applyFont="1" applyFill="1" applyBorder="1" applyAlignment="1" quotePrefix="1">
      <alignment horizontal="center"/>
      <protection/>
    </xf>
    <xf numFmtId="3" fontId="24" fillId="0" borderId="89" xfId="61" applyNumberFormat="1" applyFont="1" applyFill="1" applyBorder="1" applyAlignment="1">
      <alignment horizontal="center"/>
      <protection/>
    </xf>
    <xf numFmtId="3" fontId="29" fillId="0" borderId="90" xfId="61" applyNumberFormat="1" applyFont="1" applyFill="1" applyBorder="1">
      <alignment/>
      <protection/>
    </xf>
    <xf numFmtId="3" fontId="30" fillId="0" borderId="91" xfId="61" applyNumberFormat="1" applyFont="1" applyFill="1" applyBorder="1" applyAlignment="1" quotePrefix="1">
      <alignment horizontal="center"/>
      <protection/>
    </xf>
    <xf numFmtId="3" fontId="24" fillId="0" borderId="92" xfId="61" applyNumberFormat="1" applyFont="1" applyFill="1" applyBorder="1" applyAlignment="1">
      <alignment horizontal="center"/>
      <protection/>
    </xf>
    <xf numFmtId="0" fontId="24" fillId="0" borderId="93" xfId="61" applyFont="1" applyBorder="1" applyAlignment="1">
      <alignment vertical="center"/>
      <protection/>
    </xf>
    <xf numFmtId="3" fontId="29" fillId="0" borderId="94" xfId="61" applyNumberFormat="1" applyFont="1" applyFill="1" applyBorder="1">
      <alignment/>
      <protection/>
    </xf>
    <xf numFmtId="3" fontId="26" fillId="0" borderId="70" xfId="61" applyNumberFormat="1" applyFont="1" applyFill="1" applyBorder="1">
      <alignment/>
      <protection/>
    </xf>
    <xf numFmtId="3" fontId="30" fillId="0" borderId="86" xfId="61" applyNumberFormat="1" applyFont="1" applyFill="1" applyBorder="1" applyAlignment="1">
      <alignment horizontal="center"/>
      <protection/>
    </xf>
    <xf numFmtId="3" fontId="31" fillId="0" borderId="95" xfId="61" applyNumberFormat="1" applyFont="1" applyFill="1" applyBorder="1" applyAlignment="1">
      <alignment/>
      <protection/>
    </xf>
    <xf numFmtId="3" fontId="26" fillId="0" borderId="29" xfId="61" applyNumberFormat="1" applyFont="1" applyFill="1" applyBorder="1" applyAlignment="1">
      <alignment horizontal="right"/>
      <protection/>
    </xf>
    <xf numFmtId="3" fontId="26" fillId="0" borderId="30" xfId="61" applyNumberFormat="1" applyFont="1" applyFill="1" applyBorder="1" applyAlignment="1">
      <alignment horizontal="right"/>
      <protection/>
    </xf>
    <xf numFmtId="3" fontId="30" fillId="0" borderId="55" xfId="61" applyNumberFormat="1" applyFont="1" applyFill="1" applyBorder="1" applyAlignment="1">
      <alignment horizontal="center"/>
      <protection/>
    </xf>
    <xf numFmtId="3" fontId="31" fillId="0" borderId="61" xfId="61" applyNumberFormat="1" applyFont="1" applyFill="1" applyBorder="1" applyAlignment="1">
      <alignment/>
      <protection/>
    </xf>
    <xf numFmtId="3" fontId="30" fillId="0" borderId="38" xfId="61" applyNumberFormat="1" applyFont="1" applyFill="1" applyBorder="1" applyAlignment="1" quotePrefix="1">
      <alignment horizontal="center"/>
      <protection/>
    </xf>
    <xf numFmtId="3" fontId="31" fillId="0" borderId="96" xfId="61" applyNumberFormat="1" applyFont="1" applyFill="1" applyBorder="1" applyAlignment="1">
      <alignment/>
      <protection/>
    </xf>
    <xf numFmtId="3" fontId="30" fillId="0" borderId="0" xfId="61" applyNumberFormat="1" applyFont="1" applyFill="1" applyBorder="1" applyAlignment="1" quotePrefix="1">
      <alignment horizontal="center"/>
      <protection/>
    </xf>
    <xf numFmtId="3" fontId="31" fillId="0" borderId="0" xfId="61" applyNumberFormat="1" applyFont="1" applyFill="1" applyBorder="1" applyAlignment="1">
      <alignment/>
      <protection/>
    </xf>
    <xf numFmtId="0" fontId="24" fillId="0" borderId="0" xfId="61" applyFont="1" applyBorder="1" applyAlignment="1">
      <alignment/>
      <protection/>
    </xf>
    <xf numFmtId="3" fontId="31" fillId="0" borderId="0" xfId="61" applyNumberFormat="1" applyFont="1" applyFill="1" applyBorder="1">
      <alignment/>
      <protection/>
    </xf>
    <xf numFmtId="3" fontId="24" fillId="0" borderId="68" xfId="61" applyNumberFormat="1" applyFont="1" applyFill="1" applyBorder="1" applyAlignment="1">
      <alignment horizontal="center"/>
      <protection/>
    </xf>
    <xf numFmtId="3" fontId="24" fillId="0" borderId="97" xfId="61" applyNumberFormat="1" applyFont="1" applyFill="1" applyBorder="1" applyAlignment="1">
      <alignment horizontal="center"/>
      <protection/>
    </xf>
    <xf numFmtId="3" fontId="24" fillId="0" borderId="98" xfId="61" applyNumberFormat="1" applyFont="1" applyFill="1" applyBorder="1" applyAlignment="1">
      <alignment horizontal="center"/>
      <protection/>
    </xf>
    <xf numFmtId="3" fontId="31" fillId="0" borderId="99" xfId="61" applyNumberFormat="1" applyFont="1" applyFill="1" applyBorder="1" applyAlignment="1">
      <alignment vertical="center"/>
      <protection/>
    </xf>
    <xf numFmtId="3" fontId="31" fillId="0" borderId="39" xfId="61" applyNumberFormat="1" applyFont="1" applyFill="1" applyBorder="1" applyAlignment="1">
      <alignment/>
      <protection/>
    </xf>
    <xf numFmtId="0" fontId="24" fillId="0" borderId="26" xfId="61" applyFont="1" applyBorder="1" applyAlignment="1">
      <alignment/>
      <protection/>
    </xf>
    <xf numFmtId="3" fontId="24" fillId="0" borderId="75" xfId="61" applyNumberFormat="1" applyFont="1" applyFill="1" applyBorder="1" applyAlignment="1">
      <alignment horizontal="center"/>
      <protection/>
    </xf>
    <xf numFmtId="3" fontId="31" fillId="0" borderId="100" xfId="61" applyNumberFormat="1" applyFont="1" applyFill="1" applyBorder="1">
      <alignment/>
      <protection/>
    </xf>
    <xf numFmtId="3" fontId="24" fillId="0" borderId="0" xfId="61" applyNumberFormat="1" applyFill="1" applyBorder="1" applyAlignment="1">
      <alignment horizontal="center"/>
      <protection/>
    </xf>
    <xf numFmtId="3" fontId="24" fillId="0" borderId="0" xfId="61" applyNumberFormat="1" applyFill="1" applyBorder="1">
      <alignment/>
      <protection/>
    </xf>
    <xf numFmtId="3" fontId="0" fillId="0" borderId="0" xfId="0" applyNumberFormat="1" applyBorder="1" applyAlignment="1">
      <alignment/>
    </xf>
    <xf numFmtId="0" fontId="0" fillId="0" borderId="101" xfId="0" applyBorder="1" applyAlignment="1">
      <alignment/>
    </xf>
    <xf numFmtId="164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0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164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2" xfId="0" applyNumberFormat="1" applyFont="1" applyFill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4" fontId="14" fillId="0" borderId="43" xfId="6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96" xfId="62" applyFont="1" applyFill="1" applyBorder="1" applyAlignment="1" applyProtection="1">
      <alignment vertical="center" wrapText="1"/>
      <protection/>
    </xf>
    <xf numFmtId="0" fontId="13" fillId="0" borderId="96" xfId="62" applyFont="1" applyFill="1" applyBorder="1" applyAlignment="1" applyProtection="1">
      <alignment horizontal="left" vertical="center" wrapText="1" indent="1"/>
      <protection/>
    </xf>
    <xf numFmtId="164" fontId="7" fillId="0" borderId="37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37" xfId="0" applyNumberFormat="1" applyFont="1" applyFill="1" applyBorder="1" applyAlignment="1" applyProtection="1">
      <alignment horizontal="center" vertical="center" wrapText="1"/>
      <protection/>
    </xf>
    <xf numFmtId="164" fontId="7" fillId="0" borderId="39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39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4" fillId="0" borderId="20" xfId="0" applyFont="1" applyBorder="1" applyAlignment="1" applyProtection="1">
      <alignment horizontal="right" vertical="center" indent="1"/>
      <protection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4" fillId="0" borderId="17" xfId="0" applyFont="1" applyBorder="1" applyAlignment="1" applyProtection="1">
      <alignment horizontal="right" vertical="center" indent="1"/>
      <protection/>
    </xf>
    <xf numFmtId="0" fontId="14" fillId="0" borderId="11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2" fillId="0" borderId="0" xfId="62" applyFont="1" applyFill="1">
      <alignment/>
      <protection/>
    </xf>
    <xf numFmtId="164" fontId="33" fillId="0" borderId="0" xfId="62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2" xfId="62" applyFont="1" applyFill="1" applyBorder="1" applyProtection="1">
      <alignment/>
      <protection locked="0"/>
    </xf>
    <xf numFmtId="167" fontId="0" fillId="0" borderId="12" xfId="40" applyNumberFormat="1" applyFont="1" applyFill="1" applyBorder="1" applyAlignment="1" applyProtection="1">
      <alignment/>
      <protection locked="0"/>
    </xf>
    <xf numFmtId="167" fontId="0" fillId="0" borderId="29" xfId="40" applyNumberFormat="1" applyFont="1" applyFill="1" applyBorder="1" applyAlignment="1">
      <alignment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1" xfId="62" applyFont="1" applyFill="1" applyBorder="1" applyProtection="1">
      <alignment/>
      <protection locked="0"/>
    </xf>
    <xf numFmtId="167" fontId="0" fillId="0" borderId="11" xfId="40" applyNumberFormat="1" applyFont="1" applyFill="1" applyBorder="1" applyAlignment="1" applyProtection="1">
      <alignment/>
      <protection locked="0"/>
    </xf>
    <xf numFmtId="167" fontId="0" fillId="0" borderId="30" xfId="40" applyNumberFormat="1" applyFont="1" applyFill="1" applyBorder="1" applyAlignment="1">
      <alignment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15" xfId="62" applyFont="1" applyFill="1" applyBorder="1" applyProtection="1">
      <alignment/>
      <protection locked="0"/>
    </xf>
    <xf numFmtId="167" fontId="0" fillId="0" borderId="15" xfId="40" applyNumberFormat="1" applyFont="1" applyFill="1" applyBorder="1" applyAlignment="1" applyProtection="1">
      <alignment/>
      <protection locked="0"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23" xfId="62" applyFont="1" applyFill="1" applyBorder="1">
      <alignment/>
      <protection/>
    </xf>
    <xf numFmtId="167" fontId="4" fillId="0" borderId="23" xfId="62" applyNumberFormat="1" applyFont="1" applyFill="1" applyBorder="1">
      <alignment/>
      <protection/>
    </xf>
    <xf numFmtId="167" fontId="4" fillId="0" borderId="26" xfId="62" applyNumberFormat="1" applyFont="1" applyFill="1" applyBorder="1">
      <alignment/>
      <protection/>
    </xf>
    <xf numFmtId="0" fontId="33" fillId="0" borderId="0" xfId="62" applyFont="1" applyFill="1">
      <alignment/>
      <protection/>
    </xf>
    <xf numFmtId="0" fontId="35" fillId="0" borderId="0" xfId="0" applyFont="1" applyFill="1" applyBorder="1" applyAlignment="1" applyProtection="1">
      <alignment horizontal="right"/>
      <protection/>
    </xf>
    <xf numFmtId="0" fontId="13" fillId="0" borderId="20" xfId="62" applyFont="1" applyFill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13" fillId="0" borderId="41" xfId="62" applyFont="1" applyFill="1" applyBorder="1" applyAlignment="1" applyProtection="1">
      <alignment horizontal="center" vertical="center" wrapText="1"/>
      <protection/>
    </xf>
    <xf numFmtId="0" fontId="14" fillId="0" borderId="22" xfId="62" applyFont="1" applyFill="1" applyBorder="1" applyAlignment="1" applyProtection="1">
      <alignment horizontal="center" vertical="center"/>
      <protection/>
    </xf>
    <xf numFmtId="0" fontId="14" fillId="0" borderId="23" xfId="62" applyFont="1" applyFill="1" applyBorder="1" applyAlignment="1" applyProtection="1">
      <alignment horizontal="center" vertical="center"/>
      <protection/>
    </xf>
    <xf numFmtId="0" fontId="14" fillId="0" borderId="26" xfId="62" applyFont="1" applyFill="1" applyBorder="1" applyAlignment="1" applyProtection="1">
      <alignment horizontal="center" vertical="center"/>
      <protection/>
    </xf>
    <xf numFmtId="0" fontId="14" fillId="0" borderId="20" xfId="62" applyFont="1" applyFill="1" applyBorder="1" applyAlignment="1" applyProtection="1">
      <alignment horizontal="center" vertical="center"/>
      <protection/>
    </xf>
    <xf numFmtId="0" fontId="14" fillId="0" borderId="12" xfId="62" applyFont="1" applyFill="1" applyBorder="1" applyProtection="1">
      <alignment/>
      <protection/>
    </xf>
    <xf numFmtId="167" fontId="14" fillId="0" borderId="102" xfId="40" applyNumberFormat="1" applyFont="1" applyFill="1" applyBorder="1" applyAlignment="1" applyProtection="1">
      <alignment/>
      <protection locked="0"/>
    </xf>
    <xf numFmtId="0" fontId="14" fillId="0" borderId="17" xfId="62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justify" wrapText="1"/>
    </xf>
    <xf numFmtId="167" fontId="14" fillId="0" borderId="40" xfId="4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>
      <alignment wrapText="1"/>
    </xf>
    <xf numFmtId="0" fontId="14" fillId="0" borderId="19" xfId="62" applyFont="1" applyFill="1" applyBorder="1" applyAlignment="1" applyProtection="1">
      <alignment horizontal="center" vertical="center"/>
      <protection/>
    </xf>
    <xf numFmtId="167" fontId="14" fillId="0" borderId="36" xfId="40" applyNumberFormat="1" applyFont="1" applyFill="1" applyBorder="1" applyAlignment="1" applyProtection="1">
      <alignment/>
      <protection locked="0"/>
    </xf>
    <xf numFmtId="0" fontId="22" fillId="0" borderId="32" xfId="0" applyFont="1" applyBorder="1" applyAlignment="1">
      <alignment wrapText="1"/>
    </xf>
    <xf numFmtId="167" fontId="13" fillId="0" borderId="26" xfId="40" applyNumberFormat="1" applyFont="1" applyFill="1" applyBorder="1" applyAlignment="1" applyProtection="1">
      <alignment/>
      <protection/>
    </xf>
    <xf numFmtId="0" fontId="14" fillId="0" borderId="13" xfId="62" applyFont="1" applyFill="1" applyBorder="1" applyProtection="1">
      <alignment/>
      <protection locked="0"/>
    </xf>
    <xf numFmtId="167" fontId="14" fillId="0" borderId="41" xfId="40" applyNumberFormat="1" applyFont="1" applyFill="1" applyBorder="1" applyAlignment="1" applyProtection="1">
      <alignment/>
      <protection locked="0"/>
    </xf>
    <xf numFmtId="0" fontId="14" fillId="0" borderId="11" xfId="62" applyFont="1" applyFill="1" applyBorder="1" applyProtection="1">
      <alignment/>
      <protection locked="0"/>
    </xf>
    <xf numFmtId="167" fontId="14" fillId="0" borderId="30" xfId="40" applyNumberFormat="1" applyFont="1" applyFill="1" applyBorder="1" applyAlignment="1" applyProtection="1">
      <alignment/>
      <protection locked="0"/>
    </xf>
    <xf numFmtId="0" fontId="14" fillId="0" borderId="15" xfId="62" applyFont="1" applyFill="1" applyBorder="1" applyProtection="1">
      <alignment/>
      <protection locked="0"/>
    </xf>
    <xf numFmtId="167" fontId="14" fillId="0" borderId="42" xfId="40" applyNumberFormat="1" applyFont="1" applyFill="1" applyBorder="1" applyAlignment="1" applyProtection="1">
      <alignment/>
      <protection locked="0"/>
    </xf>
    <xf numFmtId="0" fontId="13" fillId="0" borderId="22" xfId="62" applyFont="1" applyFill="1" applyBorder="1" applyAlignment="1" applyProtection="1">
      <alignment horizontal="center" vertical="center"/>
      <protection/>
    </xf>
    <xf numFmtId="0" fontId="13" fillId="0" borderId="23" xfId="62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9" fontId="14" fillId="0" borderId="20" xfId="0" applyNumberFormat="1" applyFont="1" applyFill="1" applyBorder="1" applyAlignment="1" applyProtection="1">
      <alignment vertical="center"/>
      <protection/>
    </xf>
    <xf numFmtId="3" fontId="14" fillId="0" borderId="13" xfId="0" applyNumberFormat="1" applyFont="1" applyFill="1" applyBorder="1" applyAlignment="1" applyProtection="1">
      <alignment vertical="center"/>
      <protection locked="0"/>
    </xf>
    <xf numFmtId="3" fontId="14" fillId="0" borderId="41" xfId="0" applyNumberFormat="1" applyFont="1" applyFill="1" applyBorder="1" applyAlignment="1" applyProtection="1">
      <alignment vertical="center"/>
      <protection/>
    </xf>
    <xf numFmtId="49" fontId="19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19" fillId="0" borderId="11" xfId="0" applyNumberFormat="1" applyFont="1" applyFill="1" applyBorder="1" applyAlignment="1" applyProtection="1">
      <alignment vertical="center"/>
      <protection locked="0"/>
    </xf>
    <xf numFmtId="3" fontId="19" fillId="0" borderId="30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Fill="1" applyBorder="1" applyAlignment="1" applyProtection="1">
      <alignment vertical="center"/>
      <protection/>
    </xf>
    <xf numFmtId="3" fontId="14" fillId="0" borderId="11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/>
    </xf>
    <xf numFmtId="49" fontId="14" fillId="0" borderId="19" xfId="0" applyNumberFormat="1" applyFont="1" applyFill="1" applyBorder="1" applyAlignment="1" applyProtection="1">
      <alignment vertical="center"/>
      <protection locked="0"/>
    </xf>
    <xf numFmtId="3" fontId="14" fillId="0" borderId="15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4" fillId="0" borderId="23" xfId="0" applyNumberFormat="1" applyFont="1" applyFill="1" applyBorder="1" applyAlignment="1" applyProtection="1">
      <alignment vertical="center"/>
      <protection/>
    </xf>
    <xf numFmtId="3" fontId="14" fillId="0" borderId="26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right"/>
      <protection/>
    </xf>
    <xf numFmtId="164" fontId="33" fillId="0" borderId="0" xfId="0" applyNumberFormat="1" applyFont="1" applyFill="1" applyAlignment="1" applyProtection="1">
      <alignment vertical="center"/>
      <protection/>
    </xf>
    <xf numFmtId="164" fontId="7" fillId="0" borderId="103" xfId="0" applyNumberFormat="1" applyFont="1" applyFill="1" applyBorder="1" applyAlignment="1" applyProtection="1">
      <alignment horizontal="center" vertical="center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33" fillId="0" borderId="0" xfId="0" applyNumberFormat="1" applyFont="1" applyFill="1" applyAlignment="1" applyProtection="1">
      <alignment horizontal="center" vertical="center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96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104" xfId="0" applyNumberFormat="1" applyFont="1" applyFill="1" applyBorder="1" applyAlignment="1" applyProtection="1">
      <alignment horizontal="center" vertical="center" wrapText="1"/>
      <protection/>
    </xf>
    <xf numFmtId="164" fontId="3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4" xfId="0" applyNumberFormat="1" applyFont="1" applyFill="1" applyBorder="1" applyAlignment="1" applyProtection="1">
      <alignment vertical="center" wrapText="1"/>
      <protection/>
    </xf>
    <xf numFmtId="164" fontId="14" fillId="0" borderId="22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13" fillId="0" borderId="17" xfId="0" applyNumberFormat="1" applyFont="1" applyFill="1" applyBorder="1" applyAlignment="1" applyProtection="1">
      <alignment horizontal="center" vertical="center" wrapText="1"/>
      <protection/>
    </xf>
    <xf numFmtId="164" fontId="14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70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 locked="0"/>
    </xf>
    <xf numFmtId="164" fontId="14" fillId="0" borderId="70" xfId="0" applyNumberFormat="1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74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42" xfId="0" applyNumberFormat="1" applyFont="1" applyFill="1" applyBorder="1" applyAlignment="1" applyProtection="1">
      <alignment vertical="center" wrapText="1"/>
      <protection locked="0"/>
    </xf>
    <xf numFmtId="164" fontId="14" fillId="0" borderId="74" xfId="0" applyNumberFormat="1" applyFont="1" applyFill="1" applyBorder="1" applyAlignment="1" applyProtection="1">
      <alignment vertical="center" wrapTex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9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0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04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 locked="0"/>
    </xf>
    <xf numFmtId="164" fontId="14" fillId="0" borderId="104" xfId="0" applyNumberFormat="1" applyFont="1" applyFill="1" applyBorder="1" applyAlignment="1" applyProtection="1">
      <alignment vertical="center" wrapText="1"/>
      <protection/>
    </xf>
    <xf numFmtId="0" fontId="36" fillId="0" borderId="0" xfId="0" applyFont="1" applyAlignment="1">
      <alignment horizontal="center" wrapText="1"/>
    </xf>
    <xf numFmtId="164" fontId="9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164" fontId="14" fillId="0" borderId="10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4" fillId="0" borderId="32" xfId="0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8" xfId="0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0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164" fontId="13" fillId="0" borderId="0" xfId="62" applyNumberFormat="1" applyFont="1" applyFill="1" applyBorder="1" applyAlignment="1" applyProtection="1">
      <alignment horizontal="right" vertical="center" wrapText="1" indent="1"/>
      <protection/>
    </xf>
    <xf numFmtId="164" fontId="16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48" xfId="0" applyFont="1" applyFill="1" applyBorder="1" applyAlignment="1" applyProtection="1">
      <alignment vertical="center" wrapText="1"/>
      <protection/>
    </xf>
    <xf numFmtId="0" fontId="13" fillId="0" borderId="28" xfId="62" applyFont="1" applyFill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 quotePrefix="1">
      <alignment horizontal="left" wrapText="1" indent="1"/>
      <protection/>
    </xf>
    <xf numFmtId="0" fontId="7" fillId="0" borderId="0" xfId="62" applyFont="1" applyFill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164" fontId="14" fillId="0" borderId="0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0" applyNumberFormat="1" applyFont="1" applyBorder="1" applyAlignment="1" applyProtection="1">
      <alignment horizontal="right" vertical="center" wrapText="1" indent="1"/>
      <protection/>
    </xf>
    <xf numFmtId="0" fontId="7" fillId="0" borderId="46" xfId="62" applyFont="1" applyFill="1" applyBorder="1" applyAlignment="1" applyProtection="1">
      <alignment horizontal="center" vertical="center" wrapText="1"/>
      <protection/>
    </xf>
    <xf numFmtId="0" fontId="13" fillId="0" borderId="46" xfId="62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 applyProtection="1">
      <alignment vertical="center" wrapText="1"/>
      <protection locked="0"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14" fillId="0" borderId="43" xfId="62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08" xfId="0" applyFont="1" applyFill="1" applyBorder="1" applyAlignment="1" applyProtection="1">
      <alignment horizontal="right"/>
      <protection/>
    </xf>
    <xf numFmtId="164" fontId="14" fillId="0" borderId="102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9" xfId="62" applyNumberFormat="1" applyFont="1" applyFill="1" applyBorder="1" applyAlignment="1" applyProtection="1">
      <alignment horizontal="right" vertical="center" wrapText="1" indent="1"/>
      <protection/>
    </xf>
    <xf numFmtId="3" fontId="37" fillId="0" borderId="0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Border="1" applyAlignment="1" applyProtection="1">
      <alignment horizontal="right" vertical="center" indent="1"/>
      <protection/>
    </xf>
    <xf numFmtId="0" fontId="14" fillId="0" borderId="32" xfId="0" applyFont="1" applyBorder="1" applyAlignment="1" applyProtection="1">
      <alignment horizontal="left" vertical="center" indent="1"/>
      <protection locked="0"/>
    </xf>
    <xf numFmtId="0" fontId="14" fillId="0" borderId="28" xfId="0" applyFont="1" applyBorder="1" applyAlignment="1" applyProtection="1">
      <alignment horizontal="left" vertical="center" indent="1"/>
      <protection locked="0"/>
    </xf>
    <xf numFmtId="3" fontId="14" fillId="0" borderId="11" xfId="0" applyNumberFormat="1" applyFont="1" applyBorder="1" applyAlignment="1" applyProtection="1">
      <alignment horizontal="right" vertical="center" indent="1"/>
      <protection locked="0"/>
    </xf>
    <xf numFmtId="3" fontId="14" fillId="0" borderId="102" xfId="0" applyNumberFormat="1" applyFont="1" applyBorder="1" applyAlignment="1" applyProtection="1">
      <alignment horizontal="right" vertical="center" indent="1"/>
      <protection locked="0"/>
    </xf>
    <xf numFmtId="3" fontId="14" fillId="0" borderId="40" xfId="0" applyNumberFormat="1" applyFont="1" applyBorder="1" applyAlignment="1" applyProtection="1">
      <alignment horizontal="right" vertical="center" indent="1"/>
      <protection locked="0"/>
    </xf>
    <xf numFmtId="3" fontId="14" fillId="0" borderId="110" xfId="0" applyNumberFormat="1" applyFont="1" applyBorder="1" applyAlignment="1" applyProtection="1">
      <alignment horizontal="right" vertical="center" indent="1"/>
      <protection locked="0"/>
    </xf>
    <xf numFmtId="3" fontId="14" fillId="0" borderId="45" xfId="0" applyNumberFormat="1" applyFont="1" applyBorder="1" applyAlignment="1" applyProtection="1">
      <alignment horizontal="right" vertical="center" indent="1"/>
      <protection locked="0"/>
    </xf>
    <xf numFmtId="3" fontId="4" fillId="0" borderId="46" xfId="0" applyNumberFormat="1" applyFont="1" applyFill="1" applyBorder="1" applyAlignment="1" applyProtection="1">
      <alignment horizontal="right" vertical="center" indent="1"/>
      <protection/>
    </xf>
    <xf numFmtId="3" fontId="14" fillId="0" borderId="12" xfId="0" applyNumberFormat="1" applyFont="1" applyBorder="1" applyAlignment="1" applyProtection="1">
      <alignment horizontal="right" vertical="center" indent="1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3" fontId="4" fillId="0" borderId="23" xfId="0" applyNumberFormat="1" applyFont="1" applyFill="1" applyBorder="1" applyAlignment="1" applyProtection="1">
      <alignment horizontal="right" vertical="center" indent="1"/>
      <protection/>
    </xf>
    <xf numFmtId="3" fontId="14" fillId="0" borderId="13" xfId="0" applyNumberFormat="1" applyFont="1" applyBorder="1" applyAlignment="1" applyProtection="1">
      <alignment horizontal="right" vertical="center" indent="1"/>
      <protection locked="0"/>
    </xf>
    <xf numFmtId="164" fontId="3" fillId="0" borderId="10" xfId="0" applyNumberFormat="1" applyFont="1" applyFill="1" applyBorder="1" applyAlignment="1" applyProtection="1">
      <alignment vertical="center" wrapText="1"/>
      <protection locked="0"/>
    </xf>
    <xf numFmtId="164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6" xfId="0" applyNumberFormat="1" applyFont="1" applyFill="1" applyBorder="1" applyAlignment="1" applyProtection="1">
      <alignment vertical="center" wrapText="1"/>
      <protection/>
    </xf>
    <xf numFmtId="3" fontId="24" fillId="0" borderId="66" xfId="60" applyNumberFormat="1" applyFont="1" applyFill="1" applyBorder="1" applyAlignment="1">
      <alignment horizontal="center"/>
      <protection/>
    </xf>
    <xf numFmtId="3" fontId="30" fillId="0" borderId="86" xfId="60" applyNumberFormat="1" applyFont="1" applyFill="1" applyBorder="1" applyAlignment="1">
      <alignment horizontal="center"/>
      <protection/>
    </xf>
    <xf numFmtId="3" fontId="31" fillId="0" borderId="95" xfId="60" applyNumberFormat="1" applyFont="1" applyFill="1" applyBorder="1" applyAlignment="1">
      <alignment/>
      <protection/>
    </xf>
    <xf numFmtId="3" fontId="24" fillId="0" borderId="111" xfId="61" applyNumberFormat="1" applyFont="1" applyFill="1" applyBorder="1" applyAlignment="1">
      <alignment horizontal="center"/>
      <protection/>
    </xf>
    <xf numFmtId="3" fontId="29" fillId="0" borderId="112" xfId="61" applyNumberFormat="1" applyFont="1" applyFill="1" applyBorder="1">
      <alignment/>
      <protection/>
    </xf>
    <xf numFmtId="3" fontId="29" fillId="0" borderId="104" xfId="61" applyNumberFormat="1" applyFont="1" applyFill="1" applyBorder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2" xfId="0" applyFont="1" applyFill="1" applyBorder="1" applyAlignment="1" applyProtection="1" quotePrefix="1">
      <alignment horizontal="right" vertical="center" indent="1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113" xfId="0" applyFont="1" applyFill="1" applyBorder="1" applyAlignment="1" applyProtection="1">
      <alignment horizontal="right"/>
      <protection/>
    </xf>
    <xf numFmtId="164" fontId="14" fillId="0" borderId="70" xfId="62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18" fillId="0" borderId="80" xfId="0" applyFont="1" applyBorder="1" applyAlignment="1">
      <alignment horizontal="center"/>
    </xf>
    <xf numFmtId="0" fontId="18" fillId="0" borderId="109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38" fillId="0" borderId="80" xfId="0" applyFont="1" applyBorder="1" applyAlignment="1">
      <alignment/>
    </xf>
    <xf numFmtId="3" fontId="38" fillId="0" borderId="80" xfId="0" applyNumberFormat="1" applyFont="1" applyBorder="1" applyAlignment="1">
      <alignment/>
    </xf>
    <xf numFmtId="0" fontId="38" fillId="0" borderId="104" xfId="0" applyFont="1" applyBorder="1" applyAlignment="1">
      <alignment/>
    </xf>
    <xf numFmtId="3" fontId="38" fillId="0" borderId="104" xfId="0" applyNumberFormat="1" applyFont="1" applyBorder="1" applyAlignment="1">
      <alignment/>
    </xf>
    <xf numFmtId="0" fontId="37" fillId="0" borderId="104" xfId="0" applyFont="1" applyBorder="1" applyAlignment="1">
      <alignment/>
    </xf>
    <xf numFmtId="3" fontId="37" fillId="0" borderId="104" xfId="0" applyNumberFormat="1" applyFont="1" applyBorder="1" applyAlignment="1">
      <alignment/>
    </xf>
    <xf numFmtId="0" fontId="37" fillId="0" borderId="114" xfId="0" applyFont="1" applyBorder="1" applyAlignment="1">
      <alignment/>
    </xf>
    <xf numFmtId="3" fontId="37" fillId="0" borderId="114" xfId="0" applyNumberFormat="1" applyFont="1" applyBorder="1" applyAlignment="1">
      <alignment/>
    </xf>
    <xf numFmtId="0" fontId="38" fillId="0" borderId="115" xfId="0" applyFont="1" applyBorder="1" applyAlignment="1">
      <alignment/>
    </xf>
    <xf numFmtId="3" fontId="38" fillId="0" borderId="109" xfId="0" applyNumberFormat="1" applyFont="1" applyBorder="1" applyAlignment="1">
      <alignment/>
    </xf>
    <xf numFmtId="0" fontId="37" fillId="0" borderId="66" xfId="0" applyFont="1" applyBorder="1" applyAlignment="1">
      <alignment/>
    </xf>
    <xf numFmtId="3" fontId="37" fillId="0" borderId="113" xfId="0" applyNumberFormat="1" applyFont="1" applyBorder="1" applyAlignment="1">
      <alignment/>
    </xf>
    <xf numFmtId="0" fontId="37" fillId="18" borderId="66" xfId="0" applyFont="1" applyFill="1" applyBorder="1" applyAlignment="1">
      <alignment/>
    </xf>
    <xf numFmtId="3" fontId="37" fillId="18" borderId="104" xfId="0" applyNumberFormat="1" applyFont="1" applyFill="1" applyBorder="1" applyAlignment="1">
      <alignment/>
    </xf>
    <xf numFmtId="3" fontId="37" fillId="18" borderId="113" xfId="0" applyNumberFormat="1" applyFont="1" applyFill="1" applyBorder="1" applyAlignment="1">
      <alignment/>
    </xf>
    <xf numFmtId="3" fontId="38" fillId="0" borderId="114" xfId="0" applyNumberFormat="1" applyFont="1" applyBorder="1" applyAlignment="1">
      <alignment/>
    </xf>
    <xf numFmtId="0" fontId="0" fillId="0" borderId="114" xfId="0" applyBorder="1" applyAlignment="1">
      <alignment/>
    </xf>
    <xf numFmtId="0" fontId="0" fillId="0" borderId="45" xfId="0" applyBorder="1" applyAlignment="1">
      <alignment/>
    </xf>
    <xf numFmtId="0" fontId="38" fillId="0" borderId="0" xfId="0" applyFont="1" applyBorder="1" applyAlignment="1">
      <alignment/>
    </xf>
    <xf numFmtId="0" fontId="39" fillId="0" borderId="44" xfId="0" applyFont="1" applyBorder="1" applyAlignment="1">
      <alignment/>
    </xf>
    <xf numFmtId="3" fontId="39" fillId="0" borderId="44" xfId="0" applyNumberFormat="1" applyFont="1" applyBorder="1" applyAlignment="1">
      <alignment/>
    </xf>
    <xf numFmtId="3" fontId="39" fillId="0" borderId="46" xfId="0" applyNumberFormat="1" applyFont="1" applyBorder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3" fontId="18" fillId="0" borderId="80" xfId="0" applyNumberFormat="1" applyFont="1" applyBorder="1" applyAlignment="1">
      <alignment horizontal="center"/>
    </xf>
    <xf numFmtId="3" fontId="18" fillId="0" borderId="104" xfId="0" applyNumberFormat="1" applyFont="1" applyBorder="1" applyAlignment="1">
      <alignment horizontal="center"/>
    </xf>
    <xf numFmtId="3" fontId="38" fillId="0" borderId="115" xfId="0" applyNumberFormat="1" applyFont="1" applyBorder="1" applyAlignment="1">
      <alignment/>
    </xf>
    <xf numFmtId="3" fontId="37" fillId="0" borderId="66" xfId="0" applyNumberFormat="1" applyFont="1" applyBorder="1" applyAlignment="1">
      <alignment/>
    </xf>
    <xf numFmtId="0" fontId="37" fillId="19" borderId="66" xfId="0" applyFont="1" applyFill="1" applyBorder="1" applyAlignment="1">
      <alignment/>
    </xf>
    <xf numFmtId="3" fontId="37" fillId="19" borderId="66" xfId="0" applyNumberFormat="1" applyFont="1" applyFill="1" applyBorder="1" applyAlignment="1">
      <alignment/>
    </xf>
    <xf numFmtId="3" fontId="37" fillId="19" borderId="66" xfId="0" applyNumberFormat="1" applyFont="1" applyFill="1" applyBorder="1" applyAlignment="1" quotePrefix="1">
      <alignment horizontal="right"/>
    </xf>
    <xf numFmtId="3" fontId="37" fillId="0" borderId="66" xfId="0" applyNumberFormat="1" applyFont="1" applyBorder="1" applyAlignment="1" quotePrefix="1">
      <alignment horizontal="right"/>
    </xf>
    <xf numFmtId="0" fontId="37" fillId="19" borderId="104" xfId="0" applyFont="1" applyFill="1" applyBorder="1" applyAlignment="1">
      <alignment/>
    </xf>
    <xf numFmtId="3" fontId="37" fillId="19" borderId="104" xfId="0" applyNumberFormat="1" applyFont="1" applyFill="1" applyBorder="1" applyAlignment="1">
      <alignment/>
    </xf>
    <xf numFmtId="3" fontId="37" fillId="0" borderId="101" xfId="0" applyNumberFormat="1" applyFont="1" applyBorder="1" applyAlignment="1">
      <alignment/>
    </xf>
    <xf numFmtId="0" fontId="38" fillId="19" borderId="80" xfId="0" applyFont="1" applyFill="1" applyBorder="1" applyAlignment="1">
      <alignment/>
    </xf>
    <xf numFmtId="3" fontId="38" fillId="19" borderId="104" xfId="0" applyNumberFormat="1" applyFont="1" applyFill="1" applyBorder="1" applyAlignment="1">
      <alignment/>
    </xf>
    <xf numFmtId="0" fontId="37" fillId="19" borderId="114" xfId="0" applyFont="1" applyFill="1" applyBorder="1" applyAlignment="1">
      <alignment/>
    </xf>
    <xf numFmtId="3" fontId="37" fillId="19" borderId="114" xfId="0" applyNumberFormat="1" applyFont="1" applyFill="1" applyBorder="1" applyAlignment="1">
      <alignment/>
    </xf>
    <xf numFmtId="3" fontId="37" fillId="0" borderId="0" xfId="0" applyNumberFormat="1" applyFont="1" applyBorder="1" applyAlignment="1">
      <alignment/>
    </xf>
    <xf numFmtId="3" fontId="37" fillId="0" borderId="80" xfId="0" applyNumberFormat="1" applyFont="1" applyBorder="1" applyAlignment="1">
      <alignment/>
    </xf>
    <xf numFmtId="3" fontId="38" fillId="0" borderId="44" xfId="0" applyNumberFormat="1" applyFont="1" applyBorder="1" applyAlignment="1">
      <alignment/>
    </xf>
    <xf numFmtId="0" fontId="38" fillId="0" borderId="44" xfId="0" applyFont="1" applyBorder="1" applyAlignment="1">
      <alignment/>
    </xf>
    <xf numFmtId="0" fontId="38" fillId="0" borderId="114" xfId="0" applyFont="1" applyBorder="1" applyAlignment="1">
      <alignment/>
    </xf>
    <xf numFmtId="3" fontId="38" fillId="0" borderId="0" xfId="0" applyNumberFormat="1" applyFont="1" applyBorder="1" applyAlignment="1">
      <alignment/>
    </xf>
    <xf numFmtId="0" fontId="38" fillId="0" borderId="0" xfId="0" applyFont="1" applyAlignment="1">
      <alignment horizontal="center" wrapText="1"/>
    </xf>
    <xf numFmtId="0" fontId="37" fillId="0" borderId="0" xfId="56" applyFont="1">
      <alignment/>
      <protection/>
    </xf>
    <xf numFmtId="0" fontId="37" fillId="0" borderId="0" xfId="56" applyFont="1" applyAlignment="1">
      <alignment horizontal="right"/>
      <protection/>
    </xf>
    <xf numFmtId="0" fontId="4" fillId="0" borderId="44" xfId="0" applyFont="1" applyBorder="1" applyAlignment="1">
      <alignment horizontal="center"/>
    </xf>
    <xf numFmtId="0" fontId="38" fillId="0" borderId="46" xfId="56" applyFont="1" applyBorder="1" applyAlignment="1">
      <alignment horizontal="center"/>
      <protection/>
    </xf>
    <xf numFmtId="0" fontId="0" fillId="0" borderId="44" xfId="0" applyBorder="1" applyAlignment="1">
      <alignment/>
    </xf>
    <xf numFmtId="0" fontId="37" fillId="0" borderId="46" xfId="56" applyFont="1" applyBorder="1" applyAlignment="1">
      <alignment horizontal="left"/>
      <protection/>
    </xf>
    <xf numFmtId="0" fontId="4" fillId="0" borderId="44" xfId="0" applyFont="1" applyBorder="1" applyAlignment="1">
      <alignment/>
    </xf>
    <xf numFmtId="0" fontId="38" fillId="0" borderId="46" xfId="56" applyFont="1" applyBorder="1" applyAlignment="1">
      <alignment horizontal="left"/>
      <protection/>
    </xf>
    <xf numFmtId="0" fontId="38" fillId="0" borderId="46" xfId="56" applyFont="1" applyBorder="1" applyAlignment="1">
      <alignment horizontal="left"/>
      <protection/>
    </xf>
    <xf numFmtId="0" fontId="38" fillId="0" borderId="113" xfId="56" applyFont="1" applyBorder="1" applyAlignment="1">
      <alignment horizontal="left"/>
      <protection/>
    </xf>
    <xf numFmtId="0" fontId="37" fillId="0" borderId="0" xfId="0" applyFont="1" applyBorder="1" applyAlignment="1">
      <alignment/>
    </xf>
    <xf numFmtId="0" fontId="37" fillId="0" borderId="80" xfId="0" applyFont="1" applyBorder="1" applyAlignment="1">
      <alignment/>
    </xf>
    <xf numFmtId="0" fontId="38" fillId="0" borderId="80" xfId="0" applyFont="1" applyBorder="1" applyAlignment="1">
      <alignment horizontal="center"/>
    </xf>
    <xf numFmtId="0" fontId="37" fillId="0" borderId="104" xfId="0" applyFont="1" applyBorder="1" applyAlignment="1">
      <alignment/>
    </xf>
    <xf numFmtId="0" fontId="38" fillId="0" borderId="104" xfId="0" applyFont="1" applyBorder="1" applyAlignment="1">
      <alignment horizontal="center"/>
    </xf>
    <xf numFmtId="0" fontId="38" fillId="0" borderId="104" xfId="0" applyFont="1" applyBorder="1" applyAlignment="1">
      <alignment/>
    </xf>
    <xf numFmtId="0" fontId="37" fillId="0" borderId="114" xfId="0" applyFont="1" applyBorder="1" applyAlignment="1">
      <alignment/>
    </xf>
    <xf numFmtId="0" fontId="38" fillId="0" borderId="114" xfId="0" applyFont="1" applyBorder="1" applyAlignment="1">
      <alignment horizontal="center"/>
    </xf>
    <xf numFmtId="0" fontId="37" fillId="0" borderId="44" xfId="0" applyFont="1" applyBorder="1" applyAlignment="1">
      <alignment/>
    </xf>
    <xf numFmtId="3" fontId="37" fillId="0" borderId="44" xfId="0" applyNumberFormat="1" applyFont="1" applyBorder="1" applyAlignment="1">
      <alignment/>
    </xf>
    <xf numFmtId="0" fontId="38" fillId="0" borderId="44" xfId="0" applyFont="1" applyBorder="1" applyAlignment="1">
      <alignment/>
    </xf>
    <xf numFmtId="3" fontId="38" fillId="0" borderId="44" xfId="0" applyNumberFormat="1" applyFont="1" applyBorder="1" applyAlignment="1">
      <alignment/>
    </xf>
    <xf numFmtId="3" fontId="38" fillId="0" borderId="44" xfId="0" applyNumberFormat="1" applyFont="1" applyBorder="1" applyAlignment="1" quotePrefix="1">
      <alignment/>
    </xf>
    <xf numFmtId="0" fontId="37" fillId="0" borderId="44" xfId="0" applyFont="1" applyBorder="1" applyAlignment="1" quotePrefix="1">
      <alignment/>
    </xf>
    <xf numFmtId="14" fontId="25" fillId="0" borderId="0" xfId="59" applyNumberFormat="1" applyFont="1" applyAlignment="1">
      <alignment horizontal="right"/>
      <protection/>
    </xf>
    <xf numFmtId="14" fontId="25" fillId="0" borderId="0" xfId="59" applyNumberFormat="1" applyFont="1" applyAlignment="1">
      <alignment horizontal="left"/>
      <protection/>
    </xf>
    <xf numFmtId="0" fontId="25" fillId="0" borderId="0" xfId="59" applyFont="1" applyAlignment="1">
      <alignment horizontal="left"/>
      <protection/>
    </xf>
    <xf numFmtId="0" fontId="25" fillId="0" borderId="0" xfId="59" applyFont="1" applyAlignment="1" applyProtection="1">
      <alignment horizontal="center" vertical="center" wrapText="1"/>
      <protection locked="0"/>
    </xf>
    <xf numFmtId="0" fontId="25" fillId="0" borderId="0" xfId="57" applyFont="1" applyAlignment="1">
      <alignment/>
      <protection/>
    </xf>
    <xf numFmtId="0" fontId="25" fillId="0" borderId="0" xfId="57" applyFont="1" applyAlignment="1">
      <alignment horizontal="center"/>
      <protection/>
    </xf>
    <xf numFmtId="0" fontId="26" fillId="0" borderId="11" xfId="57" applyBorder="1">
      <alignment/>
      <protection/>
    </xf>
    <xf numFmtId="3" fontId="26" fillId="0" borderId="11" xfId="57" applyNumberFormat="1" applyBorder="1" applyAlignment="1">
      <alignment horizontal="center"/>
      <protection/>
    </xf>
    <xf numFmtId="0" fontId="26" fillId="0" borderId="0" xfId="57" applyBorder="1">
      <alignment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26" fillId="0" borderId="44" xfId="0" applyNumberFormat="1" applyFont="1" applyBorder="1" applyAlignment="1">
      <alignment/>
    </xf>
    <xf numFmtId="3" fontId="26" fillId="0" borderId="94" xfId="0" applyNumberFormat="1" applyFont="1" applyBorder="1" applyAlignment="1">
      <alignment horizontal="right" vertical="center"/>
    </xf>
    <xf numFmtId="3" fontId="26" fillId="0" borderId="90" xfId="0" applyNumberFormat="1" applyFont="1" applyBorder="1" applyAlignment="1">
      <alignment horizontal="right" vertical="center"/>
    </xf>
    <xf numFmtId="3" fontId="26" fillId="0" borderId="70" xfId="0" applyNumberFormat="1" applyFont="1" applyBorder="1" applyAlignment="1">
      <alignment horizontal="right" vertical="center"/>
    </xf>
    <xf numFmtId="3" fontId="26" fillId="0" borderId="114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center" wrapText="1"/>
    </xf>
    <xf numFmtId="3" fontId="26" fillId="0" borderId="94" xfId="0" applyNumberFormat="1" applyFont="1" applyBorder="1" applyAlignment="1">
      <alignment/>
    </xf>
    <xf numFmtId="3" fontId="26" fillId="0" borderId="74" xfId="0" applyNumberFormat="1" applyFont="1" applyBorder="1" applyAlignment="1">
      <alignment/>
    </xf>
    <xf numFmtId="3" fontId="26" fillId="0" borderId="90" xfId="0" applyNumberFormat="1" applyFont="1" applyBorder="1" applyAlignment="1">
      <alignment/>
    </xf>
    <xf numFmtId="3" fontId="26" fillId="0" borderId="114" xfId="0" applyNumberFormat="1" applyFont="1" applyBorder="1" applyAlignment="1">
      <alignment/>
    </xf>
    <xf numFmtId="3" fontId="25" fillId="0" borderId="38" xfId="0" applyNumberFormat="1" applyFont="1" applyBorder="1" applyAlignment="1">
      <alignment/>
    </xf>
    <xf numFmtId="3" fontId="25" fillId="0" borderId="38" xfId="0" applyNumberFormat="1" applyFont="1" applyFill="1" applyBorder="1" applyAlignment="1">
      <alignment/>
    </xf>
    <xf numFmtId="3" fontId="26" fillId="0" borderId="39" xfId="0" applyNumberFormat="1" applyFont="1" applyBorder="1" applyAlignment="1">
      <alignment/>
    </xf>
    <xf numFmtId="3" fontId="26" fillId="0" borderId="70" xfId="0" applyNumberFormat="1" applyFont="1" applyBorder="1" applyAlignment="1">
      <alignment/>
    </xf>
    <xf numFmtId="3" fontId="26" fillId="0" borderId="20" xfId="0" applyNumberFormat="1" applyFont="1" applyFill="1" applyBorder="1" applyAlignment="1">
      <alignment horizontal="left" vertical="center"/>
    </xf>
    <xf numFmtId="3" fontId="26" fillId="0" borderId="13" xfId="0" applyNumberFormat="1" applyFont="1" applyBorder="1" applyAlignment="1">
      <alignment horizontal="left"/>
    </xf>
    <xf numFmtId="3" fontId="26" fillId="0" borderId="116" xfId="0" applyNumberFormat="1" applyFont="1" applyBorder="1" applyAlignment="1">
      <alignment horizontal="left"/>
    </xf>
    <xf numFmtId="3" fontId="26" fillId="0" borderId="18" xfId="0" applyNumberFormat="1" applyFont="1" applyFill="1" applyBorder="1" applyAlignment="1">
      <alignment horizontal="left" vertical="center"/>
    </xf>
    <xf numFmtId="3" fontId="26" fillId="0" borderId="12" xfId="0" applyNumberFormat="1" applyFont="1" applyBorder="1" applyAlignment="1">
      <alignment horizontal="left"/>
    </xf>
    <xf numFmtId="3" fontId="26" fillId="0" borderId="117" xfId="0" applyNumberFormat="1" applyFont="1" applyBorder="1" applyAlignment="1">
      <alignment horizontal="left"/>
    </xf>
    <xf numFmtId="3" fontId="26" fillId="0" borderId="104" xfId="0" applyNumberFormat="1" applyFont="1" applyBorder="1" applyAlignment="1">
      <alignment/>
    </xf>
    <xf numFmtId="3" fontId="26" fillId="0" borderId="118" xfId="0" applyNumberFormat="1" applyFont="1" applyBorder="1" applyAlignment="1">
      <alignment/>
    </xf>
    <xf numFmtId="3" fontId="25" fillId="0" borderId="39" xfId="0" applyNumberFormat="1" applyFont="1" applyBorder="1" applyAlignment="1">
      <alignment/>
    </xf>
    <xf numFmtId="3" fontId="25" fillId="0" borderId="39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0" fontId="18" fillId="0" borderId="114" xfId="0" applyFont="1" applyBorder="1" applyAlignment="1">
      <alignment horizontal="center"/>
    </xf>
    <xf numFmtId="0" fontId="37" fillId="0" borderId="0" xfId="0" applyFont="1" applyFill="1" applyBorder="1" applyAlignment="1">
      <alignment/>
    </xf>
    <xf numFmtId="3" fontId="37" fillId="0" borderId="105" xfId="0" applyNumberFormat="1" applyFont="1" applyBorder="1" applyAlignment="1">
      <alignment/>
    </xf>
    <xf numFmtId="2" fontId="3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4" fillId="0" borderId="44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32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7" xfId="0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wrapText="1"/>
    </xf>
    <xf numFmtId="167" fontId="46" fillId="0" borderId="11" xfId="40" applyNumberFormat="1" applyFont="1" applyBorder="1" applyAlignment="1" applyProtection="1">
      <alignment horizontal="right" vertical="center" wrapText="1"/>
      <protection locked="0"/>
    </xf>
    <xf numFmtId="167" fontId="46" fillId="0" borderId="70" xfId="40" applyNumberFormat="1" applyFont="1" applyBorder="1" applyAlignment="1">
      <alignment horizontal="right" vertical="center" wrapText="1"/>
    </xf>
    <xf numFmtId="0" fontId="46" fillId="0" borderId="19" xfId="0" applyFont="1" applyBorder="1" applyAlignment="1">
      <alignment horizontal="left" vertical="center" wrapText="1"/>
    </xf>
    <xf numFmtId="49" fontId="46" fillId="0" borderId="15" xfId="0" applyNumberFormat="1" applyFont="1" applyBorder="1" applyAlignment="1">
      <alignment horizontal="center" wrapText="1"/>
    </xf>
    <xf numFmtId="167" fontId="46" fillId="0" borderId="15" xfId="40" applyNumberFormat="1" applyFont="1" applyBorder="1" applyAlignment="1" applyProtection="1">
      <alignment horizontal="right" vertical="center" wrapText="1"/>
      <protection locked="0"/>
    </xf>
    <xf numFmtId="167" fontId="46" fillId="0" borderId="74" xfId="40" applyNumberFormat="1" applyFont="1" applyBorder="1" applyAlignment="1">
      <alignment horizontal="right" vertical="center" wrapText="1"/>
    </xf>
    <xf numFmtId="0" fontId="45" fillId="0" borderId="22" xfId="0" applyFont="1" applyBorder="1" applyAlignment="1">
      <alignment horizontal="left" vertical="center" wrapText="1"/>
    </xf>
    <xf numFmtId="49" fontId="45" fillId="0" borderId="23" xfId="0" applyNumberFormat="1" applyFont="1" applyBorder="1" applyAlignment="1">
      <alignment horizontal="center" wrapText="1"/>
    </xf>
    <xf numFmtId="167" fontId="45" fillId="0" borderId="23" xfId="40" applyNumberFormat="1" applyFont="1" applyBorder="1" applyAlignment="1">
      <alignment horizontal="right" vertical="center" wrapText="1"/>
    </xf>
    <xf numFmtId="167" fontId="46" fillId="0" borderId="44" xfId="40" applyNumberFormat="1" applyFont="1" applyBorder="1" applyAlignment="1">
      <alignment horizontal="right" vertical="center" wrapText="1"/>
    </xf>
    <xf numFmtId="0" fontId="45" fillId="0" borderId="23" xfId="0" applyFont="1" applyBorder="1" applyAlignment="1">
      <alignment horizont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wrapText="1"/>
    </xf>
    <xf numFmtId="167" fontId="46" fillId="0" borderId="12" xfId="40" applyNumberFormat="1" applyFont="1" applyBorder="1" applyAlignment="1" applyProtection="1">
      <alignment horizontal="right" vertical="center" wrapText="1"/>
      <protection locked="0"/>
    </xf>
    <xf numFmtId="167" fontId="46" fillId="0" borderId="90" xfId="40" applyNumberFormat="1" applyFont="1" applyBorder="1" applyAlignment="1">
      <alignment horizontal="right" vertical="center" wrapText="1"/>
    </xf>
    <xf numFmtId="0" fontId="46" fillId="0" borderId="11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164" fontId="16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46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94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8" xfId="62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3" fillId="0" borderId="46" xfId="0" applyNumberFormat="1" applyFont="1" applyFill="1" applyBorder="1" applyAlignment="1" applyProtection="1">
      <alignment horizontal="center" vertical="center" wrapText="1"/>
      <protection/>
    </xf>
    <xf numFmtId="4" fontId="37" fillId="0" borderId="105" xfId="0" applyNumberFormat="1" applyFont="1" applyBorder="1" applyAlignment="1">
      <alignment/>
    </xf>
    <xf numFmtId="0" fontId="0" fillId="0" borderId="0" xfId="0" applyAlignment="1">
      <alignment wrapText="1"/>
    </xf>
    <xf numFmtId="0" fontId="26" fillId="0" borderId="0" xfId="58">
      <alignment/>
      <protection/>
    </xf>
    <xf numFmtId="0" fontId="25" fillId="0" borderId="0" xfId="58" applyFont="1" applyAlignment="1">
      <alignment horizontal="center"/>
      <protection/>
    </xf>
    <xf numFmtId="0" fontId="26" fillId="0" borderId="0" xfId="58" applyAlignment="1">
      <alignment/>
      <protection/>
    </xf>
    <xf numFmtId="0" fontId="26" fillId="0" borderId="101" xfId="58" applyBorder="1">
      <alignment/>
      <protection/>
    </xf>
    <xf numFmtId="0" fontId="26" fillId="0" borderId="108" xfId="58" applyBorder="1">
      <alignment/>
      <protection/>
    </xf>
    <xf numFmtId="3" fontId="26" fillId="0" borderId="101" xfId="58" applyNumberFormat="1" applyBorder="1">
      <alignment/>
      <protection/>
    </xf>
    <xf numFmtId="3" fontId="26" fillId="0" borderId="45" xfId="58" applyNumberFormat="1" applyBorder="1">
      <alignment/>
      <protection/>
    </xf>
    <xf numFmtId="0" fontId="26" fillId="0" borderId="0" xfId="58" applyFont="1" applyAlignment="1">
      <alignment/>
      <protection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0" fillId="0" borderId="59" xfId="0" applyNumberFormat="1" applyBorder="1" applyAlignment="1">
      <alignment/>
    </xf>
    <xf numFmtId="0" fontId="0" fillId="0" borderId="59" xfId="0" applyBorder="1" applyAlignment="1">
      <alignment/>
    </xf>
    <xf numFmtId="0" fontId="4" fillId="0" borderId="44" xfId="0" applyFont="1" applyBorder="1" applyAlignment="1">
      <alignment horizontal="left" vertical="center" wrapText="1"/>
    </xf>
    <xf numFmtId="3" fontId="0" fillId="0" borderId="70" xfId="0" applyNumberFormat="1" applyBorder="1" applyAlignment="1">
      <alignment/>
    </xf>
    <xf numFmtId="0" fontId="0" fillId="0" borderId="70" xfId="0" applyBorder="1" applyAlignment="1">
      <alignment/>
    </xf>
    <xf numFmtId="0" fontId="4" fillId="0" borderId="46" xfId="0" applyFont="1" applyBorder="1" applyAlignment="1">
      <alignment vertical="center"/>
    </xf>
    <xf numFmtId="3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0" fontId="4" fillId="0" borderId="44" xfId="0" applyFont="1" applyBorder="1" applyAlignment="1">
      <alignment vertical="center" wrapText="1"/>
    </xf>
    <xf numFmtId="0" fontId="0" fillId="0" borderId="17" xfId="0" applyBorder="1" applyAlignment="1" quotePrefix="1">
      <alignment/>
    </xf>
    <xf numFmtId="0" fontId="4" fillId="0" borderId="22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39" xfId="0" applyFont="1" applyBorder="1" applyAlignment="1">
      <alignment/>
    </xf>
    <xf numFmtId="3" fontId="4" fillId="0" borderId="46" xfId="0" applyNumberFormat="1" applyFont="1" applyBorder="1" applyAlignment="1">
      <alignment/>
    </xf>
    <xf numFmtId="0" fontId="5" fillId="0" borderId="108" xfId="0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20" fillId="0" borderId="108" xfId="62" applyNumberFormat="1" applyFont="1" applyFill="1" applyBorder="1" applyAlignment="1" applyProtection="1">
      <alignment horizontal="left" vertical="center"/>
      <protection/>
    </xf>
    <xf numFmtId="164" fontId="20" fillId="0" borderId="108" xfId="62" applyNumberFormat="1" applyFont="1" applyFill="1" applyBorder="1" applyAlignment="1" applyProtection="1">
      <alignment horizontal="left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3" fontId="25" fillId="0" borderId="59" xfId="60" applyNumberFormat="1" applyFont="1" applyFill="1" applyBorder="1" applyAlignment="1">
      <alignment/>
      <protection/>
    </xf>
    <xf numFmtId="3" fontId="29" fillId="0" borderId="60" xfId="61" applyNumberFormat="1" applyFont="1" applyFill="1" applyBorder="1" applyAlignment="1">
      <alignment vertical="center" wrapText="1"/>
      <protection/>
    </xf>
    <xf numFmtId="3" fontId="31" fillId="0" borderId="119" xfId="61" applyNumberFormat="1" applyFont="1" applyFill="1" applyBorder="1" applyAlignment="1">
      <alignment/>
      <protection/>
    </xf>
    <xf numFmtId="3" fontId="29" fillId="0" borderId="93" xfId="61" applyNumberFormat="1" applyFont="1" applyFill="1" applyBorder="1" applyAlignment="1">
      <alignment vertical="center"/>
      <protection/>
    </xf>
    <xf numFmtId="3" fontId="29" fillId="0" borderId="120" xfId="61" applyNumberFormat="1" applyFont="1" applyFill="1" applyBorder="1" applyAlignment="1">
      <alignment vertical="center"/>
      <protection/>
    </xf>
    <xf numFmtId="3" fontId="29" fillId="0" borderId="121" xfId="61" applyNumberFormat="1" applyFont="1" applyFill="1" applyBorder="1" applyAlignment="1">
      <alignment vertical="center"/>
      <protection/>
    </xf>
    <xf numFmtId="0" fontId="17" fillId="0" borderId="32" xfId="0" applyFont="1" applyBorder="1" applyAlignment="1" applyProtection="1">
      <alignment horizontal="left" wrapText="1" indent="1"/>
      <protection/>
    </xf>
    <xf numFmtId="164" fontId="14" fillId="16" borderId="30" xfId="62" applyNumberFormat="1" applyFont="1" applyFill="1" applyBorder="1" applyAlignment="1" applyProtection="1">
      <alignment horizontal="right" vertical="center" wrapText="1" indent="1"/>
      <protection locked="0"/>
    </xf>
    <xf numFmtId="49" fontId="14" fillId="16" borderId="18" xfId="62" applyNumberFormat="1" applyFont="1" applyFill="1" applyBorder="1" applyAlignment="1" applyProtection="1">
      <alignment horizontal="left" vertical="center" wrapText="1" indent="1"/>
      <protection/>
    </xf>
    <xf numFmtId="0" fontId="14" fillId="0" borderId="28" xfId="62" applyFont="1" applyFill="1" applyBorder="1" applyAlignment="1" applyProtection="1">
      <alignment horizontal="left" vertical="center" wrapText="1" indent="6"/>
      <protection/>
    </xf>
    <xf numFmtId="164" fontId="14" fillId="0" borderId="122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0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2" applyNumberFormat="1" applyFont="1" applyFill="1" applyBorder="1" applyAlignment="1" applyProtection="1">
      <alignment horizontal="right" vertical="center" wrapText="1" indent="1"/>
      <protection/>
    </xf>
    <xf numFmtId="164" fontId="18" fillId="0" borderId="46" xfId="0" applyNumberFormat="1" applyFont="1" applyBorder="1" applyAlignment="1" applyProtection="1">
      <alignment horizontal="right" vertical="center" wrapText="1" indent="1"/>
      <protection/>
    </xf>
    <xf numFmtId="164" fontId="13" fillId="0" borderId="44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80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70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04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90" xfId="62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62" applyFont="1" applyFill="1" applyBorder="1" applyAlignment="1" applyProtection="1">
      <alignment horizontal="left" vertical="center" wrapText="1" indent="1"/>
      <protection/>
    </xf>
    <xf numFmtId="0" fontId="13" fillId="0" borderId="0" xfId="62" applyFont="1" applyFill="1" applyBorder="1" applyAlignment="1" applyProtection="1">
      <alignment vertical="center" wrapText="1"/>
      <protection/>
    </xf>
    <xf numFmtId="164" fontId="7" fillId="0" borderId="96" xfId="0" applyNumberFormat="1" applyFont="1" applyFill="1" applyBorder="1" applyAlignment="1" applyProtection="1">
      <alignment horizontal="center" vertical="center" wrapText="1"/>
      <protection/>
    </xf>
    <xf numFmtId="164" fontId="13" fillId="0" borderId="96" xfId="0" applyNumberFormat="1" applyFont="1" applyFill="1" applyBorder="1" applyAlignment="1" applyProtection="1">
      <alignment horizontal="center" vertical="center" wrapText="1"/>
      <protection/>
    </xf>
    <xf numFmtId="164" fontId="0" fillId="0" borderId="90" xfId="0" applyNumberFormat="1" applyFill="1" applyBorder="1" applyAlignment="1" applyProtection="1">
      <alignment horizontal="left" vertical="center" wrapText="1" indent="1"/>
      <protection/>
    </xf>
    <xf numFmtId="164" fontId="14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14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9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0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26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0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Border="1" applyAlignment="1" applyProtection="1">
      <alignment horizontal="center" textRotation="180" wrapText="1"/>
      <protection/>
    </xf>
    <xf numFmtId="164" fontId="0" fillId="0" borderId="0" xfId="0" applyNumberFormat="1" applyFill="1" applyBorder="1" applyAlignment="1" applyProtection="1">
      <alignment vertical="center" wrapText="1"/>
      <protection/>
    </xf>
    <xf numFmtId="164" fontId="14" fillId="0" borderId="1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4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0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3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1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2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127" xfId="0" applyNumberFormat="1" applyFont="1" applyFill="1" applyBorder="1" applyAlignment="1" applyProtection="1">
      <alignment horizontal="center" vertical="center" wrapText="1"/>
      <protection/>
    </xf>
    <xf numFmtId="164" fontId="7" fillId="0" borderId="107" xfId="0" applyNumberFormat="1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3" xfId="0" applyNumberFormat="1" applyFont="1" applyFill="1" applyBorder="1" applyAlignment="1" applyProtection="1">
      <alignment vertical="center" wrapText="1"/>
      <protection locked="0"/>
    </xf>
    <xf numFmtId="49" fontId="12" fillId="0" borderId="13" xfId="0" applyNumberFormat="1" applyFont="1" applyFill="1" applyBorder="1" applyAlignment="1" applyProtection="1">
      <alignment vertical="center" wrapText="1"/>
      <protection locked="0"/>
    </xf>
    <xf numFmtId="164" fontId="12" fillId="0" borderId="116" xfId="0" applyNumberFormat="1" applyFont="1" applyFill="1" applyBorder="1" applyAlignment="1" applyProtection="1">
      <alignment vertical="center" wrapText="1"/>
      <protection locked="0"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2" xfId="0" applyNumberFormat="1" applyFont="1" applyFill="1" applyBorder="1" applyAlignment="1" applyProtection="1">
      <alignment vertical="center" wrapText="1"/>
      <protection locked="0"/>
    </xf>
    <xf numFmtId="49" fontId="12" fillId="0" borderId="12" xfId="0" applyNumberFormat="1" applyFont="1" applyFill="1" applyBorder="1" applyAlignment="1" applyProtection="1">
      <alignment vertical="center" wrapText="1"/>
      <protection locked="0"/>
    </xf>
    <xf numFmtId="164" fontId="12" fillId="0" borderId="117" xfId="0" applyNumberFormat="1" applyFont="1" applyFill="1" applyBorder="1" applyAlignment="1" applyProtection="1">
      <alignment vertical="center" wrapTex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24" xfId="0" applyNumberFormat="1" applyFont="1" applyFill="1" applyBorder="1" applyAlignment="1" applyProtection="1">
      <alignment vertical="center" wrapText="1"/>
      <protection locked="0"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49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105" xfId="0" applyNumberFormat="1" applyFont="1" applyFill="1" applyBorder="1" applyAlignment="1" applyProtection="1">
      <alignment vertical="center" wrapText="1"/>
      <protection locked="0"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 locked="0"/>
    </xf>
    <xf numFmtId="49" fontId="12" fillId="0" borderId="32" xfId="0" applyNumberFormat="1" applyFont="1" applyFill="1" applyBorder="1" applyAlignment="1" applyProtection="1">
      <alignment vertical="center" wrapText="1"/>
      <protection locked="0"/>
    </xf>
    <xf numFmtId="164" fontId="12" fillId="0" borderId="32" xfId="0" applyNumberFormat="1" applyFont="1" applyFill="1" applyBorder="1" applyAlignment="1" applyProtection="1">
      <alignment vertical="center" wrapText="1"/>
      <protection locked="0"/>
    </xf>
    <xf numFmtId="164" fontId="12" fillId="0" borderId="103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96" xfId="0" applyNumberFormat="1" applyFont="1" applyFill="1" applyBorder="1" applyAlignment="1" applyProtection="1">
      <alignment vertical="center" wrapText="1"/>
      <protection locked="0"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8" xfId="0" applyNumberFormat="1" applyFont="1" applyFill="1" applyBorder="1" applyAlignment="1" applyProtection="1">
      <alignment vertical="center" wrapText="1"/>
      <protection locked="0"/>
    </xf>
    <xf numFmtId="164" fontId="12" fillId="0" borderId="127" xfId="0" applyNumberFormat="1" applyFont="1" applyFill="1" applyBorder="1" applyAlignment="1" applyProtection="1">
      <alignment vertical="center" wrapText="1"/>
      <protection locked="0"/>
    </xf>
    <xf numFmtId="164" fontId="12" fillId="0" borderId="107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7" fillId="0" borderId="96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164" fontId="13" fillId="0" borderId="127" xfId="0" applyNumberFormat="1" applyFont="1" applyFill="1" applyBorder="1" applyAlignment="1" applyProtection="1">
      <alignment horizontal="center" vertical="center" wrapText="1"/>
      <protection/>
    </xf>
    <xf numFmtId="164" fontId="13" fillId="0" borderId="107" xfId="0" applyNumberFormat="1" applyFont="1" applyFill="1" applyBorder="1" applyAlignment="1" applyProtection="1">
      <alignment horizontal="center" vertical="center" wrapText="1"/>
      <protection/>
    </xf>
    <xf numFmtId="164" fontId="3" fillId="0" borderId="125" xfId="0" applyNumberFormat="1" applyFont="1" applyFill="1" applyBorder="1" applyAlignment="1" applyProtection="1">
      <alignment vertical="center" wrapText="1"/>
      <protection locked="0"/>
    </xf>
    <xf numFmtId="164" fontId="3" fillId="0" borderId="105" xfId="0" applyNumberFormat="1" applyFont="1" applyFill="1" applyBorder="1" applyAlignment="1" applyProtection="1">
      <alignment vertical="center" wrapText="1"/>
      <protection locked="0"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96" xfId="0" applyNumberFormat="1" applyFont="1" applyFill="1" applyBorder="1" applyAlignment="1" applyProtection="1">
      <alignment vertical="center" wrapText="1"/>
      <protection locked="0"/>
    </xf>
    <xf numFmtId="164" fontId="3" fillId="0" borderId="43" xfId="0" applyNumberFormat="1" applyFont="1" applyFill="1" applyBorder="1" applyAlignment="1" applyProtection="1">
      <alignment vertical="center" wrapText="1"/>
      <protection/>
    </xf>
    <xf numFmtId="164" fontId="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7" xfId="0" applyNumberFormat="1" applyFont="1" applyFill="1" applyBorder="1" applyAlignment="1" applyProtection="1">
      <alignment vertical="center" wrapText="1"/>
      <protection locked="0"/>
    </xf>
    <xf numFmtId="164" fontId="3" fillId="0" borderId="29" xfId="0" applyNumberFormat="1" applyFont="1" applyFill="1" applyBorder="1" applyAlignment="1" applyProtection="1">
      <alignment vertical="center" wrapText="1"/>
      <protection/>
    </xf>
    <xf numFmtId="164" fontId="3" fillId="0" borderId="124" xfId="0" applyNumberFormat="1" applyFont="1" applyFill="1" applyBorder="1" applyAlignment="1" applyProtection="1">
      <alignment vertical="center" wrapText="1"/>
      <protection locked="0"/>
    </xf>
    <xf numFmtId="164" fontId="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7" fillId="0" borderId="116" xfId="0" applyFont="1" applyFill="1" applyBorder="1" applyAlignment="1" applyProtection="1">
      <alignment horizontal="center" vertical="center"/>
      <protection/>
    </xf>
    <xf numFmtId="49" fontId="7" fillId="0" borderId="41" xfId="0" applyNumberFormat="1" applyFont="1" applyFill="1" applyBorder="1" applyAlignment="1" applyProtection="1">
      <alignment horizontal="right" vertical="center" indent="1"/>
      <protection/>
    </xf>
    <xf numFmtId="0" fontId="7" fillId="0" borderId="48" xfId="0" applyFont="1" applyFill="1" applyBorder="1" applyAlignment="1" applyProtection="1">
      <alignment vertical="center"/>
      <protection/>
    </xf>
    <xf numFmtId="11" fontId="7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0" xfId="62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0" applyFont="1" applyFill="1" applyBorder="1" applyAlignment="1" applyProtection="1">
      <alignment horizontal="left" wrapText="1" indent="1"/>
      <protection/>
    </xf>
    <xf numFmtId="0" fontId="17" fillId="0" borderId="10" xfId="0" applyFont="1" applyFill="1" applyBorder="1" applyAlignment="1" applyProtection="1">
      <alignment horizontal="left" wrapText="1" indent="1"/>
      <protection/>
    </xf>
    <xf numFmtId="0" fontId="17" fillId="0" borderId="12" xfId="0" applyFont="1" applyFill="1" applyBorder="1" applyAlignment="1" applyProtection="1">
      <alignment horizontal="left" wrapText="1" indent="1"/>
      <protection/>
    </xf>
    <xf numFmtId="0" fontId="17" fillId="0" borderId="15" xfId="0" applyFont="1" applyFill="1" applyBorder="1" applyAlignment="1" applyProtection="1">
      <alignment horizontal="left" vertical="center" wrapText="1" inden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4" fillId="0" borderId="42" xfId="62" applyNumberFormat="1" applyFont="1" applyFill="1" applyBorder="1" applyAlignment="1" applyProtection="1">
      <alignment horizontal="right" vertical="center" wrapText="1" indent="1"/>
      <protection/>
    </xf>
    <xf numFmtId="0" fontId="17" fillId="16" borderId="11" xfId="0" applyFont="1" applyFill="1" applyBorder="1" applyAlignment="1" applyProtection="1">
      <alignment horizontal="left" wrapText="1" indent="1"/>
      <protection/>
    </xf>
    <xf numFmtId="0" fontId="7" fillId="0" borderId="128" xfId="0" applyFont="1" applyFill="1" applyBorder="1" applyAlignment="1" applyProtection="1" quotePrefix="1">
      <alignment horizontal="right" vertical="center" indent="1"/>
      <protection/>
    </xf>
    <xf numFmtId="0" fontId="7" fillId="0" borderId="108" xfId="0" applyFont="1" applyFill="1" applyBorder="1" applyAlignment="1" applyProtection="1">
      <alignment horizontal="right" vertical="center" indent="1"/>
      <protection/>
    </xf>
    <xf numFmtId="0" fontId="5" fillId="0" borderId="129" xfId="0" applyFont="1" applyFill="1" applyBorder="1" applyAlignment="1" applyProtection="1">
      <alignment horizontal="right"/>
      <protection/>
    </xf>
    <xf numFmtId="0" fontId="5" fillId="0" borderId="130" xfId="0" applyFont="1" applyFill="1" applyBorder="1" applyAlignment="1" applyProtection="1">
      <alignment horizontal="right"/>
      <protection/>
    </xf>
    <xf numFmtId="0" fontId="7" fillId="0" borderId="129" xfId="0" applyFont="1" applyFill="1" applyBorder="1" applyAlignment="1" applyProtection="1">
      <alignment horizontal="right" vertical="center" wrapText="1" indent="1"/>
      <protection/>
    </xf>
    <xf numFmtId="0" fontId="7" fillId="0" borderId="25" xfId="0" applyFont="1" applyFill="1" applyBorder="1" applyAlignment="1" applyProtection="1">
      <alignment horizontal="right" vertical="center" wrapText="1" indent="1"/>
      <protection/>
    </xf>
    <xf numFmtId="0" fontId="13" fillId="0" borderId="96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3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96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117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4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5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5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6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117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124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5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7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6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29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116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3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9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1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6" xfId="0" applyNumberFormat="1" applyFont="1" applyBorder="1" applyAlignment="1" applyProtection="1">
      <alignment horizontal="right" vertical="center" wrapText="1" indent="1"/>
      <protection/>
    </xf>
    <xf numFmtId="164" fontId="18" fillId="0" borderId="23" xfId="0" applyNumberFormat="1" applyFont="1" applyBorder="1" applyAlignment="1" applyProtection="1">
      <alignment horizontal="right" vertical="center" wrapText="1" indent="1"/>
      <protection/>
    </xf>
    <xf numFmtId="164" fontId="16" fillId="0" borderId="96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39" xfId="0" applyFont="1" applyFill="1" applyBorder="1" applyAlignment="1" applyProtection="1">
      <alignment horizontal="right" vertical="center" wrapText="1" indent="1"/>
      <protection/>
    </xf>
    <xf numFmtId="0" fontId="0" fillId="0" borderId="108" xfId="0" applyFont="1" applyFill="1" applyBorder="1" applyAlignment="1" applyProtection="1">
      <alignment horizontal="right" vertical="center" wrapText="1" indent="1"/>
      <protection/>
    </xf>
    <xf numFmtId="0" fontId="0" fillId="0" borderId="37" xfId="0" applyFont="1" applyFill="1" applyBorder="1" applyAlignment="1" applyProtection="1">
      <alignment horizontal="right" vertical="center" wrapText="1" indent="1"/>
      <protection/>
    </xf>
    <xf numFmtId="3" fontId="4" fillId="0" borderId="96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07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3" fillId="0" borderId="96" xfId="0" applyFont="1" applyFill="1" applyBorder="1" applyAlignment="1" applyProtection="1">
      <alignment horizontal="left" vertical="center" wrapText="1" indent="1"/>
      <protection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9" xfId="0" applyFont="1" applyBorder="1" applyAlignment="1" applyProtection="1">
      <alignment horizontal="left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164" fontId="13" fillId="0" borderId="107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13" xfId="0" applyNumberFormat="1" applyFont="1" applyFill="1" applyBorder="1" applyAlignment="1" applyProtection="1">
      <alignment horizontal="right" vertical="center"/>
      <protection/>
    </xf>
    <xf numFmtId="49" fontId="7" fillId="0" borderId="102" xfId="0" applyNumberFormat="1" applyFont="1" applyFill="1" applyBorder="1" applyAlignment="1" applyProtection="1">
      <alignment horizontal="right" vertical="center"/>
      <protection/>
    </xf>
    <xf numFmtId="49" fontId="7" fillId="0" borderId="132" xfId="0" applyNumberFormat="1" applyFont="1" applyFill="1" applyBorder="1" applyAlignment="1" applyProtection="1">
      <alignment horizontal="right" vertical="center"/>
      <protection/>
    </xf>
    <xf numFmtId="0" fontId="5" fillId="0" borderId="126" xfId="0" applyFont="1" applyFill="1" applyBorder="1" applyAlignment="1" applyProtection="1">
      <alignment horizontal="right"/>
      <protection/>
    </xf>
    <xf numFmtId="16" fontId="7" fillId="0" borderId="109" xfId="0" applyNumberFormat="1" applyFont="1" applyFill="1" applyBorder="1" applyAlignment="1" applyProtection="1">
      <alignment horizontal="center" vertical="center" wrapText="1"/>
      <protection/>
    </xf>
    <xf numFmtId="49" fontId="13" fillId="0" borderId="46" xfId="0" applyNumberFormat="1" applyFont="1" applyFill="1" applyBorder="1" applyAlignment="1" applyProtection="1">
      <alignment horizontal="center" vertical="center" wrapText="1"/>
      <protection/>
    </xf>
    <xf numFmtId="164" fontId="7" fillId="0" borderId="131" xfId="0" applyNumberFormat="1" applyFont="1" applyFill="1" applyBorder="1" applyAlignment="1" applyProtection="1">
      <alignment horizontal="center" vertical="center" wrapText="1"/>
      <protection/>
    </xf>
    <xf numFmtId="0" fontId="2" fillId="0" borderId="126" xfId="0" applyFont="1" applyFill="1" applyBorder="1" applyAlignment="1" applyProtection="1">
      <alignment vertical="center" wrapText="1"/>
      <protection/>
    </xf>
    <xf numFmtId="0" fontId="2" fillId="0" borderId="113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40" xfId="0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28" xfId="0" applyNumberFormat="1" applyFont="1" applyFill="1" applyBorder="1" applyAlignment="1" applyProtection="1">
      <alignment horizontal="right" vertical="center"/>
      <protection/>
    </xf>
    <xf numFmtId="49" fontId="7" fillId="0" borderId="108" xfId="0" applyNumberFormat="1" applyFont="1" applyFill="1" applyBorder="1" applyAlignment="1" applyProtection="1">
      <alignment horizontal="right" vertical="center"/>
      <protection/>
    </xf>
    <xf numFmtId="0" fontId="7" fillId="0" borderId="109" xfId="0" applyFont="1" applyFill="1" applyBorder="1" applyAlignment="1" applyProtection="1">
      <alignment horizontal="center" vertical="center" wrapText="1"/>
      <protection/>
    </xf>
    <xf numFmtId="0" fontId="7" fillId="0" borderId="133" xfId="0" applyFont="1" applyFill="1" applyBorder="1" applyAlignment="1" applyProtection="1">
      <alignment horizontal="center" vertical="center" wrapText="1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49" fontId="7" fillId="0" borderId="116" xfId="0" applyNumberFormat="1" applyFont="1" applyFill="1" applyBorder="1" applyAlignment="1" applyProtection="1">
      <alignment horizontal="right" vertical="center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0" applyFont="1" applyAlignment="1" applyProtection="1">
      <alignment horizontal="right" vertical="center" wrapText="1"/>
      <protection locked="0"/>
    </xf>
    <xf numFmtId="0" fontId="45" fillId="0" borderId="103" xfId="0" applyFont="1" applyBorder="1" applyAlignment="1">
      <alignment horizontal="center" vertical="center" wrapText="1"/>
    </xf>
    <xf numFmtId="0" fontId="46" fillId="0" borderId="116" xfId="0" applyFont="1" applyBorder="1" applyAlignment="1">
      <alignment horizontal="center" wrapText="1"/>
    </xf>
    <xf numFmtId="0" fontId="46" fillId="0" borderId="80" xfId="0" applyFont="1" applyBorder="1" applyAlignment="1">
      <alignment horizontal="center" wrapText="1"/>
    </xf>
    <xf numFmtId="167" fontId="46" fillId="0" borderId="124" xfId="40" applyNumberFormat="1" applyFont="1" applyBorder="1" applyAlignment="1" applyProtection="1">
      <alignment horizontal="right" vertical="center" wrapText="1"/>
      <protection locked="0"/>
    </xf>
    <xf numFmtId="167" fontId="46" fillId="0" borderId="125" xfId="40" applyNumberFormat="1" applyFont="1" applyBorder="1" applyAlignment="1" applyProtection="1">
      <alignment horizontal="right" vertical="center" wrapText="1"/>
      <protection locked="0"/>
    </xf>
    <xf numFmtId="167" fontId="45" fillId="0" borderId="96" xfId="40" applyNumberFormat="1" applyFont="1" applyBorder="1" applyAlignment="1">
      <alignment horizontal="right" vertical="center" wrapText="1"/>
    </xf>
    <xf numFmtId="0" fontId="45" fillId="0" borderId="27" xfId="0" applyFont="1" applyBorder="1" applyAlignment="1">
      <alignment horizontal="left" vertical="center" wrapText="1"/>
    </xf>
    <xf numFmtId="49" fontId="45" fillId="0" borderId="28" xfId="0" applyNumberFormat="1" applyFont="1" applyBorder="1" applyAlignment="1">
      <alignment horizontal="center" wrapText="1"/>
    </xf>
    <xf numFmtId="167" fontId="45" fillId="0" borderId="28" xfId="40" applyNumberFormat="1" applyFont="1" applyBorder="1" applyAlignment="1">
      <alignment horizontal="right" vertical="center" wrapText="1"/>
    </xf>
    <xf numFmtId="167" fontId="45" fillId="0" borderId="127" xfId="40" applyNumberFormat="1" applyFont="1" applyBorder="1" applyAlignment="1">
      <alignment horizontal="right" vertical="center" wrapText="1"/>
    </xf>
    <xf numFmtId="167" fontId="46" fillId="0" borderId="117" xfId="40" applyNumberFormat="1" applyFont="1" applyBorder="1" applyAlignment="1" applyProtection="1">
      <alignment horizontal="right" vertical="center" wrapText="1"/>
      <protection locked="0"/>
    </xf>
    <xf numFmtId="0" fontId="45" fillId="0" borderId="28" xfId="0" applyFont="1" applyBorder="1" applyAlignment="1">
      <alignment horizontal="center" wrapText="1"/>
    </xf>
    <xf numFmtId="167" fontId="46" fillId="0" borderId="114" xfId="40" applyNumberFormat="1" applyFont="1" applyBorder="1" applyAlignment="1">
      <alignment horizontal="right" vertical="center" wrapText="1"/>
    </xf>
    <xf numFmtId="165" fontId="25" fillId="0" borderId="105" xfId="0" applyNumberFormat="1" applyFont="1" applyBorder="1" applyAlignment="1">
      <alignment horizontal="center"/>
    </xf>
    <xf numFmtId="0" fontId="0" fillId="0" borderId="123" xfId="0" applyBorder="1" applyAlignment="1">
      <alignment/>
    </xf>
    <xf numFmtId="165" fontId="25" fillId="0" borderId="117" xfId="0" applyNumberFormat="1" applyFont="1" applyBorder="1" applyAlignment="1">
      <alignment/>
    </xf>
    <xf numFmtId="3" fontId="37" fillId="16" borderId="0" xfId="0" applyNumberFormat="1" applyFont="1" applyFill="1" applyBorder="1" applyAlignment="1">
      <alignment/>
    </xf>
    <xf numFmtId="164" fontId="0" fillId="0" borderId="9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2"/>
      <protection/>
    </xf>
    <xf numFmtId="0" fontId="14" fillId="0" borderId="27" xfId="0" applyFont="1" applyBorder="1" applyAlignment="1" applyProtection="1">
      <alignment horizontal="right" vertical="center" indent="1"/>
      <protection/>
    </xf>
    <xf numFmtId="3" fontId="14" fillId="0" borderId="28" xfId="0" applyNumberFormat="1" applyFont="1" applyBorder="1" applyAlignment="1" applyProtection="1">
      <alignment horizontal="right" vertical="center" indent="1"/>
      <protection locked="0"/>
    </xf>
    <xf numFmtId="0" fontId="14" fillId="0" borderId="22" xfId="0" applyFont="1" applyBorder="1" applyAlignment="1" applyProtection="1">
      <alignment horizontal="right" vertical="center" indent="1"/>
      <protection/>
    </xf>
    <xf numFmtId="0" fontId="14" fillId="0" borderId="23" xfId="0" applyFont="1" applyBorder="1" applyAlignment="1" applyProtection="1">
      <alignment horizontal="left" vertical="center" indent="1"/>
      <protection locked="0"/>
    </xf>
    <xf numFmtId="3" fontId="14" fillId="0" borderId="23" xfId="0" applyNumberFormat="1" applyFont="1" applyBorder="1" applyAlignment="1" applyProtection="1">
      <alignment horizontal="right" vertical="center" indent="1"/>
      <protection locked="0"/>
    </xf>
    <xf numFmtId="3" fontId="14" fillId="0" borderId="46" xfId="0" applyNumberFormat="1" applyFont="1" applyBorder="1" applyAlignment="1" applyProtection="1">
      <alignment horizontal="right" vertical="center" indent="1"/>
      <protection locked="0"/>
    </xf>
    <xf numFmtId="0" fontId="14" fillId="0" borderId="0" xfId="0" applyFont="1" applyBorder="1" applyAlignment="1" applyProtection="1">
      <alignment horizontal="right" vertical="center" indent="1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3" fontId="14" fillId="0" borderId="0" xfId="0" applyNumberFormat="1" applyFont="1" applyBorder="1" applyAlignment="1" applyProtection="1">
      <alignment horizontal="right" vertical="center" indent="1"/>
      <protection locked="0"/>
    </xf>
    <xf numFmtId="3" fontId="14" fillId="0" borderId="0" xfId="0" applyNumberFormat="1" applyFont="1" applyFill="1" applyBorder="1" applyAlignment="1" applyProtection="1">
      <alignment horizontal="right" vertical="center" indent="1"/>
      <protection locked="0"/>
    </xf>
    <xf numFmtId="0" fontId="17" fillId="0" borderId="20" xfId="0" applyFont="1" applyFill="1" applyBorder="1" applyAlignment="1" applyProtection="1">
      <alignment horizontal="left" vertical="center" wrapText="1" indent="1"/>
      <protection/>
    </xf>
    <xf numFmtId="0" fontId="17" fillId="0" borderId="17" xfId="0" applyFont="1" applyFill="1" applyBorder="1" applyAlignment="1" applyProtection="1">
      <alignment horizontal="left" vertical="center" wrapText="1" indent="1"/>
      <protection/>
    </xf>
    <xf numFmtId="0" fontId="17" fillId="0" borderId="17" xfId="0" applyFont="1" applyFill="1" applyBorder="1" applyAlignment="1" applyProtection="1">
      <alignment horizontal="left" vertical="center" wrapText="1" indent="8"/>
      <protection/>
    </xf>
    <xf numFmtId="4" fontId="29" fillId="0" borderId="70" xfId="61" applyNumberFormat="1" applyFont="1" applyFill="1" applyBorder="1">
      <alignment/>
      <protection/>
    </xf>
    <xf numFmtId="3" fontId="31" fillId="20" borderId="134" xfId="61" applyNumberFormat="1" applyFont="1" applyFill="1" applyBorder="1">
      <alignment/>
      <protection/>
    </xf>
    <xf numFmtId="4" fontId="29" fillId="7" borderId="70" xfId="61" applyNumberFormat="1" applyFont="1" applyFill="1" applyBorder="1">
      <alignment/>
      <protection/>
    </xf>
    <xf numFmtId="4" fontId="29" fillId="0" borderId="74" xfId="61" applyNumberFormat="1" applyFont="1" applyFill="1" applyBorder="1">
      <alignment/>
      <protection/>
    </xf>
    <xf numFmtId="3" fontId="31" fillId="20" borderId="44" xfId="61" applyNumberFormat="1" applyFont="1" applyFill="1" applyBorder="1">
      <alignment/>
      <protection/>
    </xf>
    <xf numFmtId="4" fontId="29" fillId="7" borderId="44" xfId="61" applyNumberFormat="1" applyFont="1" applyFill="1" applyBorder="1">
      <alignment/>
      <protection/>
    </xf>
    <xf numFmtId="3" fontId="29" fillId="0" borderId="135" xfId="61" applyNumberFormat="1" applyFont="1" applyFill="1" applyBorder="1">
      <alignment/>
      <protection/>
    </xf>
    <xf numFmtId="3" fontId="29" fillId="0" borderId="136" xfId="61" applyNumberFormat="1" applyFont="1" applyFill="1" applyBorder="1">
      <alignment/>
      <protection/>
    </xf>
    <xf numFmtId="3" fontId="29" fillId="0" borderId="40" xfId="61" applyNumberFormat="1" applyFont="1" applyFill="1" applyBorder="1">
      <alignment/>
      <protection/>
    </xf>
    <xf numFmtId="4" fontId="29" fillId="0" borderId="90" xfId="61" applyNumberFormat="1" applyFont="1" applyFill="1" applyBorder="1">
      <alignment/>
      <protection/>
    </xf>
    <xf numFmtId="3" fontId="29" fillId="0" borderId="137" xfId="61" applyNumberFormat="1" applyFont="1" applyFill="1" applyBorder="1">
      <alignment/>
      <protection/>
    </xf>
    <xf numFmtId="3" fontId="29" fillId="0" borderId="138" xfId="61" applyNumberFormat="1" applyFont="1" applyFill="1" applyBorder="1">
      <alignment/>
      <protection/>
    </xf>
    <xf numFmtId="3" fontId="29" fillId="0" borderId="139" xfId="61" applyNumberFormat="1" applyFont="1" applyFill="1" applyBorder="1">
      <alignment/>
      <protection/>
    </xf>
    <xf numFmtId="3" fontId="29" fillId="0" borderId="110" xfId="61" applyNumberFormat="1" applyFont="1" applyFill="1" applyBorder="1">
      <alignment/>
      <protection/>
    </xf>
    <xf numFmtId="0" fontId="24" fillId="0" borderId="140" xfId="61" applyFont="1" applyBorder="1" applyAlignment="1">
      <alignment vertical="center"/>
      <protection/>
    </xf>
    <xf numFmtId="0" fontId="24" fillId="0" borderId="141" xfId="61" applyFont="1" applyBorder="1" applyAlignment="1">
      <alignment vertical="center"/>
      <protection/>
    </xf>
    <xf numFmtId="3" fontId="29" fillId="0" borderId="113" xfId="61" applyNumberFormat="1" applyFont="1" applyFill="1" applyBorder="1">
      <alignment/>
      <protection/>
    </xf>
    <xf numFmtId="3" fontId="31" fillId="20" borderId="142" xfId="61" applyNumberFormat="1" applyFont="1" applyFill="1" applyBorder="1">
      <alignment/>
      <protection/>
    </xf>
    <xf numFmtId="3" fontId="31" fillId="20" borderId="143" xfId="61" applyNumberFormat="1" applyFont="1" applyFill="1" applyBorder="1">
      <alignment/>
      <protection/>
    </xf>
    <xf numFmtId="3" fontId="29" fillId="0" borderId="144" xfId="61" applyNumberFormat="1" applyFont="1" applyFill="1" applyBorder="1">
      <alignment/>
      <protection/>
    </xf>
    <xf numFmtId="3" fontId="31" fillId="20" borderId="40" xfId="61" applyNumberFormat="1" applyFont="1" applyFill="1" applyBorder="1">
      <alignment/>
      <protection/>
    </xf>
    <xf numFmtId="3" fontId="31" fillId="20" borderId="70" xfId="61" applyNumberFormat="1" applyFont="1" applyFill="1" applyBorder="1">
      <alignment/>
      <protection/>
    </xf>
    <xf numFmtId="3" fontId="29" fillId="0" borderId="145" xfId="61" applyNumberFormat="1" applyFont="1" applyFill="1" applyBorder="1">
      <alignment/>
      <protection/>
    </xf>
    <xf numFmtId="3" fontId="31" fillId="20" borderId="118" xfId="61" applyNumberFormat="1" applyFont="1" applyFill="1" applyBorder="1">
      <alignment/>
      <protection/>
    </xf>
    <xf numFmtId="3" fontId="31" fillId="20" borderId="122" xfId="61" applyNumberFormat="1" applyFont="1" applyFill="1" applyBorder="1">
      <alignment/>
      <protection/>
    </xf>
    <xf numFmtId="4" fontId="29" fillId="7" borderId="74" xfId="61" applyNumberFormat="1" applyFont="1" applyFill="1" applyBorder="1">
      <alignment/>
      <protection/>
    </xf>
    <xf numFmtId="3" fontId="31" fillId="20" borderId="46" xfId="61" applyNumberFormat="1" applyFont="1" applyFill="1" applyBorder="1">
      <alignment/>
      <protection/>
    </xf>
    <xf numFmtId="3" fontId="29" fillId="0" borderId="102" xfId="61" applyNumberFormat="1" applyFont="1" applyFill="1" applyBorder="1">
      <alignment/>
      <protection/>
    </xf>
    <xf numFmtId="3" fontId="24" fillId="0" borderId="138" xfId="61" applyNumberFormat="1" applyFont="1" applyFill="1" applyBorder="1">
      <alignment/>
      <protection/>
    </xf>
    <xf numFmtId="3" fontId="26" fillId="0" borderId="40" xfId="61" applyNumberFormat="1" applyFont="1" applyFill="1" applyBorder="1">
      <alignment/>
      <protection/>
    </xf>
    <xf numFmtId="3" fontId="29" fillId="0" borderId="121" xfId="61" applyNumberFormat="1" applyFont="1" applyFill="1" applyBorder="1" applyAlignment="1">
      <alignment vertical="center" wrapText="1"/>
      <protection/>
    </xf>
    <xf numFmtId="3" fontId="26" fillId="0" borderId="110" xfId="61" applyNumberFormat="1" applyFont="1" applyFill="1" applyBorder="1">
      <alignment/>
      <protection/>
    </xf>
    <xf numFmtId="3" fontId="29" fillId="0" borderId="146" xfId="61" applyNumberFormat="1" applyFont="1" applyFill="1" applyBorder="1" applyAlignment="1">
      <alignment vertical="center" wrapText="1"/>
      <protection/>
    </xf>
    <xf numFmtId="3" fontId="24" fillId="0" borderId="113" xfId="61" applyNumberFormat="1" applyFont="1" applyFill="1" applyBorder="1">
      <alignment/>
      <protection/>
    </xf>
    <xf numFmtId="3" fontId="31" fillId="0" borderId="147" xfId="61" applyNumberFormat="1" applyFont="1" applyFill="1" applyBorder="1" applyAlignment="1">
      <alignment/>
      <protection/>
    </xf>
    <xf numFmtId="3" fontId="31" fillId="20" borderId="147" xfId="61" applyNumberFormat="1" applyFont="1" applyFill="1" applyBorder="1">
      <alignment/>
      <protection/>
    </xf>
    <xf numFmtId="0" fontId="24" fillId="0" borderId="46" xfId="61" applyFont="1" applyBorder="1" applyAlignment="1">
      <alignment/>
      <protection/>
    </xf>
    <xf numFmtId="4" fontId="29" fillId="0" borderId="0" xfId="61" applyNumberFormat="1" applyFont="1" applyFill="1" applyBorder="1">
      <alignment/>
      <protection/>
    </xf>
    <xf numFmtId="4" fontId="29" fillId="0" borderId="94" xfId="61" applyNumberFormat="1" applyFont="1" applyFill="1" applyBorder="1">
      <alignment/>
      <protection/>
    </xf>
    <xf numFmtId="3" fontId="31" fillId="20" borderId="71" xfId="61" applyNumberFormat="1" applyFont="1" applyFill="1" applyBorder="1">
      <alignment/>
      <protection/>
    </xf>
    <xf numFmtId="3" fontId="26" fillId="0" borderId="110" xfId="61" applyNumberFormat="1" applyFont="1" applyFill="1" applyBorder="1" applyAlignment="1">
      <alignment horizontal="right"/>
      <protection/>
    </xf>
    <xf numFmtId="3" fontId="26" fillId="0" borderId="40" xfId="61" applyNumberFormat="1" applyFont="1" applyFill="1" applyBorder="1" applyAlignment="1">
      <alignment horizontal="right"/>
      <protection/>
    </xf>
    <xf numFmtId="3" fontId="31" fillId="0" borderId="148" xfId="61" applyNumberFormat="1" applyFont="1" applyFill="1" applyBorder="1" applyAlignment="1">
      <alignment/>
      <protection/>
    </xf>
    <xf numFmtId="3" fontId="31" fillId="20" borderId="148" xfId="61" applyNumberFormat="1" applyFont="1" applyFill="1" applyBorder="1">
      <alignment/>
      <protection/>
    </xf>
    <xf numFmtId="3" fontId="31" fillId="20" borderId="149" xfId="61" applyNumberFormat="1" applyFont="1" applyFill="1" applyBorder="1">
      <alignment/>
      <protection/>
    </xf>
    <xf numFmtId="3" fontId="29" fillId="0" borderId="150" xfId="61" applyNumberFormat="1" applyFont="1" applyFill="1" applyBorder="1">
      <alignment/>
      <protection/>
    </xf>
    <xf numFmtId="3" fontId="24" fillId="0" borderId="151" xfId="61" applyNumberFormat="1" applyFont="1" applyFill="1" applyBorder="1" applyAlignment="1">
      <alignment horizontal="center"/>
      <protection/>
    </xf>
    <xf numFmtId="3" fontId="29" fillId="0" borderId="152" xfId="61" applyNumberFormat="1" applyFont="1" applyFill="1" applyBorder="1">
      <alignment/>
      <protection/>
    </xf>
    <xf numFmtId="3" fontId="26" fillId="0" borderId="113" xfId="61" applyNumberFormat="1" applyFont="1" applyFill="1" applyBorder="1" applyAlignment="1">
      <alignment horizontal="right"/>
      <protection/>
    </xf>
    <xf numFmtId="3" fontId="26" fillId="0" borderId="43" xfId="61" applyNumberFormat="1" applyFont="1" applyFill="1" applyBorder="1" applyAlignment="1">
      <alignment horizontal="right"/>
      <protection/>
    </xf>
    <xf numFmtId="3" fontId="29" fillId="0" borderId="153" xfId="61" applyNumberFormat="1" applyFont="1" applyFill="1" applyBorder="1">
      <alignment/>
      <protection/>
    </xf>
    <xf numFmtId="3" fontId="31" fillId="7" borderId="110" xfId="61" applyNumberFormat="1" applyFont="1" applyFill="1" applyBorder="1">
      <alignment/>
      <protection/>
    </xf>
    <xf numFmtId="3" fontId="31" fillId="7" borderId="90" xfId="61" applyNumberFormat="1" applyFont="1" applyFill="1" applyBorder="1">
      <alignment/>
      <protection/>
    </xf>
    <xf numFmtId="3" fontId="24" fillId="0" borderId="65" xfId="61" applyNumberFormat="1" applyFont="1" applyFill="1" applyBorder="1" applyAlignment="1">
      <alignment horizontal="center"/>
      <protection/>
    </xf>
    <xf numFmtId="3" fontId="29" fillId="0" borderId="59" xfId="61" applyNumberFormat="1" applyFont="1" applyFill="1" applyBorder="1" applyAlignment="1">
      <alignment vertical="center" wrapText="1"/>
      <protection/>
    </xf>
    <xf numFmtId="3" fontId="29" fillId="0" borderId="154" xfId="61" applyNumberFormat="1" applyFont="1" applyFill="1" applyBorder="1">
      <alignment/>
      <protection/>
    </xf>
    <xf numFmtId="3" fontId="29" fillId="16" borderId="40" xfId="61" applyNumberFormat="1" applyFont="1" applyFill="1" applyBorder="1">
      <alignment/>
      <protection/>
    </xf>
    <xf numFmtId="3" fontId="24" fillId="0" borderId="101" xfId="61" applyNumberFormat="1" applyFont="1" applyFill="1" applyBorder="1" applyAlignment="1">
      <alignment horizontal="center"/>
      <protection/>
    </xf>
    <xf numFmtId="3" fontId="31" fillId="0" borderId="108" xfId="61" applyNumberFormat="1" applyFont="1" applyFill="1" applyBorder="1" applyAlignment="1">
      <alignment vertical="center" wrapText="1"/>
      <protection/>
    </xf>
    <xf numFmtId="0" fontId="30" fillId="0" borderId="45" xfId="61" applyFont="1" applyBorder="1" applyAlignment="1">
      <alignment/>
      <protection/>
    </xf>
    <xf numFmtId="3" fontId="31" fillId="7" borderId="45" xfId="61" applyNumberFormat="1" applyFont="1" applyFill="1" applyBorder="1">
      <alignment/>
      <protection/>
    </xf>
    <xf numFmtId="3" fontId="31" fillId="0" borderId="26" xfId="61" applyNumberFormat="1" applyFont="1" applyFill="1" applyBorder="1" applyAlignment="1">
      <alignment/>
      <protection/>
    </xf>
    <xf numFmtId="3" fontId="29" fillId="20" borderId="102" xfId="61" applyNumberFormat="1" applyFont="1" applyFill="1" applyBorder="1">
      <alignment/>
      <protection/>
    </xf>
    <xf numFmtId="3" fontId="29" fillId="20" borderId="94" xfId="61" applyNumberFormat="1" applyFont="1" applyFill="1" applyBorder="1">
      <alignment/>
      <protection/>
    </xf>
    <xf numFmtId="4" fontId="29" fillId="7" borderId="90" xfId="61" applyNumberFormat="1" applyFont="1" applyFill="1" applyBorder="1">
      <alignment/>
      <protection/>
    </xf>
    <xf numFmtId="3" fontId="29" fillId="20" borderId="40" xfId="61" applyNumberFormat="1" applyFont="1" applyFill="1" applyBorder="1">
      <alignment/>
      <protection/>
    </xf>
    <xf numFmtId="3" fontId="29" fillId="20" borderId="70" xfId="61" applyNumberFormat="1" applyFont="1" applyFill="1" applyBorder="1">
      <alignment/>
      <protection/>
    </xf>
    <xf numFmtId="3" fontId="29" fillId="20" borderId="36" xfId="61" applyNumberFormat="1" applyFont="1" applyFill="1" applyBorder="1">
      <alignment/>
      <protection/>
    </xf>
    <xf numFmtId="3" fontId="29" fillId="20" borderId="74" xfId="61" applyNumberFormat="1" applyFont="1" applyFill="1" applyBorder="1">
      <alignment/>
      <protection/>
    </xf>
    <xf numFmtId="3" fontId="31" fillId="0" borderId="155" xfId="61" applyNumberFormat="1" applyFont="1" applyFill="1" applyBorder="1">
      <alignment/>
      <protection/>
    </xf>
    <xf numFmtId="3" fontId="25" fillId="0" borderId="0" xfId="60" applyNumberFormat="1" applyFont="1" applyFill="1" applyBorder="1">
      <alignment/>
      <protection/>
    </xf>
    <xf numFmtId="3" fontId="26" fillId="0" borderId="0" xfId="60" applyNumberFormat="1" applyFont="1" applyFill="1" applyBorder="1">
      <alignment/>
      <protection/>
    </xf>
    <xf numFmtId="3" fontId="25" fillId="0" borderId="156" xfId="60" applyNumberFormat="1" applyFont="1" applyFill="1" applyBorder="1" applyAlignment="1">
      <alignment horizontal="center" vertical="center"/>
      <protection/>
    </xf>
    <xf numFmtId="3" fontId="27" fillId="0" borderId="41" xfId="60" applyNumberFormat="1" applyFont="1" applyFill="1" applyBorder="1" applyAlignment="1">
      <alignment horizontal="center" wrapText="1"/>
      <protection/>
    </xf>
    <xf numFmtId="2" fontId="27" fillId="0" borderId="41" xfId="60" applyNumberFormat="1" applyFont="1" applyFill="1" applyBorder="1" applyAlignment="1">
      <alignment horizontal="center" wrapText="1"/>
      <protection/>
    </xf>
    <xf numFmtId="2" fontId="26" fillId="0" borderId="29" xfId="60" applyNumberFormat="1" applyFont="1" applyFill="1" applyBorder="1">
      <alignment/>
      <protection/>
    </xf>
    <xf numFmtId="3" fontId="25" fillId="20" borderId="30" xfId="60" applyNumberFormat="1" applyFont="1" applyFill="1" applyBorder="1" applyAlignment="1">
      <alignment horizontal="right"/>
      <protection/>
    </xf>
    <xf numFmtId="2" fontId="26" fillId="7" borderId="29" xfId="60" applyNumberFormat="1" applyFont="1" applyFill="1" applyBorder="1">
      <alignment/>
      <protection/>
    </xf>
    <xf numFmtId="3" fontId="26" fillId="7" borderId="30" xfId="60" applyNumberFormat="1" applyFont="1" applyFill="1" applyBorder="1">
      <alignment/>
      <protection/>
    </xf>
    <xf numFmtId="2" fontId="26" fillId="0" borderId="43" xfId="60" applyNumberFormat="1" applyFont="1" applyFill="1" applyBorder="1">
      <alignment/>
      <protection/>
    </xf>
    <xf numFmtId="3" fontId="25" fillId="20" borderId="26" xfId="60" applyNumberFormat="1" applyFont="1" applyFill="1" applyBorder="1" applyAlignment="1">
      <alignment horizontal="right"/>
      <protection/>
    </xf>
    <xf numFmtId="2" fontId="26" fillId="7" borderId="44" xfId="60" applyNumberFormat="1" applyFont="1" applyFill="1" applyBorder="1">
      <alignment/>
      <protection/>
    </xf>
    <xf numFmtId="2" fontId="24" fillId="0" borderId="0" xfId="60" applyNumberFormat="1">
      <alignment/>
      <protection/>
    </xf>
    <xf numFmtId="3" fontId="25" fillId="0" borderId="38" xfId="60" applyNumberFormat="1" applyFont="1" applyFill="1" applyBorder="1" applyAlignment="1">
      <alignment horizontal="center" vertical="center"/>
      <protection/>
    </xf>
    <xf numFmtId="2" fontId="27" fillId="0" borderId="26" xfId="60" applyNumberFormat="1" applyFont="1" applyBorder="1" applyAlignment="1">
      <alignment horizontal="center" wrapText="1"/>
      <protection/>
    </xf>
    <xf numFmtId="2" fontId="26" fillId="0" borderId="94" xfId="60" applyNumberFormat="1" applyFont="1" applyFill="1" applyBorder="1">
      <alignment/>
      <protection/>
    </xf>
    <xf numFmtId="2" fontId="26" fillId="0" borderId="90" xfId="60" applyNumberFormat="1" applyFont="1" applyFill="1" applyBorder="1">
      <alignment/>
      <protection/>
    </xf>
    <xf numFmtId="2" fontId="26" fillId="0" borderId="70" xfId="60" applyNumberFormat="1" applyFont="1" applyFill="1" applyBorder="1">
      <alignment/>
      <protection/>
    </xf>
    <xf numFmtId="3" fontId="24" fillId="0" borderId="111" xfId="60" applyNumberFormat="1" applyFont="1" applyFill="1" applyBorder="1" applyAlignment="1">
      <alignment horizontal="center"/>
      <protection/>
    </xf>
    <xf numFmtId="3" fontId="29" fillId="0" borderId="146" xfId="60" applyNumberFormat="1" applyFont="1" applyFill="1" applyBorder="1" applyAlignment="1">
      <alignment vertical="center" wrapText="1"/>
      <protection/>
    </xf>
    <xf numFmtId="3" fontId="29" fillId="0" borderId="0" xfId="60" applyNumberFormat="1" applyFont="1" applyFill="1" applyBorder="1">
      <alignment/>
      <protection/>
    </xf>
    <xf numFmtId="3" fontId="29" fillId="0" borderId="104" xfId="60" applyNumberFormat="1" applyFont="1" applyFill="1" applyBorder="1">
      <alignment/>
      <protection/>
    </xf>
    <xf numFmtId="3" fontId="31" fillId="0" borderId="147" xfId="60" applyNumberFormat="1" applyFont="1" applyFill="1" applyBorder="1" applyAlignment="1">
      <alignment/>
      <protection/>
    </xf>
    <xf numFmtId="3" fontId="31" fillId="20" borderId="134" xfId="60" applyNumberFormat="1" applyFont="1" applyFill="1" applyBorder="1">
      <alignment/>
      <protection/>
    </xf>
    <xf numFmtId="2" fontId="26" fillId="7" borderId="70" xfId="60" applyNumberFormat="1" applyFont="1" applyFill="1" applyBorder="1">
      <alignment/>
      <protection/>
    </xf>
    <xf numFmtId="3" fontId="31" fillId="0" borderId="40" xfId="60" applyNumberFormat="1" applyFont="1" applyFill="1" applyBorder="1" applyAlignment="1">
      <alignment/>
      <protection/>
    </xf>
    <xf numFmtId="3" fontId="31" fillId="20" borderId="70" xfId="60" applyNumberFormat="1" applyFont="1" applyFill="1" applyBorder="1">
      <alignment/>
      <protection/>
    </xf>
    <xf numFmtId="3" fontId="29" fillId="0" borderId="90" xfId="60" applyNumberFormat="1" applyFont="1" applyFill="1" applyBorder="1">
      <alignment/>
      <protection/>
    </xf>
    <xf numFmtId="2" fontId="26" fillId="0" borderId="30" xfId="60" applyNumberFormat="1" applyFont="1" applyFill="1" applyBorder="1">
      <alignment/>
      <protection/>
    </xf>
    <xf numFmtId="3" fontId="24" fillId="0" borderId="53" xfId="60" applyNumberFormat="1" applyFont="1" applyFill="1" applyBorder="1" applyAlignment="1">
      <alignment horizontal="center"/>
      <protection/>
    </xf>
    <xf numFmtId="3" fontId="29" fillId="0" borderId="118" xfId="60" applyNumberFormat="1" applyFont="1" applyFill="1" applyBorder="1">
      <alignment/>
      <protection/>
    </xf>
    <xf numFmtId="2" fontId="26" fillId="0" borderId="31" xfId="60" applyNumberFormat="1" applyFont="1" applyFill="1" applyBorder="1">
      <alignment/>
      <protection/>
    </xf>
    <xf numFmtId="3" fontId="31" fillId="20" borderId="46" xfId="60" applyNumberFormat="1" applyFont="1" applyFill="1" applyBorder="1">
      <alignment/>
      <protection/>
    </xf>
    <xf numFmtId="3" fontId="26" fillId="0" borderId="157" xfId="60" applyNumberFormat="1" applyFont="1" applyFill="1" applyBorder="1" applyAlignment="1">
      <alignment horizontal="right"/>
      <protection/>
    </xf>
    <xf numFmtId="3" fontId="26" fillId="0" borderId="148" xfId="60" applyNumberFormat="1" applyFont="1" applyFill="1" applyBorder="1" applyAlignment="1">
      <alignment horizontal="right"/>
      <protection/>
    </xf>
    <xf numFmtId="2" fontId="26" fillId="0" borderId="118" xfId="60" applyNumberFormat="1" applyFont="1" applyFill="1" applyBorder="1">
      <alignment/>
      <protection/>
    </xf>
    <xf numFmtId="3" fontId="25" fillId="7" borderId="44" xfId="60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4" fillId="0" borderId="90" xfId="6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/>
    </xf>
    <xf numFmtId="0" fontId="37" fillId="16" borderId="66" xfId="0" applyFont="1" applyFill="1" applyBorder="1" applyAlignment="1">
      <alignment/>
    </xf>
    <xf numFmtId="3" fontId="37" fillId="16" borderId="104" xfId="0" applyNumberFormat="1" applyFont="1" applyFill="1" applyBorder="1" applyAlignment="1">
      <alignment/>
    </xf>
    <xf numFmtId="3" fontId="37" fillId="16" borderId="113" xfId="0" applyNumberFormat="1" applyFont="1" applyFill="1" applyBorder="1" applyAlignment="1">
      <alignment/>
    </xf>
    <xf numFmtId="3" fontId="4" fillId="16" borderId="44" xfId="0" applyNumberFormat="1" applyFont="1" applyFill="1" applyBorder="1" applyAlignment="1">
      <alignment/>
    </xf>
    <xf numFmtId="0" fontId="0" fillId="16" borderId="0" xfId="0" applyFill="1" applyAlignment="1">
      <alignment/>
    </xf>
    <xf numFmtId="3" fontId="37" fillId="16" borderId="66" xfId="0" applyNumberFormat="1" applyFont="1" applyFill="1" applyBorder="1" applyAlignment="1">
      <alignment/>
    </xf>
    <xf numFmtId="3" fontId="37" fillId="16" borderId="66" xfId="0" applyNumberFormat="1" applyFont="1" applyFill="1" applyBorder="1" applyAlignment="1" quotePrefix="1">
      <alignment horizontal="right"/>
    </xf>
    <xf numFmtId="0" fontId="37" fillId="16" borderId="104" xfId="0" applyFont="1" applyFill="1" applyBorder="1" applyAlignment="1">
      <alignment/>
    </xf>
    <xf numFmtId="0" fontId="0" fillId="16" borderId="66" xfId="0" applyFill="1" applyBorder="1" applyAlignment="1">
      <alignment/>
    </xf>
    <xf numFmtId="3" fontId="37" fillId="16" borderId="104" xfId="0" applyNumberFormat="1" applyFont="1" applyFill="1" applyBorder="1" applyAlignment="1" quotePrefix="1">
      <alignment/>
    </xf>
    <xf numFmtId="0" fontId="37" fillId="0" borderId="113" xfId="56" applyFont="1" applyBorder="1" applyAlignment="1">
      <alignment horizontal="left"/>
      <protection/>
    </xf>
    <xf numFmtId="0" fontId="37" fillId="0" borderId="109" xfId="56" applyFont="1" applyBorder="1" applyAlignment="1">
      <alignment horizontal="left"/>
      <protection/>
    </xf>
    <xf numFmtId="3" fontId="38" fillId="0" borderId="44" xfId="56" applyNumberFormat="1" applyFont="1" applyBorder="1" applyAlignment="1">
      <alignment horizontal="center" wrapText="1"/>
      <protection/>
    </xf>
    <xf numFmtId="3" fontId="26" fillId="0" borderId="0" xfId="57" applyNumberFormat="1" applyBorder="1" applyAlignment="1">
      <alignment horizontal="center"/>
      <protection/>
    </xf>
    <xf numFmtId="3" fontId="37" fillId="0" borderId="44" xfId="56" applyNumberFormat="1" applyFont="1" applyBorder="1" applyAlignment="1">
      <alignment horizontal="right"/>
      <protection/>
    </xf>
    <xf numFmtId="0" fontId="49" fillId="0" borderId="80" xfId="0" applyFont="1" applyBorder="1" applyAlignment="1">
      <alignment horizontal="center"/>
    </xf>
    <xf numFmtId="0" fontId="49" fillId="0" borderId="104" xfId="0" applyFont="1" applyBorder="1" applyAlignment="1">
      <alignment horizontal="center"/>
    </xf>
    <xf numFmtId="0" fontId="49" fillId="0" borderId="114" xfId="0" applyFont="1" applyBorder="1" applyAlignment="1">
      <alignment horizontal="center"/>
    </xf>
    <xf numFmtId="3" fontId="50" fillId="0" borderId="44" xfId="0" applyNumberFormat="1" applyFont="1" applyBorder="1" applyAlignment="1">
      <alignment/>
    </xf>
    <xf numFmtId="0" fontId="25" fillId="0" borderId="38" xfId="59" applyFont="1" applyBorder="1" applyAlignment="1">
      <alignment horizontal="center" vertical="center" wrapText="1"/>
      <protection/>
    </xf>
    <xf numFmtId="0" fontId="26" fillId="0" borderId="38" xfId="59" applyFont="1" applyBorder="1" applyAlignment="1">
      <alignment horizontal="center" vertical="center"/>
      <protection/>
    </xf>
    <xf numFmtId="0" fontId="25" fillId="0" borderId="38" xfId="59" applyFont="1" applyBorder="1" applyAlignment="1">
      <alignment horizontal="center" vertical="center"/>
      <protection/>
    </xf>
    <xf numFmtId="0" fontId="41" fillId="0" borderId="123" xfId="57" applyFont="1" applyBorder="1" applyAlignment="1">
      <alignment horizontal="center" vertical="center"/>
      <protection/>
    </xf>
    <xf numFmtId="0" fontId="41" fillId="0" borderId="106" xfId="57" applyFont="1" applyBorder="1" applyAlignment="1">
      <alignment horizontal="center" vertical="center"/>
      <protection/>
    </xf>
    <xf numFmtId="0" fontId="41" fillId="0" borderId="125" xfId="57" applyFont="1" applyBorder="1" applyAlignment="1">
      <alignment horizontal="center" vertical="center" wrapText="1"/>
      <protection/>
    </xf>
    <xf numFmtId="0" fontId="41" fillId="0" borderId="131" xfId="57" applyFont="1" applyBorder="1" applyAlignment="1">
      <alignment horizontal="center" vertical="center" wrapText="1"/>
      <protection/>
    </xf>
    <xf numFmtId="0" fontId="41" fillId="0" borderId="117" xfId="57" applyFont="1" applyBorder="1" applyAlignment="1">
      <alignment horizontal="center" vertical="center" wrapText="1"/>
      <protection/>
    </xf>
    <xf numFmtId="0" fontId="28" fillId="0" borderId="44" xfId="59" applyFont="1" applyBorder="1" applyAlignment="1">
      <alignment horizontal="center" vertical="center"/>
      <protection/>
    </xf>
    <xf numFmtId="0" fontId="26" fillId="0" borderId="44" xfId="59" applyFont="1" applyBorder="1" applyAlignment="1" applyProtection="1">
      <alignment horizontal="left" vertical="center" wrapText="1" indent="1"/>
      <protection locked="0"/>
    </xf>
    <xf numFmtId="0" fontId="25" fillId="0" borderId="44" xfId="59" applyFont="1" applyBorder="1" applyAlignment="1">
      <alignment vertical="center"/>
      <protection/>
    </xf>
    <xf numFmtId="0" fontId="26" fillId="0" borderId="44" xfId="59" applyFont="1" applyBorder="1" applyAlignment="1">
      <alignment horizontal="left" vertical="center" indent="1"/>
      <protection/>
    </xf>
    <xf numFmtId="0" fontId="26" fillId="0" borderId="44" xfId="59" applyFont="1" applyBorder="1" applyAlignment="1" quotePrefix="1">
      <alignment horizontal="left" vertical="center" indent="1"/>
      <protection/>
    </xf>
    <xf numFmtId="0" fontId="26" fillId="0" borderId="44" xfId="59" applyFont="1" applyBorder="1" applyAlignment="1">
      <alignment vertical="center"/>
      <protection/>
    </xf>
    <xf numFmtId="0" fontId="38" fillId="0" borderId="133" xfId="56" applyFont="1" applyBorder="1" applyAlignment="1">
      <alignment horizontal="left"/>
      <protection/>
    </xf>
    <xf numFmtId="3" fontId="37" fillId="0" borderId="133" xfId="56" applyNumberFormat="1" applyFont="1" applyBorder="1" applyAlignment="1">
      <alignment horizontal="right"/>
      <protection/>
    </xf>
    <xf numFmtId="3" fontId="25" fillId="0" borderId="110" xfId="0" applyNumberFormat="1" applyFont="1" applyBorder="1" applyAlignment="1">
      <alignment/>
    </xf>
    <xf numFmtId="0" fontId="38" fillId="0" borderId="113" xfId="0" applyNumberFormat="1" applyFont="1" applyBorder="1" applyAlignment="1" quotePrefix="1">
      <alignment/>
    </xf>
    <xf numFmtId="3" fontId="37" fillId="2" borderId="113" xfId="0" applyNumberFormat="1" applyFont="1" applyFill="1" applyBorder="1" applyAlignment="1">
      <alignment/>
    </xf>
    <xf numFmtId="0" fontId="38" fillId="2" borderId="113" xfId="0" applyNumberFormat="1" applyFont="1" applyFill="1" applyBorder="1" applyAlignment="1" quotePrefix="1">
      <alignment horizontal="right"/>
    </xf>
    <xf numFmtId="1" fontId="37" fillId="0" borderId="113" xfId="0" applyNumberFormat="1" applyFont="1" applyBorder="1" applyAlignment="1">
      <alignment/>
    </xf>
    <xf numFmtId="3" fontId="37" fillId="16" borderId="113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51" fillId="0" borderId="11" xfId="57" applyFont="1" applyBorder="1">
      <alignment/>
      <protection/>
    </xf>
    <xf numFmtId="3" fontId="51" fillId="0" borderId="11" xfId="57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25" fillId="0" borderId="11" xfId="57" applyFont="1" applyBorder="1" applyAlignment="1">
      <alignment wrapText="1"/>
      <protection/>
    </xf>
    <xf numFmtId="0" fontId="25" fillId="0" borderId="0" xfId="57" applyFont="1" applyBorder="1">
      <alignment/>
      <protection/>
    </xf>
    <xf numFmtId="3" fontId="25" fillId="0" borderId="0" xfId="57" applyNumberFormat="1" applyFont="1" applyBorder="1" applyAlignment="1">
      <alignment horizontal="center"/>
      <protection/>
    </xf>
    <xf numFmtId="0" fontId="26" fillId="0" borderId="0" xfId="57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3" fontId="26" fillId="0" borderId="15" xfId="57" applyNumberFormat="1" applyBorder="1" applyAlignment="1">
      <alignment horizontal="center"/>
      <protection/>
    </xf>
    <xf numFmtId="3" fontId="51" fillId="0" borderId="15" xfId="57" applyNumberFormat="1" applyFont="1" applyBorder="1" applyAlignment="1">
      <alignment horizontal="center"/>
      <protection/>
    </xf>
    <xf numFmtId="0" fontId="25" fillId="0" borderId="11" xfId="57" applyFont="1" applyBorder="1" applyAlignment="1">
      <alignment horizontal="center" wrapText="1"/>
      <protection/>
    </xf>
    <xf numFmtId="0" fontId="14" fillId="0" borderId="10" xfId="0" applyFont="1" applyBorder="1" applyAlignment="1" applyProtection="1">
      <alignment horizontal="lef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3" fontId="14" fillId="0" borderId="10" xfId="0" applyNumberFormat="1" applyFont="1" applyBorder="1" applyAlignment="1" applyProtection="1">
      <alignment horizontal="right" vertical="center" indent="1"/>
      <protection locked="0"/>
    </xf>
    <xf numFmtId="3" fontId="14" fillId="0" borderId="36" xfId="0" applyNumberFormat="1" applyFont="1" applyBorder="1" applyAlignment="1" applyProtection="1">
      <alignment horizontal="right" vertical="center" indent="1"/>
      <protection locked="0"/>
    </xf>
    <xf numFmtId="3" fontId="14" fillId="0" borderId="32" xfId="0" applyNumberFormat="1" applyFont="1" applyBorder="1" applyAlignment="1" applyProtection="1">
      <alignment horizontal="right" vertical="center" indent="1"/>
      <protection locked="0"/>
    </xf>
    <xf numFmtId="3" fontId="14" fillId="0" borderId="15" xfId="0" applyNumberFormat="1" applyFont="1" applyBorder="1" applyAlignment="1" applyProtection="1">
      <alignment horizontal="right" vertical="center" indent="1"/>
      <protection locked="0"/>
    </xf>
    <xf numFmtId="3" fontId="14" fillId="0" borderId="31" xfId="0" applyNumberFormat="1" applyFont="1" applyBorder="1" applyAlignment="1" applyProtection="1">
      <alignment horizontal="right" vertical="center" indent="1"/>
      <protection locked="0"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104" xfId="0" applyBorder="1" applyAlignment="1">
      <alignment/>
    </xf>
    <xf numFmtId="0" fontId="0" fillId="0" borderId="113" xfId="0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6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38" fillId="0" borderId="46" xfId="56" applyNumberFormat="1" applyFont="1" applyBorder="1" applyAlignment="1">
      <alignment horizontal="left"/>
      <protection/>
    </xf>
    <xf numFmtId="3" fontId="38" fillId="0" borderId="46" xfId="56" applyNumberFormat="1" applyFont="1" applyBorder="1" applyAlignment="1">
      <alignment horizontal="left"/>
      <protection/>
    </xf>
    <xf numFmtId="3" fontId="37" fillId="0" borderId="113" xfId="56" applyNumberFormat="1" applyFont="1" applyBorder="1" applyAlignment="1">
      <alignment horizontal="left"/>
      <protection/>
    </xf>
    <xf numFmtId="3" fontId="37" fillId="0" borderId="46" xfId="56" applyNumberFormat="1" applyFont="1" applyBorder="1" applyAlignment="1">
      <alignment horizontal="left"/>
      <protection/>
    </xf>
    <xf numFmtId="3" fontId="37" fillId="0" borderId="109" xfId="56" applyNumberFormat="1" applyFont="1" applyBorder="1" applyAlignment="1">
      <alignment horizontal="left"/>
      <protection/>
    </xf>
    <xf numFmtId="3" fontId="37" fillId="0" borderId="46" xfId="56" applyNumberFormat="1" applyFont="1" applyBorder="1" applyAlignment="1">
      <alignment horizontal="left"/>
      <protection/>
    </xf>
    <xf numFmtId="3" fontId="37" fillId="0" borderId="113" xfId="56" applyNumberFormat="1" applyFont="1" applyBorder="1" applyAlignment="1">
      <alignment horizontal="left"/>
      <protection/>
    </xf>
    <xf numFmtId="3" fontId="38" fillId="0" borderId="113" xfId="56" applyNumberFormat="1" applyFont="1" applyBorder="1" applyAlignment="1">
      <alignment horizontal="left"/>
      <protection/>
    </xf>
    <xf numFmtId="3" fontId="38" fillId="0" borderId="109" xfId="56" applyNumberFormat="1" applyFont="1" applyBorder="1" applyAlignment="1">
      <alignment horizontal="left"/>
      <protection/>
    </xf>
    <xf numFmtId="3" fontId="0" fillId="0" borderId="0" xfId="0" applyNumberFormat="1" applyAlignment="1">
      <alignment/>
    </xf>
    <xf numFmtId="0" fontId="13" fillId="0" borderId="27" xfId="62" applyFont="1" applyFill="1" applyBorder="1" applyAlignment="1" applyProtection="1">
      <alignment horizontal="center" vertical="center" wrapText="1"/>
      <protection/>
    </xf>
    <xf numFmtId="0" fontId="26" fillId="0" borderId="123" xfId="57" applyFont="1" applyBorder="1" applyAlignment="1">
      <alignment horizontal="right" wrapText="1"/>
      <protection/>
    </xf>
    <xf numFmtId="0" fontId="41" fillId="0" borderId="15" xfId="57" applyFont="1" applyBorder="1" applyAlignment="1">
      <alignment horizontal="center" vertical="center"/>
      <protection/>
    </xf>
    <xf numFmtId="0" fontId="41" fillId="0" borderId="12" xfId="57" applyFont="1" applyBorder="1" applyAlignment="1">
      <alignment horizontal="center" vertical="center"/>
      <protection/>
    </xf>
    <xf numFmtId="0" fontId="41" fillId="0" borderId="125" xfId="57" applyFont="1" applyBorder="1" applyAlignment="1">
      <alignment horizontal="center" vertical="center"/>
      <protection/>
    </xf>
    <xf numFmtId="0" fontId="41" fillId="0" borderId="35" xfId="57" applyFont="1" applyBorder="1" applyAlignment="1">
      <alignment horizontal="center" vertical="center"/>
      <protection/>
    </xf>
    <xf numFmtId="0" fontId="41" fillId="0" borderId="131" xfId="57" applyFont="1" applyBorder="1" applyAlignment="1">
      <alignment horizontal="center" vertical="center"/>
      <protection/>
    </xf>
    <xf numFmtId="0" fontId="41" fillId="0" borderId="117" xfId="57" applyFont="1" applyBorder="1" applyAlignment="1">
      <alignment horizontal="center" vertical="center"/>
      <protection/>
    </xf>
    <xf numFmtId="0" fontId="14" fillId="0" borderId="32" xfId="62" applyFont="1" applyFill="1" applyBorder="1" applyAlignment="1" applyProtection="1">
      <alignment horizontal="left" vertical="center" wrapText="1" inden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62" applyFont="1" applyFill="1" applyBorder="1" applyAlignment="1" applyProtection="1">
      <alignment horizontal="lef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8" xfId="0" applyFont="1" applyFill="1" applyBorder="1" applyAlignment="1" applyProtection="1">
      <alignment horizontal="left" vertical="center" wrapText="1" indent="1"/>
      <protection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38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62" applyFont="1" applyFill="1" applyBorder="1" applyAlignment="1" applyProtection="1">
      <alignment horizontal="left" vertical="center" wrapText="1" indent="1"/>
      <protection/>
    </xf>
    <xf numFmtId="164" fontId="14" fillId="0" borderId="1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62" applyFont="1" applyFill="1" applyBorder="1" applyAlignment="1" applyProtection="1">
      <alignment horizontal="left" vertical="center" wrapText="1" indent="1"/>
      <protection/>
    </xf>
    <xf numFmtId="164" fontId="14" fillId="0" borderId="9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62" applyFont="1" applyFill="1" applyBorder="1" applyAlignment="1" applyProtection="1">
      <alignment horizontal="left" vertical="center" wrapText="1" indent="1"/>
      <protection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5" xfId="57" applyNumberFormat="1" applyBorder="1" applyAlignment="1">
      <alignment horizontal="center"/>
      <protection/>
    </xf>
    <xf numFmtId="3" fontId="26" fillId="0" borderId="35" xfId="57" applyNumberFormat="1" applyBorder="1" applyAlignment="1">
      <alignment horizontal="center"/>
      <protection/>
    </xf>
    <xf numFmtId="0" fontId="26" fillId="0" borderId="11" xfId="57" applyBorder="1" applyAlignment="1">
      <alignment/>
      <protection/>
    </xf>
    <xf numFmtId="0" fontId="26" fillId="0" borderId="124" xfId="57" applyBorder="1" applyAlignment="1">
      <alignment wrapText="1"/>
      <protection/>
    </xf>
    <xf numFmtId="0" fontId="26" fillId="0" borderId="59" xfId="57" applyBorder="1" applyAlignment="1">
      <alignment wrapText="1"/>
      <protection/>
    </xf>
    <xf numFmtId="0" fontId="26" fillId="0" borderId="14" xfId="57" applyBorder="1" applyAlignment="1">
      <alignment wrapText="1"/>
      <protection/>
    </xf>
    <xf numFmtId="164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7" xfId="62" applyFont="1" applyFill="1" applyBorder="1" applyAlignment="1" applyProtection="1">
      <alignment horizontal="left" vertical="center" wrapText="1" indent="1"/>
      <protection/>
    </xf>
    <xf numFmtId="164" fontId="14" fillId="0" borderId="94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90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114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104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62" applyNumberFormat="1" applyFont="1" applyFill="1" applyBorder="1" applyAlignment="1" applyProtection="1">
      <alignment horizontal="right" vertical="center" wrapText="1" indent="1"/>
      <protection/>
    </xf>
    <xf numFmtId="0" fontId="14" fillId="0" borderId="38" xfId="62" applyFont="1" applyFill="1" applyBorder="1" applyProtection="1">
      <alignment/>
      <protection/>
    </xf>
    <xf numFmtId="0" fontId="14" fillId="0" borderId="66" xfId="62" applyFont="1" applyFill="1" applyBorder="1" applyProtection="1">
      <alignment/>
      <protection/>
    </xf>
    <xf numFmtId="0" fontId="14" fillId="0" borderId="0" xfId="62" applyFont="1" applyFill="1" applyBorder="1" applyProtection="1">
      <alignment/>
      <protection/>
    </xf>
    <xf numFmtId="164" fontId="4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5" xfId="0" applyNumberFormat="1" applyFont="1" applyFill="1" applyBorder="1" applyAlignment="1" applyProtection="1">
      <alignment horizontal="right" vertical="center" wrapText="1" indent="1"/>
      <protection locked="0"/>
    </xf>
    <xf numFmtId="3" fontId="29" fillId="20" borderId="90" xfId="61" applyNumberFormat="1" applyFont="1" applyFill="1" applyBorder="1">
      <alignment/>
      <protection/>
    </xf>
    <xf numFmtId="3" fontId="14" fillId="0" borderId="40" xfId="6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6" xfId="0" applyNumberFormat="1" applyFill="1" applyBorder="1" applyAlignment="1">
      <alignment vertical="center" wrapText="1"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5" xfId="0" applyNumberFormat="1" applyFont="1" applyFill="1" applyBorder="1" applyAlignment="1" applyProtection="1">
      <alignment vertical="center" wrapText="1"/>
      <protection locked="0"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0" xfId="0" applyFont="1" applyBorder="1" applyAlignment="1">
      <alignment/>
    </xf>
    <xf numFmtId="0" fontId="49" fillId="0" borderId="38" xfId="0" applyFont="1" applyBorder="1" applyAlignment="1">
      <alignment horizontal="left"/>
    </xf>
    <xf numFmtId="0" fontId="50" fillId="0" borderId="39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48" fillId="0" borderId="0" xfId="0" applyFont="1" applyFill="1" applyAlignment="1">
      <alignment horizontal="right"/>
    </xf>
    <xf numFmtId="0" fontId="37" fillId="0" borderId="66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65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37" fillId="0" borderId="66" xfId="0" applyFont="1" applyBorder="1" applyAlignment="1">
      <alignment horizontal="left"/>
    </xf>
    <xf numFmtId="0" fontId="26" fillId="0" borderId="124" xfId="57" applyFont="1" applyFill="1" applyBorder="1" applyAlignment="1">
      <alignment wrapText="1"/>
      <protection/>
    </xf>
    <xf numFmtId="0" fontId="26" fillId="0" borderId="59" xfId="57" applyFill="1" applyBorder="1" applyAlignment="1">
      <alignment wrapText="1"/>
      <protection/>
    </xf>
    <xf numFmtId="0" fontId="26" fillId="0" borderId="14" xfId="57" applyFill="1" applyBorder="1" applyAlignment="1">
      <alignment wrapText="1"/>
      <protection/>
    </xf>
    <xf numFmtId="3" fontId="38" fillId="16" borderId="114" xfId="0" applyNumberFormat="1" applyFont="1" applyFill="1" applyBorder="1" applyAlignment="1">
      <alignment/>
    </xf>
    <xf numFmtId="3" fontId="38" fillId="16" borderId="104" xfId="0" applyNumberFormat="1" applyFont="1" applyFill="1" applyBorder="1" applyAlignment="1">
      <alignment/>
    </xf>
    <xf numFmtId="3" fontId="39" fillId="16" borderId="44" xfId="0" applyNumberFormat="1" applyFont="1" applyFill="1" applyBorder="1" applyAlignment="1">
      <alignment/>
    </xf>
    <xf numFmtId="3" fontId="39" fillId="16" borderId="0" xfId="0" applyNumberFormat="1" applyFont="1" applyFill="1" applyBorder="1" applyAlignment="1">
      <alignment/>
    </xf>
    <xf numFmtId="0" fontId="18" fillId="16" borderId="80" xfId="0" applyFont="1" applyFill="1" applyBorder="1" applyAlignment="1">
      <alignment horizontal="center"/>
    </xf>
    <xf numFmtId="0" fontId="18" fillId="16" borderId="114" xfId="0" applyFont="1" applyFill="1" applyBorder="1" applyAlignment="1">
      <alignment horizontal="center"/>
    </xf>
    <xf numFmtId="3" fontId="38" fillId="16" borderId="80" xfId="0" applyNumberFormat="1" applyFont="1" applyFill="1" applyBorder="1" applyAlignment="1">
      <alignment/>
    </xf>
    <xf numFmtId="3" fontId="38" fillId="0" borderId="113" xfId="56" applyNumberFormat="1" applyFont="1" applyBorder="1" applyAlignment="1">
      <alignment horizontal="left"/>
      <protection/>
    </xf>
    <xf numFmtId="3" fontId="38" fillId="0" borderId="44" xfId="56" applyNumberFormat="1" applyFont="1" applyBorder="1" applyAlignment="1">
      <alignment horizontal="left"/>
      <protection/>
    </xf>
    <xf numFmtId="3" fontId="38" fillId="16" borderId="0" xfId="0" applyNumberFormat="1" applyFont="1" applyFill="1" applyBorder="1" applyAlignment="1">
      <alignment wrapText="1"/>
    </xf>
    <xf numFmtId="0" fontId="37" fillId="0" borderId="113" xfId="0" applyFont="1" applyBorder="1" applyAlignment="1">
      <alignment horizontal="right" vertical="center" wrapText="1"/>
    </xf>
    <xf numFmtId="3" fontId="37" fillId="0" borderId="113" xfId="0" applyNumberFormat="1" applyFont="1" applyBorder="1" applyAlignment="1">
      <alignment horizontal="right" vertical="center" wrapText="1"/>
    </xf>
    <xf numFmtId="0" fontId="37" fillId="0" borderId="66" xfId="0" applyFont="1" applyFill="1" applyBorder="1" applyAlignment="1">
      <alignment/>
    </xf>
    <xf numFmtId="0" fontId="25" fillId="0" borderId="115" xfId="0" applyFont="1" applyBorder="1" applyAlignment="1">
      <alignment/>
    </xf>
    <xf numFmtId="0" fontId="0" fillId="0" borderId="133" xfId="0" applyBorder="1" applyAlignment="1">
      <alignment/>
    </xf>
    <xf numFmtId="165" fontId="25" fillId="0" borderId="129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0" fillId="0" borderId="109" xfId="0" applyNumberFormat="1" applyBorder="1" applyAlignment="1">
      <alignment horizontal="right"/>
    </xf>
    <xf numFmtId="0" fontId="0" fillId="0" borderId="66" xfId="0" applyBorder="1" applyAlignment="1">
      <alignment/>
    </xf>
    <xf numFmtId="3" fontId="25" fillId="0" borderId="10" xfId="0" applyNumberFormat="1" applyFont="1" applyBorder="1" applyAlignment="1">
      <alignment horizontal="center"/>
    </xf>
    <xf numFmtId="3" fontId="25" fillId="0" borderId="113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3" fontId="25" fillId="0" borderId="12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166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0" fontId="18" fillId="0" borderId="17" xfId="0" applyNumberFormat="1" applyFont="1" applyBorder="1" applyAlignment="1" applyProtection="1">
      <alignment horizontal="left" indent="1"/>
      <protection/>
    </xf>
    <xf numFmtId="0" fontId="38" fillId="0" borderId="59" xfId="0" applyFont="1" applyBorder="1" applyAlignment="1">
      <alignment/>
    </xf>
    <xf numFmtId="2" fontId="38" fillId="0" borderId="11" xfId="0" applyNumberFormat="1" applyFont="1" applyBorder="1" applyAlignment="1">
      <alignment/>
    </xf>
    <xf numFmtId="3" fontId="38" fillId="16" borderId="40" xfId="0" applyNumberFormat="1" applyFont="1" applyFill="1" applyBorder="1" applyAlignment="1">
      <alignment wrapText="1"/>
    </xf>
    <xf numFmtId="0" fontId="25" fillId="0" borderId="0" xfId="59" applyFont="1" applyAlignment="1" applyProtection="1">
      <alignment horizontal="center" vertical="center" wrapText="1"/>
      <protection locked="0"/>
    </xf>
    <xf numFmtId="3" fontId="38" fillId="0" borderId="124" xfId="0" applyNumberFormat="1" applyFont="1" applyBorder="1" applyAlignment="1">
      <alignment/>
    </xf>
    <xf numFmtId="0" fontId="37" fillId="0" borderId="66" xfId="0" applyFont="1" applyBorder="1" applyAlignment="1">
      <alignment/>
    </xf>
    <xf numFmtId="165" fontId="37" fillId="0" borderId="105" xfId="0" applyNumberFormat="1" applyFont="1" applyBorder="1" applyAlignment="1">
      <alignment/>
    </xf>
    <xf numFmtId="0" fontId="18" fillId="0" borderId="65" xfId="0" applyNumberFormat="1" applyFont="1" applyBorder="1" applyAlignment="1" applyProtection="1">
      <alignment horizontal="left" indent="1"/>
      <protection/>
    </xf>
    <xf numFmtId="3" fontId="37" fillId="0" borderId="10" xfId="0" applyNumberFormat="1" applyFont="1" applyFill="1" applyBorder="1" applyAlignment="1">
      <alignment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105" xfId="0" applyFont="1" applyBorder="1" applyAlignment="1">
      <alignment horizontal="right" vertical="center" wrapText="1"/>
    </xf>
    <xf numFmtId="4" fontId="37" fillId="0" borderId="105" xfId="0" applyNumberFormat="1" applyFont="1" applyBorder="1" applyAlignment="1">
      <alignment horizontal="right" vertical="center"/>
    </xf>
    <xf numFmtId="0" fontId="37" fillId="0" borderId="66" xfId="0" applyFont="1" applyFill="1" applyBorder="1" applyAlignment="1">
      <alignment/>
    </xf>
    <xf numFmtId="1" fontId="37" fillId="0" borderId="105" xfId="0" applyNumberFormat="1" applyFont="1" applyBorder="1" applyAlignment="1">
      <alignment/>
    </xf>
    <xf numFmtId="0" fontId="37" fillId="16" borderId="113" xfId="0" applyFont="1" applyFill="1" applyBorder="1" applyAlignment="1">
      <alignment horizontal="right" vertical="center" wrapText="1"/>
    </xf>
    <xf numFmtId="3" fontId="38" fillId="0" borderId="11" xfId="0" applyNumberFormat="1" applyFont="1" applyBorder="1" applyAlignment="1">
      <alignment/>
    </xf>
    <xf numFmtId="3" fontId="38" fillId="16" borderId="40" xfId="0" applyNumberFormat="1" applyFont="1" applyFill="1" applyBorder="1" applyAlignment="1">
      <alignment horizontal="right" vertical="center" wrapText="1"/>
    </xf>
    <xf numFmtId="1" fontId="38" fillId="0" borderId="124" xfId="0" applyNumberFormat="1" applyFont="1" applyBorder="1" applyAlignment="1">
      <alignment/>
    </xf>
    <xf numFmtId="0" fontId="37" fillId="0" borderId="105" xfId="0" applyFont="1" applyFill="1" applyBorder="1" applyAlignment="1">
      <alignment/>
    </xf>
    <xf numFmtId="3" fontId="37" fillId="16" borderId="113" xfId="0" applyNumberFormat="1" applyFont="1" applyFill="1" applyBorder="1" applyAlignment="1">
      <alignment/>
    </xf>
    <xf numFmtId="0" fontId="38" fillId="0" borderId="65" xfId="0" applyFont="1" applyBorder="1" applyAlignment="1">
      <alignment horizontal="left"/>
    </xf>
    <xf numFmtId="0" fontId="38" fillId="0" borderId="59" xfId="0" applyFont="1" applyBorder="1" applyAlignment="1">
      <alignment horizontal="left"/>
    </xf>
    <xf numFmtId="3" fontId="38" fillId="0" borderId="11" xfId="0" applyNumberFormat="1" applyFont="1" applyFill="1" applyBorder="1" applyAlignment="1">
      <alignment/>
    </xf>
    <xf numFmtId="3" fontId="38" fillId="16" borderId="40" xfId="0" applyNumberFormat="1" applyFont="1" applyFill="1" applyBorder="1" applyAlignment="1">
      <alignment/>
    </xf>
    <xf numFmtId="0" fontId="38" fillId="0" borderId="124" xfId="0" applyFont="1" applyFill="1" applyBorder="1" applyAlignment="1">
      <alignment/>
    </xf>
    <xf numFmtId="0" fontId="38" fillId="0" borderId="34" xfId="0" applyFont="1" applyBorder="1" applyAlignment="1">
      <alignment horizontal="left"/>
    </xf>
    <xf numFmtId="0" fontId="38" fillId="0" borderId="35" xfId="0" applyFont="1" applyBorder="1" applyAlignment="1">
      <alignment horizontal="left"/>
    </xf>
    <xf numFmtId="0" fontId="38" fillId="0" borderId="125" xfId="0" applyFont="1" applyFill="1" applyBorder="1" applyAlignment="1">
      <alignment/>
    </xf>
    <xf numFmtId="3" fontId="38" fillId="0" borderId="15" xfId="0" applyNumberFormat="1" applyFont="1" applyFill="1" applyBorder="1" applyAlignment="1">
      <alignment/>
    </xf>
    <xf numFmtId="3" fontId="38" fillId="16" borderId="36" xfId="0" applyNumberFormat="1" applyFont="1" applyFill="1" applyBorder="1" applyAlignment="1">
      <alignment/>
    </xf>
    <xf numFmtId="3" fontId="49" fillId="0" borderId="96" xfId="0" applyNumberFormat="1" applyFont="1" applyFill="1" applyBorder="1" applyAlignment="1">
      <alignment/>
    </xf>
    <xf numFmtId="3" fontId="49" fillId="0" borderId="23" xfId="0" applyNumberFormat="1" applyFont="1" applyFill="1" applyBorder="1" applyAlignment="1">
      <alignment/>
    </xf>
    <xf numFmtId="3" fontId="49" fillId="0" borderId="46" xfId="0" applyNumberFormat="1" applyFont="1" applyFill="1" applyBorder="1" applyAlignment="1">
      <alignment/>
    </xf>
    <xf numFmtId="3" fontId="38" fillId="0" borderId="44" xfId="56" applyNumberFormat="1" applyFont="1" applyBorder="1" applyAlignment="1">
      <alignment horizontal="right"/>
      <protection/>
    </xf>
    <xf numFmtId="3" fontId="0" fillId="0" borderId="39" xfId="0" applyNumberFormat="1" applyBorder="1" applyAlignment="1">
      <alignment horizontal="right"/>
    </xf>
    <xf numFmtId="3" fontId="0" fillId="0" borderId="46" xfId="0" applyNumberFormat="1" applyBorder="1" applyAlignment="1">
      <alignment/>
    </xf>
    <xf numFmtId="164" fontId="13" fillId="0" borderId="114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94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70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2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0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3" fontId="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104" xfId="0" applyFont="1" applyBorder="1" applyAlignment="1">
      <alignment horizontal="left" wrapText="1"/>
    </xf>
    <xf numFmtId="0" fontId="4" fillId="16" borderId="104" xfId="0" applyFont="1" applyFill="1" applyBorder="1" applyAlignment="1">
      <alignment/>
    </xf>
    <xf numFmtId="0" fontId="38" fillId="0" borderId="104" xfId="0" applyFont="1" applyBorder="1" applyAlignment="1">
      <alignment horizontal="left" vertical="top" wrapText="1"/>
    </xf>
    <xf numFmtId="0" fontId="39" fillId="0" borderId="114" xfId="0" applyFont="1" applyBorder="1" applyAlignment="1">
      <alignment/>
    </xf>
    <xf numFmtId="0" fontId="18" fillId="0" borderId="13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38" fillId="19" borderId="66" xfId="0" applyNumberFormat="1" applyFont="1" applyFill="1" applyBorder="1" applyAlignment="1">
      <alignment/>
    </xf>
    <xf numFmtId="3" fontId="37" fillId="19" borderId="101" xfId="0" applyNumberFormat="1" applyFont="1" applyFill="1" applyBorder="1" applyAlignment="1">
      <alignment/>
    </xf>
    <xf numFmtId="3" fontId="38" fillId="0" borderId="133" xfId="0" applyNumberFormat="1" applyFont="1" applyBorder="1" applyAlignment="1">
      <alignment/>
    </xf>
    <xf numFmtId="3" fontId="38" fillId="0" borderId="38" xfId="0" applyNumberFormat="1" applyFont="1" applyBorder="1" applyAlignment="1">
      <alignment/>
    </xf>
    <xf numFmtId="0" fontId="38" fillId="0" borderId="80" xfId="0" applyFont="1" applyBorder="1" applyAlignment="1">
      <alignment horizontal="left" wrapText="1"/>
    </xf>
    <xf numFmtId="0" fontId="38" fillId="0" borderId="44" xfId="0" applyFont="1" applyBorder="1" applyAlignment="1">
      <alignment horizontal="left" wrapText="1"/>
    </xf>
    <xf numFmtId="164" fontId="3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38" fillId="0" borderId="1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8" fillId="0" borderId="108" xfId="0" applyFont="1" applyBorder="1" applyAlignment="1">
      <alignment horizontal="center"/>
    </xf>
    <xf numFmtId="0" fontId="0" fillId="0" borderId="0" xfId="0" applyAlignment="1">
      <alignment horizontal="right"/>
    </xf>
    <xf numFmtId="0" fontId="37" fillId="0" borderId="38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7" fillId="0" borderId="0" xfId="0" applyFont="1" applyBorder="1" applyAlignment="1">
      <alignment horizontal="left" wrapText="1"/>
    </xf>
    <xf numFmtId="0" fontId="25" fillId="0" borderId="0" xfId="59" applyFont="1" applyAlignment="1">
      <alignment horizontal="center" vertical="center"/>
      <protection/>
    </xf>
    <xf numFmtId="0" fontId="21" fillId="0" borderId="104" xfId="0" applyFont="1" applyBorder="1" applyAlignment="1">
      <alignment horizontal="center" vertical="center" wrapText="1"/>
    </xf>
    <xf numFmtId="0" fontId="21" fillId="0" borderId="114" xfId="0" applyFont="1" applyBorder="1" applyAlignment="1">
      <alignment horizontal="center" vertical="center" wrapText="1"/>
    </xf>
    <xf numFmtId="0" fontId="38" fillId="0" borderId="80" xfId="0" applyFont="1" applyBorder="1" applyAlignment="1">
      <alignment horizontal="center" vertical="center" wrapText="1"/>
    </xf>
    <xf numFmtId="0" fontId="38" fillId="0" borderId="104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14" fillId="0" borderId="42" xfId="0" applyFont="1" applyFill="1" applyBorder="1" applyAlignment="1" applyProtection="1">
      <alignment horizontal="right" inden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21" fillId="0" borderId="2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29" xfId="0" applyFont="1" applyBorder="1" applyAlignment="1">
      <alignment horizontal="center" vertical="center" wrapText="1"/>
    </xf>
    <xf numFmtId="0" fontId="21" fillId="0" borderId="133" xfId="0" applyFont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 wrapText="1"/>
    </xf>
    <xf numFmtId="0" fontId="21" fillId="0" borderId="123" xfId="0" applyFont="1" applyBorder="1" applyAlignment="1">
      <alignment horizontal="center" vertical="center" wrapText="1"/>
    </xf>
    <xf numFmtId="0" fontId="14" fillId="0" borderId="15" xfId="0" applyFont="1" applyFill="1" applyBorder="1" applyAlignment="1" applyProtection="1">
      <alignment horizontal="right" indent="1"/>
      <protection locked="0"/>
    </xf>
    <xf numFmtId="0" fontId="14" fillId="0" borderId="35" xfId="0" applyFont="1" applyFill="1" applyBorder="1" applyAlignment="1" applyProtection="1">
      <alignment horizontal="left" indent="1"/>
      <protection locked="0"/>
    </xf>
    <xf numFmtId="0" fontId="14" fillId="0" borderId="131" xfId="0" applyFont="1" applyFill="1" applyBorder="1" applyAlignment="1" applyProtection="1">
      <alignment horizontal="left" indent="1"/>
      <protection locked="0"/>
    </xf>
    <xf numFmtId="0" fontId="14" fillId="0" borderId="158" xfId="0" applyFont="1" applyFill="1" applyBorder="1" applyAlignment="1" applyProtection="1">
      <alignment horizontal="left" indent="1"/>
      <protection locked="0"/>
    </xf>
    <xf numFmtId="0" fontId="14" fillId="0" borderId="13" xfId="0" applyFont="1" applyFill="1" applyBorder="1" applyAlignment="1" applyProtection="1">
      <alignment horizontal="right" indent="1"/>
      <protection locked="0"/>
    </xf>
    <xf numFmtId="0" fontId="14" fillId="0" borderId="41" xfId="0" applyFont="1" applyFill="1" applyBorder="1" applyAlignment="1" applyProtection="1">
      <alignment horizontal="right" indent="1"/>
      <protection locked="0"/>
    </xf>
    <xf numFmtId="0" fontId="14" fillId="0" borderId="34" xfId="0" applyFont="1" applyFill="1" applyBorder="1" applyAlignment="1" applyProtection="1">
      <alignment horizontal="left" indent="1"/>
      <protection locked="0"/>
    </xf>
    <xf numFmtId="0" fontId="14" fillId="0" borderId="47" xfId="0" applyFont="1" applyFill="1" applyBorder="1" applyAlignment="1" applyProtection="1">
      <alignment horizontal="left" indent="1"/>
      <protection locked="0"/>
    </xf>
    <xf numFmtId="0" fontId="14" fillId="0" borderId="128" xfId="0" applyFont="1" applyFill="1" applyBorder="1" applyAlignment="1" applyProtection="1">
      <alignment horizontal="left" indent="1"/>
      <protection locked="0"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33" xfId="0" applyFont="1" applyFill="1" applyBorder="1" applyAlignment="1" applyProtection="1">
      <alignment horizontal="center"/>
      <protection/>
    </xf>
    <xf numFmtId="0" fontId="7" fillId="0" borderId="130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right" indent="1"/>
      <protection/>
    </xf>
    <xf numFmtId="0" fontId="13" fillId="0" borderId="26" xfId="0" applyFont="1" applyFill="1" applyBorder="1" applyAlignment="1" applyProtection="1">
      <alignment horizontal="right" inden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15" xfId="0" applyFont="1" applyFill="1" applyBorder="1" applyAlignment="1" applyProtection="1">
      <alignment horizontal="center"/>
      <protection/>
    </xf>
    <xf numFmtId="164" fontId="20" fillId="0" borderId="108" xfId="62" applyNumberFormat="1" applyFont="1" applyFill="1" applyBorder="1" applyAlignment="1" applyProtection="1">
      <alignment horizontal="left" vertical="center"/>
      <protection/>
    </xf>
    <xf numFmtId="164" fontId="6" fillId="0" borderId="0" xfId="62" applyNumberFormat="1" applyFont="1" applyFill="1" applyBorder="1" applyAlignment="1" applyProtection="1">
      <alignment horizontal="center" vertical="center"/>
      <protection/>
    </xf>
    <xf numFmtId="164" fontId="20" fillId="0" borderId="108" xfId="62" applyNumberFormat="1" applyFont="1" applyFill="1" applyBorder="1" applyAlignment="1" applyProtection="1">
      <alignment horizontal="left"/>
      <protection/>
    </xf>
    <xf numFmtId="0" fontId="6" fillId="0" borderId="0" xfId="62" applyFont="1" applyFill="1" applyAlignment="1" applyProtection="1">
      <alignment horizontal="center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7" fillId="0" borderId="11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3" fillId="0" borderId="133" xfId="0" applyNumberFormat="1" applyFont="1" applyFill="1" applyBorder="1" applyAlignment="1" applyProtection="1">
      <alignment horizontal="center" vertical="center" wrapText="1"/>
      <protection/>
    </xf>
    <xf numFmtId="164" fontId="7" fillId="0" borderId="94" xfId="0" applyNumberFormat="1" applyFont="1" applyFill="1" applyBorder="1" applyAlignment="1" applyProtection="1">
      <alignment horizontal="center" vertical="center" wrapText="1"/>
      <protection/>
    </xf>
    <xf numFmtId="164" fontId="7" fillId="0" borderId="118" xfId="0" applyNumberFormat="1" applyFont="1" applyFill="1" applyBorder="1" applyAlignment="1" applyProtection="1">
      <alignment horizontal="center" vertical="center" wrapText="1"/>
      <protection/>
    </xf>
    <xf numFmtId="164" fontId="33" fillId="0" borderId="0" xfId="62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4" fillId="0" borderId="20" xfId="62" applyFont="1" applyFill="1" applyBorder="1" applyAlignment="1">
      <alignment horizontal="center" vertical="center" wrapText="1"/>
      <protection/>
    </xf>
    <xf numFmtId="0" fontId="4" fillId="0" borderId="19" xfId="62" applyFont="1" applyFill="1" applyBorder="1" applyAlignment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41" xfId="62" applyFont="1" applyFill="1" applyBorder="1" applyAlignment="1">
      <alignment horizontal="center" vertical="center" wrapText="1"/>
      <protection/>
    </xf>
    <xf numFmtId="0" fontId="4" fillId="0" borderId="42" xfId="62" applyFont="1" applyFill="1" applyBorder="1" applyAlignment="1">
      <alignment horizontal="center" vertical="center" wrapText="1"/>
      <protection/>
    </xf>
    <xf numFmtId="0" fontId="7" fillId="0" borderId="22" xfId="62" applyFont="1" applyFill="1" applyBorder="1" applyAlignment="1" applyProtection="1">
      <alignment horizontal="left"/>
      <protection/>
    </xf>
    <xf numFmtId="0" fontId="7" fillId="0" borderId="23" xfId="62" applyFont="1" applyFill="1" applyBorder="1" applyAlignment="1" applyProtection="1">
      <alignment horizontal="left"/>
      <protection/>
    </xf>
    <xf numFmtId="0" fontId="14" fillId="0" borderId="133" xfId="62" applyFont="1" applyFill="1" applyBorder="1" applyAlignment="1">
      <alignment horizontal="justify" vertical="center" wrapText="1"/>
      <protection/>
    </xf>
    <xf numFmtId="164" fontId="34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38" xfId="0" applyFont="1" applyFill="1" applyBorder="1" applyAlignment="1" applyProtection="1">
      <alignment horizontal="left" indent="1"/>
      <protection/>
    </xf>
    <xf numFmtId="0" fontId="7" fillId="0" borderId="39" xfId="0" applyFont="1" applyFill="1" applyBorder="1" applyAlignment="1" applyProtection="1">
      <alignment horizontal="left" indent="1"/>
      <protection/>
    </xf>
    <xf numFmtId="0" fontId="7" fillId="0" borderId="37" xfId="0" applyFont="1" applyFill="1" applyBorder="1" applyAlignment="1" applyProtection="1">
      <alignment horizontal="left" indent="1"/>
      <protection/>
    </xf>
    <xf numFmtId="0" fontId="41" fillId="0" borderId="106" xfId="57" applyFont="1" applyBorder="1" applyAlignment="1">
      <alignment horizontal="center" vertical="center" wrapText="1"/>
      <protection/>
    </xf>
    <xf numFmtId="0" fontId="41" fillId="0" borderId="15" xfId="57" applyFont="1" applyBorder="1" applyAlignment="1">
      <alignment horizontal="center" vertical="center" wrapText="1"/>
      <protection/>
    </xf>
    <xf numFmtId="0" fontId="41" fillId="0" borderId="12" xfId="57" applyFont="1" applyBorder="1" applyAlignment="1">
      <alignment horizontal="center" vertical="center" wrapText="1"/>
      <protection/>
    </xf>
    <xf numFmtId="0" fontId="26" fillId="0" borderId="124" xfId="57" applyFont="1" applyBorder="1" applyAlignment="1">
      <alignment wrapText="1"/>
      <protection/>
    </xf>
    <xf numFmtId="0" fontId="0" fillId="0" borderId="131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1" fillId="0" borderId="11" xfId="57" applyFont="1" applyFill="1" applyBorder="1" applyAlignment="1">
      <alignment/>
      <protection/>
    </xf>
    <xf numFmtId="3" fontId="51" fillId="0" borderId="125" xfId="57" applyNumberFormat="1" applyFont="1" applyBorder="1" applyAlignment="1">
      <alignment horizontal="center"/>
      <protection/>
    </xf>
    <xf numFmtId="3" fontId="51" fillId="0" borderId="35" xfId="57" applyNumberFormat="1" applyFont="1" applyBorder="1" applyAlignment="1">
      <alignment horizontal="center"/>
      <protection/>
    </xf>
    <xf numFmtId="0" fontId="51" fillId="0" borderId="124" xfId="57" applyFont="1" applyFill="1" applyBorder="1" applyAlignment="1">
      <alignment wrapText="1"/>
      <protection/>
    </xf>
    <xf numFmtId="0" fontId="51" fillId="0" borderId="59" xfId="57" applyFont="1" applyFill="1" applyBorder="1" applyAlignment="1">
      <alignment wrapText="1"/>
      <protection/>
    </xf>
    <xf numFmtId="0" fontId="51" fillId="0" borderId="14" xfId="57" applyFont="1" applyFill="1" applyBorder="1" applyAlignment="1">
      <alignment wrapText="1"/>
      <protection/>
    </xf>
    <xf numFmtId="0" fontId="26" fillId="0" borderId="11" xfId="57" applyFont="1" applyFill="1" applyBorder="1" applyAlignment="1">
      <alignment/>
      <protection/>
    </xf>
    <xf numFmtId="0" fontId="26" fillId="0" borderId="11" xfId="57" applyFill="1" applyBorder="1" applyAlignment="1">
      <alignment/>
      <protection/>
    </xf>
    <xf numFmtId="3" fontId="51" fillId="0" borderId="124" xfId="57" applyNumberFormat="1" applyFont="1" applyBorder="1" applyAlignment="1">
      <alignment horizontal="center"/>
      <protection/>
    </xf>
    <xf numFmtId="3" fontId="51" fillId="0" borderId="14" xfId="57" applyNumberFormat="1" applyFont="1" applyBorder="1" applyAlignment="1">
      <alignment horizontal="center"/>
      <protection/>
    </xf>
    <xf numFmtId="3" fontId="26" fillId="0" borderId="11" xfId="57" applyNumberFormat="1" applyBorder="1" applyAlignment="1">
      <alignment horizontal="center"/>
      <protection/>
    </xf>
    <xf numFmtId="0" fontId="26" fillId="0" borderId="124" xfId="57" applyFont="1" applyFill="1" applyBorder="1" applyAlignment="1">
      <alignment/>
      <protection/>
    </xf>
    <xf numFmtId="0" fontId="26" fillId="0" borderId="59" xfId="57" applyBorder="1" applyAlignment="1">
      <alignment/>
      <protection/>
    </xf>
    <xf numFmtId="0" fontId="26" fillId="0" borderId="14" xfId="57" applyBorder="1" applyAlignment="1">
      <alignment/>
      <protection/>
    </xf>
    <xf numFmtId="3" fontId="26" fillId="0" borderId="124" xfId="57" applyNumberFormat="1" applyBorder="1" applyAlignment="1">
      <alignment horizontal="center"/>
      <protection/>
    </xf>
    <xf numFmtId="3" fontId="26" fillId="0" borderId="14" xfId="57" applyNumberFormat="1" applyBorder="1" applyAlignment="1">
      <alignment horizontal="center"/>
      <protection/>
    </xf>
    <xf numFmtId="0" fontId="51" fillId="0" borderId="124" xfId="57" applyFont="1" applyFill="1" applyBorder="1" applyAlignment="1">
      <alignment/>
      <protection/>
    </xf>
    <xf numFmtId="0" fontId="51" fillId="0" borderId="59" xfId="57" applyFont="1" applyBorder="1" applyAlignment="1">
      <alignment/>
      <protection/>
    </xf>
    <xf numFmtId="0" fontId="51" fillId="0" borderId="14" xfId="57" applyFont="1" applyBorder="1" applyAlignment="1">
      <alignment/>
      <protection/>
    </xf>
    <xf numFmtId="0" fontId="26" fillId="0" borderId="0" xfId="57" applyFont="1" applyFill="1" applyBorder="1" applyAlignment="1">
      <alignment/>
      <protection/>
    </xf>
    <xf numFmtId="0" fontId="26" fillId="0" borderId="0" xfId="57" applyBorder="1" applyAlignment="1">
      <alignment/>
      <protection/>
    </xf>
    <xf numFmtId="3" fontId="26" fillId="0" borderId="0" xfId="57" applyNumberFormat="1" applyBorder="1" applyAlignment="1">
      <alignment horizontal="center"/>
      <protection/>
    </xf>
    <xf numFmtId="0" fontId="26" fillId="0" borderId="0" xfId="57" applyBorder="1" applyAlignment="1">
      <alignment horizontal="center"/>
      <protection/>
    </xf>
    <xf numFmtId="0" fontId="25" fillId="0" borderId="124" xfId="57" applyFont="1" applyFill="1" applyBorder="1" applyAlignment="1">
      <alignment wrapText="1"/>
      <protection/>
    </xf>
    <xf numFmtId="0" fontId="25" fillId="0" borderId="59" xfId="57" applyFont="1" applyBorder="1" applyAlignment="1">
      <alignment wrapText="1"/>
      <protection/>
    </xf>
    <xf numFmtId="0" fontId="25" fillId="0" borderId="14" xfId="57" applyFont="1" applyBorder="1" applyAlignment="1">
      <alignment wrapText="1"/>
      <protection/>
    </xf>
    <xf numFmtId="3" fontId="25" fillId="0" borderId="124" xfId="57" applyNumberFormat="1" applyFont="1" applyBorder="1" applyAlignment="1">
      <alignment horizontal="center" wrapText="1"/>
      <protection/>
    </xf>
    <xf numFmtId="0" fontId="25" fillId="0" borderId="14" xfId="57" applyFont="1" applyBorder="1" applyAlignment="1">
      <alignment horizontal="center" wrapText="1"/>
      <protection/>
    </xf>
    <xf numFmtId="0" fontId="25" fillId="0" borderId="0" xfId="57" applyFont="1" applyFill="1" applyBorder="1" applyAlignment="1">
      <alignment/>
      <protection/>
    </xf>
    <xf numFmtId="0" fontId="25" fillId="0" borderId="0" xfId="57" applyFont="1" applyBorder="1" applyAlignment="1">
      <alignment/>
      <protection/>
    </xf>
    <xf numFmtId="3" fontId="25" fillId="0" borderId="0" xfId="57" applyNumberFormat="1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6" fillId="0" borderId="0" xfId="57" applyFill="1" applyBorder="1" applyAlignment="1">
      <alignment/>
      <protection/>
    </xf>
    <xf numFmtId="0" fontId="36" fillId="0" borderId="0" xfId="0" applyFont="1" applyAlignment="1">
      <alignment horizontal="center" wrapText="1"/>
    </xf>
    <xf numFmtId="0" fontId="14" fillId="0" borderId="133" xfId="0" applyFont="1" applyFill="1" applyBorder="1" applyAlignment="1">
      <alignment horizontal="justify" vertical="center" wrapText="1"/>
    </xf>
    <xf numFmtId="0" fontId="40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3" fontId="25" fillId="0" borderId="80" xfId="0" applyNumberFormat="1" applyFont="1" applyBorder="1" applyAlignment="1">
      <alignment horizontal="center" vertical="center" textRotation="90"/>
    </xf>
    <xf numFmtId="3" fontId="25" fillId="0" borderId="104" xfId="0" applyNumberFormat="1" applyFont="1" applyBorder="1" applyAlignment="1">
      <alignment horizontal="center" vertical="center" textRotation="90"/>
    </xf>
    <xf numFmtId="3" fontId="25" fillId="0" borderId="114" xfId="0" applyNumberFormat="1" applyFont="1" applyBorder="1" applyAlignment="1">
      <alignment horizontal="center" vertical="center" textRotation="90"/>
    </xf>
    <xf numFmtId="3" fontId="25" fillId="0" borderId="80" xfId="0" applyNumberFormat="1" applyFont="1" applyBorder="1" applyAlignment="1">
      <alignment horizontal="center" vertical="center" textRotation="90" wrapText="1"/>
    </xf>
    <xf numFmtId="3" fontId="26" fillId="0" borderId="104" xfId="0" applyNumberFormat="1" applyFont="1" applyBorder="1" applyAlignment="1">
      <alignment/>
    </xf>
    <xf numFmtId="3" fontId="26" fillId="0" borderId="114" xfId="0" applyNumberFormat="1" applyFont="1" applyBorder="1" applyAlignment="1">
      <alignment/>
    </xf>
    <xf numFmtId="3" fontId="25" fillId="0" borderId="38" xfId="0" applyNumberFormat="1" applyFont="1" applyBorder="1" applyAlignment="1">
      <alignment/>
    </xf>
    <xf numFmtId="3" fontId="26" fillId="0" borderId="39" xfId="0" applyNumberFormat="1" applyFont="1" applyBorder="1" applyAlignment="1">
      <alignment/>
    </xf>
    <xf numFmtId="3" fontId="25" fillId="0" borderId="80" xfId="0" applyNumberFormat="1" applyFont="1" applyBorder="1" applyAlignment="1">
      <alignment horizontal="center" vertical="center" wrapText="1"/>
    </xf>
    <xf numFmtId="3" fontId="25" fillId="0" borderId="104" xfId="0" applyNumberFormat="1" applyFont="1" applyBorder="1" applyAlignment="1">
      <alignment horizontal="center" vertical="center" wrapText="1"/>
    </xf>
    <xf numFmtId="3" fontId="25" fillId="0" borderId="114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/>
    </xf>
    <xf numFmtId="3" fontId="26" fillId="0" borderId="1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6" fillId="0" borderId="124" xfId="0" applyNumberFormat="1" applyFont="1" applyBorder="1" applyAlignment="1">
      <alignment/>
    </xf>
    <xf numFmtId="3" fontId="25" fillId="0" borderId="115" xfId="0" applyNumberFormat="1" applyFont="1" applyBorder="1" applyAlignment="1">
      <alignment horizontal="left"/>
    </xf>
    <xf numFmtId="3" fontId="25" fillId="0" borderId="133" xfId="0" applyNumberFormat="1" applyFont="1" applyBorder="1" applyAlignment="1">
      <alignment horizontal="left"/>
    </xf>
    <xf numFmtId="3" fontId="26" fillId="0" borderId="17" xfId="0" applyNumberFormat="1" applyFont="1" applyFill="1" applyBorder="1" applyAlignment="1">
      <alignment/>
    </xf>
    <xf numFmtId="3" fontId="26" fillId="0" borderId="124" xfId="0" applyNumberFormat="1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3" fontId="26" fillId="0" borderId="125" xfId="0" applyNumberFormat="1" applyFont="1" applyFill="1" applyBorder="1" applyAlignment="1">
      <alignment/>
    </xf>
    <xf numFmtId="3" fontId="26" fillId="0" borderId="158" xfId="0" applyNumberFormat="1" applyFont="1" applyFill="1" applyBorder="1" applyAlignment="1">
      <alignment/>
    </xf>
    <xf numFmtId="3" fontId="26" fillId="0" borderId="116" xfId="0" applyNumberFormat="1" applyFont="1" applyFill="1" applyBorder="1" applyAlignment="1">
      <alignment/>
    </xf>
    <xf numFmtId="3" fontId="25" fillId="0" borderId="38" xfId="0" applyNumberFormat="1" applyFont="1" applyFill="1" applyBorder="1" applyAlignment="1">
      <alignment/>
    </xf>
    <xf numFmtId="3" fontId="25" fillId="0" borderId="47" xfId="0" applyNumberFormat="1" applyFont="1" applyFill="1" applyBorder="1" applyAlignment="1">
      <alignment/>
    </xf>
    <xf numFmtId="3" fontId="26" fillId="0" borderId="128" xfId="0" applyNumberFormat="1" applyFont="1" applyBorder="1" applyAlignment="1">
      <alignment/>
    </xf>
    <xf numFmtId="3" fontId="25" fillId="0" borderId="34" xfId="0" applyNumberFormat="1" applyFont="1" applyFill="1" applyBorder="1" applyAlignment="1">
      <alignment/>
    </xf>
    <xf numFmtId="3" fontId="26" fillId="0" borderId="35" xfId="0" applyNumberFormat="1" applyFont="1" applyBorder="1" applyAlignment="1">
      <alignment/>
    </xf>
    <xf numFmtId="3" fontId="25" fillId="0" borderId="38" xfId="0" applyNumberFormat="1" applyFont="1" applyBorder="1" applyAlignment="1">
      <alignment horizontal="left"/>
    </xf>
    <xf numFmtId="3" fontId="25" fillId="0" borderId="39" xfId="0" applyNumberFormat="1" applyFont="1" applyBorder="1" applyAlignment="1">
      <alignment horizontal="left"/>
    </xf>
    <xf numFmtId="3" fontId="25" fillId="0" borderId="80" xfId="0" applyNumberFormat="1" applyFont="1" applyBorder="1" applyAlignment="1">
      <alignment horizontal="center" vertical="center"/>
    </xf>
    <xf numFmtId="3" fontId="25" fillId="0" borderId="104" xfId="0" applyNumberFormat="1" applyFont="1" applyBorder="1" applyAlignment="1">
      <alignment horizontal="center" vertical="center"/>
    </xf>
    <xf numFmtId="3" fontId="25" fillId="0" borderId="114" xfId="0" applyNumberFormat="1" applyFont="1" applyBorder="1" applyAlignment="1">
      <alignment horizontal="center" vertical="center"/>
    </xf>
    <xf numFmtId="3" fontId="26" fillId="0" borderId="47" xfId="0" applyNumberFormat="1" applyFont="1" applyBorder="1" applyAlignment="1">
      <alignment horizontal="left"/>
    </xf>
    <xf numFmtId="3" fontId="26" fillId="0" borderId="128" xfId="0" applyNumberFormat="1" applyFont="1" applyBorder="1" applyAlignment="1">
      <alignment horizontal="left"/>
    </xf>
    <xf numFmtId="3" fontId="26" fillId="0" borderId="65" xfId="0" applyNumberFormat="1" applyFont="1" applyBorder="1" applyAlignment="1">
      <alignment horizontal="left"/>
    </xf>
    <xf numFmtId="3" fontId="26" fillId="0" borderId="59" xfId="0" applyNumberFormat="1" applyFont="1" applyBorder="1" applyAlignment="1">
      <alignment horizontal="left"/>
    </xf>
    <xf numFmtId="3" fontId="26" fillId="0" borderId="48" xfId="0" applyNumberFormat="1" applyFont="1" applyBorder="1" applyAlignment="1">
      <alignment horizontal="left"/>
    </xf>
    <xf numFmtId="3" fontId="26" fillId="0" borderId="159" xfId="0" applyNumberFormat="1" applyFont="1" applyBorder="1" applyAlignment="1">
      <alignment horizontal="left"/>
    </xf>
    <xf numFmtId="3" fontId="25" fillId="0" borderId="39" xfId="0" applyNumberFormat="1" applyFont="1" applyBorder="1" applyAlignment="1">
      <alignment/>
    </xf>
    <xf numFmtId="3" fontId="26" fillId="0" borderId="102" xfId="0" applyNumberFormat="1" applyFont="1" applyBorder="1" applyAlignment="1">
      <alignment horizontal="left"/>
    </xf>
    <xf numFmtId="3" fontId="26" fillId="0" borderId="40" xfId="0" applyNumberFormat="1" applyFont="1" applyBorder="1" applyAlignment="1">
      <alignment horizontal="left"/>
    </xf>
    <xf numFmtId="3" fontId="26" fillId="0" borderId="122" xfId="0" applyNumberFormat="1" applyFont="1" applyBorder="1" applyAlignment="1">
      <alignment horizontal="left"/>
    </xf>
    <xf numFmtId="3" fontId="25" fillId="0" borderId="80" xfId="0" applyNumberFormat="1" applyFont="1" applyBorder="1" applyAlignment="1">
      <alignment vertical="center" wrapText="1"/>
    </xf>
    <xf numFmtId="3" fontId="25" fillId="0" borderId="104" xfId="0" applyNumberFormat="1" applyFont="1" applyBorder="1" applyAlignment="1">
      <alignment vertical="center" wrapText="1"/>
    </xf>
    <xf numFmtId="3" fontId="26" fillId="0" borderId="114" xfId="0" applyNumberFormat="1" applyFont="1" applyBorder="1" applyAlignment="1">
      <alignment vertical="center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/>
      <protection/>
    </xf>
    <xf numFmtId="164" fontId="7" fillId="0" borderId="128" xfId="0" applyNumberFormat="1" applyFont="1" applyFill="1" applyBorder="1" applyAlignment="1" applyProtection="1">
      <alignment horizontal="center" vertical="center"/>
      <protection/>
    </xf>
    <xf numFmtId="164" fontId="7" fillId="0" borderId="102" xfId="0" applyNumberFormat="1" applyFont="1" applyFill="1" applyBorder="1" applyAlignment="1" applyProtection="1">
      <alignment horizontal="center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114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7" fillId="0" borderId="114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left" vertical="center" indent="2"/>
      <protection/>
    </xf>
    <xf numFmtId="0" fontId="7" fillId="0" borderId="37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4" fillId="0" borderId="108" xfId="0" applyFont="1" applyBorder="1" applyAlignment="1">
      <alignment horizontal="center"/>
    </xf>
    <xf numFmtId="0" fontId="0" fillId="0" borderId="108" xfId="0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27" fillId="0" borderId="33" xfId="60" applyNumberFormat="1" applyFont="1" applyBorder="1" applyAlignment="1">
      <alignment horizontal="center" wrapText="1"/>
      <protection/>
    </xf>
    <xf numFmtId="2" fontId="27" fillId="0" borderId="43" xfId="60" applyNumberFormat="1" applyFont="1" applyBorder="1" applyAlignment="1">
      <alignment horizontal="center" wrapText="1"/>
      <protection/>
    </xf>
    <xf numFmtId="2" fontId="27" fillId="0" borderId="29" xfId="60" applyNumberFormat="1" applyFont="1" applyBorder="1" applyAlignment="1">
      <alignment horizontal="center" wrapText="1"/>
      <protection/>
    </xf>
    <xf numFmtId="3" fontId="26" fillId="0" borderId="160" xfId="60" applyNumberFormat="1" applyFont="1" applyFill="1" applyBorder="1" applyAlignment="1">
      <alignment vertical="center" wrapText="1"/>
      <protection/>
    </xf>
    <xf numFmtId="3" fontId="25" fillId="0" borderId="161" xfId="60" applyNumberFormat="1" applyFont="1" applyFill="1" applyBorder="1" applyAlignment="1">
      <alignment wrapText="1"/>
      <protection/>
    </xf>
    <xf numFmtId="3" fontId="28" fillId="0" borderId="24" xfId="60" applyNumberFormat="1" applyFont="1" applyFill="1" applyBorder="1" applyAlignment="1">
      <alignment horizontal="center" vertical="center" wrapText="1"/>
      <protection/>
    </xf>
    <xf numFmtId="3" fontId="28" fillId="0" borderId="16" xfId="60" applyNumberFormat="1" applyFont="1" applyFill="1" applyBorder="1" applyAlignment="1">
      <alignment horizontal="center" vertical="center" wrapText="1"/>
      <protection/>
    </xf>
    <xf numFmtId="3" fontId="28" fillId="0" borderId="27" xfId="60" applyNumberFormat="1" applyFont="1" applyFill="1" applyBorder="1" applyAlignment="1">
      <alignment horizontal="center" vertical="center" wrapText="1"/>
      <protection/>
    </xf>
    <xf numFmtId="3" fontId="28" fillId="0" borderId="129" xfId="60" applyNumberFormat="1" applyFont="1" applyFill="1" applyBorder="1" applyAlignment="1">
      <alignment horizontal="left" vertical="center" wrapText="1"/>
      <protection/>
    </xf>
    <xf numFmtId="3" fontId="28" fillId="0" borderId="130" xfId="60" applyNumberFormat="1" applyFont="1" applyFill="1" applyBorder="1" applyAlignment="1">
      <alignment horizontal="left" vertical="center" wrapText="1"/>
      <protection/>
    </xf>
    <xf numFmtId="3" fontId="28" fillId="0" borderId="105" xfId="60" applyNumberFormat="1" applyFont="1" applyFill="1" applyBorder="1" applyAlignment="1">
      <alignment horizontal="left" vertical="center" wrapText="1"/>
      <protection/>
    </xf>
    <xf numFmtId="3" fontId="28" fillId="0" borderId="126" xfId="60" applyNumberFormat="1" applyFont="1" applyFill="1" applyBorder="1" applyAlignment="1">
      <alignment horizontal="left" vertical="center" wrapText="1"/>
      <protection/>
    </xf>
    <xf numFmtId="3" fontId="28" fillId="0" borderId="127" xfId="60" applyNumberFormat="1" applyFont="1" applyFill="1" applyBorder="1" applyAlignment="1">
      <alignment horizontal="left" vertical="center" wrapText="1"/>
      <protection/>
    </xf>
    <xf numFmtId="3" fontId="28" fillId="0" borderId="132" xfId="60" applyNumberFormat="1" applyFont="1" applyFill="1" applyBorder="1" applyAlignment="1">
      <alignment horizontal="left" vertical="center" wrapText="1"/>
      <protection/>
    </xf>
    <xf numFmtId="3" fontId="27" fillId="0" borderId="33" xfId="60" applyNumberFormat="1" applyFont="1" applyBorder="1" applyAlignment="1">
      <alignment horizontal="center" wrapText="1"/>
      <protection/>
    </xf>
    <xf numFmtId="3" fontId="27" fillId="0" borderId="43" xfId="60" applyNumberFormat="1" applyFont="1" applyBorder="1" applyAlignment="1">
      <alignment horizontal="center" wrapText="1"/>
      <protection/>
    </xf>
    <xf numFmtId="3" fontId="27" fillId="0" borderId="107" xfId="60" applyNumberFormat="1" applyFont="1" applyBorder="1" applyAlignment="1">
      <alignment horizontal="center" wrapText="1"/>
      <protection/>
    </xf>
    <xf numFmtId="2" fontId="27" fillId="0" borderId="80" xfId="60" applyNumberFormat="1" applyFont="1" applyBorder="1" applyAlignment="1">
      <alignment horizontal="center" wrapText="1"/>
      <protection/>
    </xf>
    <xf numFmtId="2" fontId="27" fillId="0" borderId="90" xfId="60" applyNumberFormat="1" applyFont="1" applyBorder="1" applyAlignment="1">
      <alignment horizontal="center" wrapText="1"/>
      <protection/>
    </xf>
    <xf numFmtId="3" fontId="26" fillId="0" borderId="162" xfId="60" applyNumberFormat="1" applyFont="1" applyFill="1" applyBorder="1" applyAlignment="1">
      <alignment vertical="center" wrapText="1"/>
      <protection/>
    </xf>
    <xf numFmtId="3" fontId="26" fillId="0" borderId="163" xfId="60" applyNumberFormat="1" applyFont="1" applyFill="1" applyBorder="1" applyAlignment="1">
      <alignment vertical="center" wrapText="1"/>
      <protection/>
    </xf>
    <xf numFmtId="3" fontId="25" fillId="0" borderId="59" xfId="60" applyNumberFormat="1" applyFont="1" applyFill="1" applyBorder="1" applyAlignment="1">
      <alignment/>
      <protection/>
    </xf>
    <xf numFmtId="3" fontId="26" fillId="0" borderId="125" xfId="60" applyNumberFormat="1" applyFont="1" applyFill="1" applyBorder="1" applyAlignment="1">
      <alignment vertical="center" wrapText="1"/>
      <protection/>
    </xf>
    <xf numFmtId="3" fontId="26" fillId="0" borderId="105" xfId="60" applyNumberFormat="1" applyFont="1" applyFill="1" applyBorder="1" applyAlignment="1">
      <alignment vertical="center" wrapText="1"/>
      <protection/>
    </xf>
    <xf numFmtId="3" fontId="26" fillId="0" borderId="117" xfId="60" applyNumberFormat="1" applyFont="1" applyFill="1" applyBorder="1" applyAlignment="1">
      <alignment vertical="center" wrapText="1"/>
      <protection/>
    </xf>
    <xf numFmtId="3" fontId="28" fillId="0" borderId="20" xfId="60" applyNumberFormat="1" applyFont="1" applyFill="1" applyBorder="1" applyAlignment="1">
      <alignment horizontal="center" vertical="center" wrapText="1"/>
      <protection/>
    </xf>
    <xf numFmtId="0" fontId="24" fillId="0" borderId="17" xfId="60" applyBorder="1" applyAlignment="1">
      <alignment horizontal="center" vertical="center" wrapText="1"/>
      <protection/>
    </xf>
    <xf numFmtId="3" fontId="28" fillId="0" borderId="13" xfId="60" applyNumberFormat="1" applyFont="1" applyFill="1" applyBorder="1" applyAlignment="1">
      <alignment horizontal="center" vertical="center" wrapText="1"/>
      <protection/>
    </xf>
    <xf numFmtId="0" fontId="24" fillId="0" borderId="11" xfId="60" applyBorder="1" applyAlignment="1">
      <alignment horizontal="center" vertical="center" wrapText="1"/>
      <protection/>
    </xf>
    <xf numFmtId="3" fontId="27" fillId="0" borderId="33" xfId="60" applyNumberFormat="1" applyFont="1" applyFill="1" applyBorder="1" applyAlignment="1">
      <alignment horizontal="center" wrapText="1"/>
      <protection/>
    </xf>
    <xf numFmtId="0" fontId="0" fillId="0" borderId="29" xfId="0" applyBorder="1" applyAlignment="1">
      <alignment horizontal="center" wrapText="1"/>
    </xf>
    <xf numFmtId="3" fontId="27" fillId="0" borderId="80" xfId="60" applyNumberFormat="1" applyFont="1" applyFill="1" applyBorder="1" applyAlignment="1">
      <alignment horizontal="center" wrapText="1"/>
      <protection/>
    </xf>
    <xf numFmtId="0" fontId="0" fillId="0" borderId="90" xfId="0" applyBorder="1" applyAlignment="1">
      <alignment horizontal="center" wrapText="1"/>
    </xf>
    <xf numFmtId="3" fontId="27" fillId="0" borderId="80" xfId="60" applyNumberFormat="1" applyFont="1" applyBorder="1" applyAlignment="1">
      <alignment horizontal="center" wrapText="1"/>
      <protection/>
    </xf>
    <xf numFmtId="3" fontId="27" fillId="0" borderId="90" xfId="60" applyNumberFormat="1" applyFont="1" applyBorder="1" applyAlignment="1">
      <alignment horizontal="center" wrapText="1"/>
      <protection/>
    </xf>
    <xf numFmtId="3" fontId="28" fillId="0" borderId="164" xfId="60" applyNumberFormat="1" applyFont="1" applyFill="1" applyBorder="1" applyAlignment="1">
      <alignment horizontal="center" vertical="center"/>
      <protection/>
    </xf>
    <xf numFmtId="3" fontId="28" fillId="0" borderId="128" xfId="60" applyNumberFormat="1" applyFont="1" applyFill="1" applyBorder="1" applyAlignment="1">
      <alignment horizontal="center" vertical="center"/>
      <protection/>
    </xf>
    <xf numFmtId="3" fontId="26" fillId="0" borderId="93" xfId="60" applyNumberFormat="1" applyFont="1" applyFill="1" applyBorder="1" applyAlignment="1">
      <alignment vertical="center"/>
      <protection/>
    </xf>
    <xf numFmtId="3" fontId="26" fillId="0" borderId="165" xfId="60" applyNumberFormat="1" applyFont="1" applyFill="1" applyBorder="1" applyAlignment="1">
      <alignment vertical="center"/>
      <protection/>
    </xf>
    <xf numFmtId="3" fontId="25" fillId="0" borderId="166" xfId="60" applyNumberFormat="1" applyFont="1" applyFill="1" applyBorder="1" applyAlignment="1">
      <alignment/>
      <protection/>
    </xf>
    <xf numFmtId="3" fontId="25" fillId="0" borderId="61" xfId="60" applyNumberFormat="1" applyFont="1" applyFill="1" applyBorder="1" applyAlignment="1">
      <alignment/>
      <protection/>
    </xf>
    <xf numFmtId="3" fontId="25" fillId="0" borderId="167" xfId="60" applyNumberFormat="1" applyFont="1" applyFill="1" applyBorder="1" applyAlignment="1">
      <alignment/>
      <protection/>
    </xf>
    <xf numFmtId="3" fontId="25" fillId="0" borderId="168" xfId="60" applyNumberFormat="1" applyFont="1" applyFill="1" applyBorder="1" applyAlignment="1">
      <alignment/>
      <protection/>
    </xf>
    <xf numFmtId="3" fontId="29" fillId="0" borderId="93" xfId="60" applyNumberFormat="1" applyFont="1" applyFill="1" applyBorder="1" applyAlignment="1">
      <alignment vertical="center" wrapText="1"/>
      <protection/>
    </xf>
    <xf numFmtId="3" fontId="31" fillId="0" borderId="93" xfId="60" applyNumberFormat="1" applyFont="1" applyFill="1" applyBorder="1" applyAlignment="1">
      <alignment vertical="center" wrapText="1"/>
      <protection/>
    </xf>
    <xf numFmtId="3" fontId="31" fillId="0" borderId="169" xfId="60" applyNumberFormat="1" applyFont="1" applyFill="1" applyBorder="1" applyAlignment="1">
      <alignment/>
      <protection/>
    </xf>
    <xf numFmtId="3" fontId="25" fillId="0" borderId="170" xfId="60" applyNumberFormat="1" applyFont="1" applyFill="1" applyBorder="1" applyAlignment="1">
      <alignment vertical="center" wrapText="1"/>
      <protection/>
    </xf>
    <xf numFmtId="3" fontId="25" fillId="0" borderId="93" xfId="60" applyNumberFormat="1" applyFont="1" applyFill="1" applyBorder="1" applyAlignment="1">
      <alignment vertical="center" wrapText="1"/>
      <protection/>
    </xf>
    <xf numFmtId="3" fontId="25" fillId="0" borderId="171" xfId="60" applyNumberFormat="1" applyFont="1" applyFill="1" applyBorder="1" applyAlignment="1">
      <alignment vertical="center" wrapText="1"/>
      <protection/>
    </xf>
    <xf numFmtId="3" fontId="25" fillId="0" borderId="172" xfId="60" applyNumberFormat="1" applyFont="1" applyFill="1" applyBorder="1" applyAlignment="1">
      <alignment/>
      <protection/>
    </xf>
    <xf numFmtId="3" fontId="25" fillId="0" borderId="119" xfId="60" applyNumberFormat="1" applyFont="1" applyFill="1" applyBorder="1" applyAlignment="1">
      <alignment/>
      <protection/>
    </xf>
    <xf numFmtId="3" fontId="28" fillId="0" borderId="39" xfId="60" applyNumberFormat="1" applyFont="1" applyFill="1" applyBorder="1" applyAlignment="1">
      <alignment horizontal="center" vertical="center"/>
      <protection/>
    </xf>
    <xf numFmtId="3" fontId="28" fillId="0" borderId="37" xfId="60" applyNumberFormat="1" applyFont="1" applyFill="1" applyBorder="1" applyAlignment="1">
      <alignment horizontal="center" vertical="center"/>
      <protection/>
    </xf>
    <xf numFmtId="3" fontId="29" fillId="0" borderId="173" xfId="60" applyNumberFormat="1" applyFont="1" applyFill="1" applyBorder="1" applyAlignment="1">
      <alignment vertical="center" wrapText="1"/>
      <protection/>
    </xf>
    <xf numFmtId="3" fontId="29" fillId="0" borderId="93" xfId="60" applyNumberFormat="1" applyFont="1" applyFill="1" applyBorder="1" applyAlignment="1">
      <alignment wrapText="1"/>
      <protection/>
    </xf>
    <xf numFmtId="3" fontId="29" fillId="0" borderId="174" xfId="60" applyNumberFormat="1" applyFont="1" applyFill="1" applyBorder="1" applyAlignment="1">
      <alignment wrapText="1"/>
      <protection/>
    </xf>
    <xf numFmtId="3" fontId="26" fillId="0" borderId="162" xfId="60" applyNumberFormat="1" applyFont="1" applyFill="1" applyBorder="1" applyAlignment="1">
      <alignment horizontal="left" vertical="center"/>
      <protection/>
    </xf>
    <xf numFmtId="3" fontId="26" fillId="0" borderId="160" xfId="60" applyNumberFormat="1" applyFont="1" applyFill="1" applyBorder="1" applyAlignment="1">
      <alignment horizontal="left" vertical="center"/>
      <protection/>
    </xf>
    <xf numFmtId="3" fontId="26" fillId="0" borderId="163" xfId="60" applyNumberFormat="1" applyFont="1" applyFill="1" applyBorder="1" applyAlignment="1">
      <alignment horizontal="left" vertical="center"/>
      <protection/>
    </xf>
    <xf numFmtId="3" fontId="25" fillId="0" borderId="105" xfId="60" applyNumberFormat="1" applyFont="1" applyFill="1" applyBorder="1" applyAlignment="1">
      <alignment vertical="center" wrapText="1"/>
      <protection/>
    </xf>
    <xf numFmtId="3" fontId="25" fillId="0" borderId="127" xfId="60" applyNumberFormat="1" applyFont="1" applyFill="1" applyBorder="1" applyAlignment="1">
      <alignment vertical="center" wrapText="1"/>
      <protection/>
    </xf>
    <xf numFmtId="3" fontId="25" fillId="0" borderId="39" xfId="60" applyNumberFormat="1" applyFont="1" applyFill="1" applyBorder="1" applyAlignment="1">
      <alignment/>
      <protection/>
    </xf>
    <xf numFmtId="3" fontId="31" fillId="0" borderId="169" xfId="61" applyNumberFormat="1" applyFont="1" applyFill="1" applyBorder="1" applyAlignment="1">
      <alignment/>
      <protection/>
    </xf>
    <xf numFmtId="3" fontId="31" fillId="0" borderId="155" xfId="61" applyNumberFormat="1" applyFont="1" applyFill="1" applyBorder="1" applyAlignment="1">
      <alignment/>
      <protection/>
    </xf>
    <xf numFmtId="3" fontId="31" fillId="0" borderId="119" xfId="61" applyNumberFormat="1" applyFont="1" applyFill="1" applyBorder="1" applyAlignment="1">
      <alignment/>
      <protection/>
    </xf>
    <xf numFmtId="3" fontId="31" fillId="0" borderId="95" xfId="61" applyNumberFormat="1" applyFont="1" applyFill="1" applyBorder="1" applyAlignment="1">
      <alignment vertical="center" wrapText="1"/>
      <protection/>
    </xf>
    <xf numFmtId="0" fontId="30" fillId="0" borderId="147" xfId="61" applyFont="1" applyBorder="1" applyAlignment="1">
      <alignment/>
      <protection/>
    </xf>
    <xf numFmtId="3" fontId="29" fillId="0" borderId="165" xfId="61" applyNumberFormat="1" applyFont="1" applyFill="1" applyBorder="1" applyAlignment="1">
      <alignment vertical="center" wrapText="1"/>
      <protection/>
    </xf>
    <xf numFmtId="0" fontId="24" fillId="0" borderId="174" xfId="61" applyBorder="1" applyAlignment="1">
      <alignment vertical="center" wrapText="1"/>
      <protection/>
    </xf>
    <xf numFmtId="3" fontId="31" fillId="0" borderId="175" xfId="61" applyNumberFormat="1" applyFont="1" applyFill="1" applyBorder="1" applyAlignment="1">
      <alignment/>
      <protection/>
    </xf>
    <xf numFmtId="3" fontId="31" fillId="0" borderId="176" xfId="61" applyNumberFormat="1" applyFont="1" applyFill="1" applyBorder="1" applyAlignment="1">
      <alignment/>
      <protection/>
    </xf>
    <xf numFmtId="3" fontId="31" fillId="0" borderId="166" xfId="61" applyNumberFormat="1" applyFont="1" applyFill="1" applyBorder="1" applyAlignment="1">
      <alignment/>
      <protection/>
    </xf>
    <xf numFmtId="3" fontId="31" fillId="0" borderId="153" xfId="61" applyNumberFormat="1" applyFont="1" applyFill="1" applyBorder="1" applyAlignment="1">
      <alignment/>
      <protection/>
    </xf>
    <xf numFmtId="3" fontId="29" fillId="0" borderId="93" xfId="61" applyNumberFormat="1" applyFont="1" applyFill="1" applyBorder="1" applyAlignment="1">
      <alignment vertical="center"/>
      <protection/>
    </xf>
    <xf numFmtId="3" fontId="31" fillId="0" borderId="177" xfId="61" applyNumberFormat="1" applyFont="1" applyFill="1" applyBorder="1" applyAlignment="1">
      <alignment/>
      <protection/>
    </xf>
    <xf numFmtId="3" fontId="31" fillId="0" borderId="178" xfId="61" applyNumberFormat="1" applyFont="1" applyFill="1" applyBorder="1" applyAlignment="1">
      <alignment/>
      <protection/>
    </xf>
    <xf numFmtId="3" fontId="29" fillId="0" borderId="173" xfId="61" applyNumberFormat="1" applyFont="1" applyFill="1" applyBorder="1" applyAlignment="1">
      <alignment vertical="center" wrapText="1"/>
      <protection/>
    </xf>
    <xf numFmtId="3" fontId="29" fillId="0" borderId="93" xfId="61" applyNumberFormat="1" applyFont="1" applyFill="1" applyBorder="1" applyAlignment="1">
      <alignment vertical="center" wrapText="1"/>
      <protection/>
    </xf>
    <xf numFmtId="3" fontId="29" fillId="0" borderId="165" xfId="61" applyNumberFormat="1" applyFont="1" applyFill="1" applyBorder="1" applyAlignment="1">
      <alignment vertical="center"/>
      <protection/>
    </xf>
    <xf numFmtId="3" fontId="29" fillId="0" borderId="170" xfId="61" applyNumberFormat="1" applyFont="1" applyFill="1" applyBorder="1" applyAlignment="1">
      <alignment vertical="center" wrapText="1"/>
      <protection/>
    </xf>
    <xf numFmtId="3" fontId="29" fillId="0" borderId="60" xfId="61" applyNumberFormat="1" applyFont="1" applyFill="1" applyBorder="1" applyAlignment="1">
      <alignment vertical="center" wrapText="1"/>
      <protection/>
    </xf>
    <xf numFmtId="3" fontId="29" fillId="0" borderId="83" xfId="61" applyNumberFormat="1" applyFont="1" applyFill="1" applyBorder="1" applyAlignment="1">
      <alignment vertical="center"/>
      <protection/>
    </xf>
    <xf numFmtId="3" fontId="29" fillId="0" borderId="173" xfId="61" applyNumberFormat="1" applyFont="1" applyFill="1" applyBorder="1" applyAlignment="1">
      <alignment vertical="center"/>
      <protection/>
    </xf>
    <xf numFmtId="3" fontId="29" fillId="0" borderId="120" xfId="61" applyNumberFormat="1" applyFont="1" applyFill="1" applyBorder="1" applyAlignment="1">
      <alignment vertical="center"/>
      <protection/>
    </xf>
    <xf numFmtId="3" fontId="29" fillId="0" borderId="179" xfId="61" applyNumberFormat="1" applyFont="1" applyFill="1" applyBorder="1" applyAlignment="1">
      <alignment vertical="center"/>
      <protection/>
    </xf>
    <xf numFmtId="3" fontId="29" fillId="0" borderId="121" xfId="61" applyNumberFormat="1" applyFont="1" applyFill="1" applyBorder="1" applyAlignment="1">
      <alignment vertical="center"/>
      <protection/>
    </xf>
    <xf numFmtId="3" fontId="29" fillId="0" borderId="170" xfId="61" applyNumberFormat="1" applyFont="1" applyFill="1" applyBorder="1" applyAlignment="1">
      <alignment vertical="center"/>
      <protection/>
    </xf>
    <xf numFmtId="0" fontId="26" fillId="0" borderId="180" xfId="61" applyFont="1" applyBorder="1" applyAlignment="1">
      <alignment vertical="center"/>
      <protection/>
    </xf>
    <xf numFmtId="0" fontId="26" fillId="0" borderId="181" xfId="61" applyFont="1" applyBorder="1" applyAlignment="1">
      <alignment vertical="center"/>
      <protection/>
    </xf>
    <xf numFmtId="0" fontId="26" fillId="0" borderId="120" xfId="61" applyFont="1" applyBorder="1" applyAlignment="1">
      <alignment vertical="center"/>
      <protection/>
    </xf>
    <xf numFmtId="0" fontId="26" fillId="0" borderId="66" xfId="58" applyBorder="1" applyAlignment="1">
      <alignment/>
      <protection/>
    </xf>
    <xf numFmtId="0" fontId="26" fillId="0" borderId="0" xfId="58" applyBorder="1" applyAlignment="1">
      <alignment/>
      <protection/>
    </xf>
    <xf numFmtId="3" fontId="26" fillId="0" borderId="66" xfId="58" applyNumberFormat="1" applyBorder="1" applyAlignment="1">
      <alignment/>
      <protection/>
    </xf>
    <xf numFmtId="3" fontId="26" fillId="0" borderId="113" xfId="58" applyNumberFormat="1" applyBorder="1" applyAlignment="1">
      <alignment/>
      <protection/>
    </xf>
    <xf numFmtId="0" fontId="26" fillId="0" borderId="113" xfId="58" applyFill="1" applyBorder="1" applyAlignment="1">
      <alignment/>
      <protection/>
    </xf>
    <xf numFmtId="0" fontId="26" fillId="0" borderId="0" xfId="58" applyFont="1" applyBorder="1" applyAlignment="1">
      <alignment/>
      <protection/>
    </xf>
    <xf numFmtId="0" fontId="25" fillId="0" borderId="0" xfId="58" applyFont="1" applyAlignment="1">
      <alignment horizontal="center"/>
      <protection/>
    </xf>
    <xf numFmtId="0" fontId="26" fillId="0" borderId="0" xfId="58" applyAlignment="1">
      <alignment/>
      <protection/>
    </xf>
    <xf numFmtId="0" fontId="25" fillId="0" borderId="38" xfId="58" applyFont="1" applyBorder="1" applyAlignment="1">
      <alignment horizontal="center"/>
      <protection/>
    </xf>
    <xf numFmtId="0" fontId="25" fillId="0" borderId="39" xfId="58" applyFont="1" applyBorder="1" applyAlignment="1">
      <alignment horizontal="center"/>
      <protection/>
    </xf>
    <xf numFmtId="0" fontId="25" fillId="0" borderId="46" xfId="58" applyFont="1" applyBorder="1" applyAlignment="1">
      <alignment horizontal="center"/>
      <protection/>
    </xf>
    <xf numFmtId="0" fontId="4" fillId="0" borderId="38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65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65" xfId="0" applyBorder="1" applyAlignment="1" quotePrefix="1">
      <alignment horizontal="left"/>
    </xf>
    <xf numFmtId="0" fontId="0" fillId="0" borderId="47" xfId="0" applyBorder="1" applyAlignment="1">
      <alignment horizontal="left"/>
    </xf>
    <xf numFmtId="0" fontId="0" fillId="0" borderId="102" xfId="0" applyBorder="1" applyAlignment="1">
      <alignment horizontal="left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16" xfId="56"/>
    <cellStyle name="Normál_21" xfId="57"/>
    <cellStyle name="Normál_22" xfId="58"/>
    <cellStyle name="Normál_25" xfId="59"/>
    <cellStyle name="Normál_7. sz tájékoztató" xfId="60"/>
    <cellStyle name="Normál_8. sz. táblázat" xfId="61"/>
    <cellStyle name="Normál_KVRENMUNKA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WORD\PENZUGY\BECKEVA\2016%20febr%20KV%20m&#243;d\2015Kv%2002%20m&#243;d%20T&#225;t%20t&#225;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  "/>
      <sheetName val="6.sz.mell  "/>
      <sheetName val="7.sz.mell."/>
      <sheetName val="8.sz.mell."/>
      <sheetName val="9. sz. mell"/>
      <sheetName val="10. sz. mell "/>
      <sheetName val="11. sz .mell "/>
      <sheetName val="12. sz. mell  "/>
      <sheetName val="13. sz. mell"/>
      <sheetName val="14. sz. mell"/>
      <sheetName val="9.2.2. sz.  mell"/>
      <sheetName val="15. sz. mell"/>
      <sheetName val="16. sz. mell"/>
      <sheetName val="17. sz. mell"/>
      <sheetName val="9.3.2. sz. mell"/>
      <sheetName val="9.3.3. sz. mell"/>
      <sheetName val="18.sz.mell."/>
      <sheetName val="19.sz.mell."/>
      <sheetName val="9.4.2.sz.mell."/>
      <sheetName val="9.4.3.sz.mell."/>
      <sheetName val="1. sz tájékoztató"/>
      <sheetName val="2. sz. tájékoztató"/>
      <sheetName val="Munka1"/>
    </sheetNames>
    <sheetDataSet>
      <sheetData sheetId="13">
        <row r="20">
          <cell r="C20">
            <v>0</v>
          </cell>
          <cell r="E20">
            <v>0</v>
          </cell>
        </row>
        <row r="26">
          <cell r="C26">
            <v>0</v>
          </cell>
          <cell r="E26">
            <v>0</v>
          </cell>
        </row>
        <row r="30">
          <cell r="C30">
            <v>0</v>
          </cell>
          <cell r="E30">
            <v>0</v>
          </cell>
        </row>
      </sheetData>
      <sheetData sheetId="14">
        <row r="19">
          <cell r="C19">
            <v>0</v>
          </cell>
        </row>
        <row r="25">
          <cell r="C25">
            <v>0</v>
          </cell>
        </row>
        <row r="29">
          <cell r="C29">
            <v>0</v>
          </cell>
        </row>
      </sheetData>
      <sheetData sheetId="15">
        <row r="20">
          <cell r="C20">
            <v>0</v>
          </cell>
          <cell r="E20">
            <v>0</v>
          </cell>
        </row>
        <row r="26">
          <cell r="C26">
            <v>0</v>
          </cell>
          <cell r="E26">
            <v>0</v>
          </cell>
        </row>
        <row r="30">
          <cell r="C30">
            <v>0</v>
          </cell>
          <cell r="E30">
            <v>0</v>
          </cell>
        </row>
      </sheetData>
      <sheetData sheetId="16">
        <row r="10">
          <cell r="F10">
            <v>0</v>
          </cell>
        </row>
        <row r="13">
          <cell r="F13">
            <v>0</v>
          </cell>
        </row>
      </sheetData>
      <sheetData sheetId="20">
        <row r="10">
          <cell r="F10">
            <v>0</v>
          </cell>
        </row>
        <row r="13"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7"/>
  <sheetViews>
    <sheetView view="pageLayout" zoomScaleSheetLayoutView="100" workbookViewId="0" topLeftCell="A1">
      <selection activeCell="F161" sqref="F161"/>
    </sheetView>
  </sheetViews>
  <sheetFormatPr defaultColWidth="9.00390625" defaultRowHeight="12.75"/>
  <cols>
    <col min="1" max="1" width="9.50390625" style="143" customWidth="1"/>
    <col min="2" max="2" width="62.00390625" style="143" customWidth="1"/>
    <col min="3" max="3" width="12.875" style="143" customWidth="1"/>
    <col min="4" max="4" width="14.375" style="153" bestFit="1" customWidth="1"/>
    <col min="5" max="5" width="14.375" style="143" customWidth="1"/>
    <col min="6" max="6" width="14.625" style="153" customWidth="1"/>
    <col min="7" max="16384" width="9.375" style="153" customWidth="1"/>
  </cols>
  <sheetData>
    <row r="1" spans="1:5" ht="15.75" customHeight="1">
      <c r="A1" s="1405" t="s">
        <v>266</v>
      </c>
      <c r="B1" s="1405"/>
      <c r="C1" s="1405"/>
      <c r="E1" s="153"/>
    </row>
    <row r="2" spans="1:6" ht="15.75" customHeight="1" thickBot="1">
      <c r="A2" s="1404" t="s">
        <v>350</v>
      </c>
      <c r="B2" s="1404"/>
      <c r="C2" s="691"/>
      <c r="D2" s="689"/>
      <c r="E2" s="691"/>
      <c r="F2" s="689"/>
    </row>
    <row r="3" spans="1:8" ht="37.5" customHeight="1" thickBot="1">
      <c r="A3" s="21" t="s">
        <v>315</v>
      </c>
      <c r="B3" s="22" t="s">
        <v>267</v>
      </c>
      <c r="C3" s="29" t="s">
        <v>85</v>
      </c>
      <c r="D3" s="29" t="s">
        <v>86</v>
      </c>
      <c r="E3" s="29" t="s">
        <v>1030</v>
      </c>
      <c r="F3" s="29" t="s">
        <v>1031</v>
      </c>
      <c r="H3" s="454"/>
    </row>
    <row r="4" spans="1:8" s="154" customFormat="1" ht="12" customHeight="1" thickBot="1">
      <c r="A4" s="148">
        <v>1</v>
      </c>
      <c r="B4" s="149">
        <v>2</v>
      </c>
      <c r="C4" s="150">
        <v>3</v>
      </c>
      <c r="D4" s="150">
        <v>4</v>
      </c>
      <c r="E4" s="150">
        <v>5</v>
      </c>
      <c r="F4" s="150">
        <v>6</v>
      </c>
      <c r="H4" s="455"/>
    </row>
    <row r="5" spans="1:8" s="155" customFormat="1" ht="12" customHeight="1" thickBot="1">
      <c r="A5" s="18" t="s">
        <v>268</v>
      </c>
      <c r="B5" s="19" t="s">
        <v>407</v>
      </c>
      <c r="C5" s="97">
        <f>+C6+C7+C8+C9+C10+C11</f>
        <v>388467000</v>
      </c>
      <c r="D5" s="97">
        <f>+D6+D7+D8+D9+D10+D11+D12+D13+D14+D15</f>
        <v>398046285</v>
      </c>
      <c r="E5" s="97">
        <f>+E6+E7+E8+E9+E10+E11</f>
        <v>397405923</v>
      </c>
      <c r="F5" s="711">
        <f>D5*100/E5</f>
        <v>100.16113549470172</v>
      </c>
      <c r="H5" s="449"/>
    </row>
    <row r="6" spans="1:8" s="155" customFormat="1" ht="12" customHeight="1">
      <c r="A6" s="13" t="s">
        <v>327</v>
      </c>
      <c r="B6" s="156" t="s">
        <v>408</v>
      </c>
      <c r="C6" s="100">
        <v>129128000</v>
      </c>
      <c r="D6" s="100">
        <v>129659455</v>
      </c>
      <c r="E6" s="100">
        <v>129659455</v>
      </c>
      <c r="F6" s="100">
        <f aca="true" t="shared" si="0" ref="F6:F11">E6/D6*100</f>
        <v>100</v>
      </c>
      <c r="H6" s="456"/>
    </row>
    <row r="7" spans="1:8" s="155" customFormat="1" ht="12" customHeight="1">
      <c r="A7" s="12" t="s">
        <v>328</v>
      </c>
      <c r="B7" s="157" t="s">
        <v>409</v>
      </c>
      <c r="C7" s="99">
        <v>114811000</v>
      </c>
      <c r="D7" s="100">
        <v>116255634</v>
      </c>
      <c r="E7" s="100">
        <v>116255634</v>
      </c>
      <c r="F7" s="100">
        <f t="shared" si="0"/>
        <v>100</v>
      </c>
      <c r="H7" s="456"/>
    </row>
    <row r="8" spans="1:8" s="155" customFormat="1" ht="12" customHeight="1">
      <c r="A8" s="12" t="s">
        <v>329</v>
      </c>
      <c r="B8" s="157" t="s">
        <v>410</v>
      </c>
      <c r="C8" s="99">
        <v>138262000</v>
      </c>
      <c r="D8" s="100">
        <v>139048734</v>
      </c>
      <c r="E8" s="100">
        <v>139048734</v>
      </c>
      <c r="F8" s="100">
        <f t="shared" si="0"/>
        <v>100</v>
      </c>
      <c r="H8" s="456"/>
    </row>
    <row r="9" spans="1:8" s="155" customFormat="1" ht="12" customHeight="1">
      <c r="A9" s="12" t="s">
        <v>330</v>
      </c>
      <c r="B9" s="157" t="s">
        <v>411</v>
      </c>
      <c r="C9" s="99">
        <v>6266000</v>
      </c>
      <c r="D9" s="100">
        <v>6607308</v>
      </c>
      <c r="E9" s="100">
        <v>6607308</v>
      </c>
      <c r="F9" s="100">
        <f t="shared" si="0"/>
        <v>100</v>
      </c>
      <c r="H9" s="456"/>
    </row>
    <row r="10" spans="1:8" s="155" customFormat="1" ht="12" customHeight="1">
      <c r="A10" s="12" t="s">
        <v>347</v>
      </c>
      <c r="B10" s="157" t="s">
        <v>412</v>
      </c>
      <c r="C10" s="99"/>
      <c r="D10" s="100">
        <v>640362</v>
      </c>
      <c r="E10" s="100"/>
      <c r="F10" s="100">
        <f t="shared" si="0"/>
        <v>0</v>
      </c>
      <c r="H10" s="456"/>
    </row>
    <row r="11" spans="1:8" s="155" customFormat="1" ht="12" customHeight="1">
      <c r="A11" s="12" t="s">
        <v>331</v>
      </c>
      <c r="B11" s="157" t="s">
        <v>413</v>
      </c>
      <c r="C11" s="99"/>
      <c r="D11" s="100">
        <v>5834792</v>
      </c>
      <c r="E11" s="100">
        <v>5834792</v>
      </c>
      <c r="F11" s="100">
        <f t="shared" si="0"/>
        <v>100</v>
      </c>
      <c r="H11" s="456"/>
    </row>
    <row r="12" spans="1:8" s="155" customFormat="1" ht="12" customHeight="1">
      <c r="A12" s="13" t="s">
        <v>332</v>
      </c>
      <c r="B12" s="157" t="s">
        <v>1032</v>
      </c>
      <c r="C12" s="466"/>
      <c r="D12" s="100">
        <f>'[1]9. sz. mell'!F16</f>
        <v>0</v>
      </c>
      <c r="E12" s="100"/>
      <c r="F12" s="100"/>
      <c r="H12" s="449"/>
    </row>
    <row r="13" spans="1:8" s="155" customFormat="1" ht="12" customHeight="1">
      <c r="A13" s="12" t="s">
        <v>339</v>
      </c>
      <c r="B13" s="157" t="s">
        <v>1033</v>
      </c>
      <c r="C13" s="99"/>
      <c r="D13" s="100">
        <f>'[1]9. sz. mell'!F17</f>
        <v>0</v>
      </c>
      <c r="E13" s="99"/>
      <c r="F13" s="100">
        <f>'[1]9. sz. mell'!H17</f>
        <v>0</v>
      </c>
      <c r="H13" s="456"/>
    </row>
    <row r="14" spans="1:8" s="155" customFormat="1" ht="12" customHeight="1">
      <c r="A14" s="12" t="s">
        <v>340</v>
      </c>
      <c r="B14" s="157" t="s">
        <v>1034</v>
      </c>
      <c r="C14" s="99"/>
      <c r="D14" s="100">
        <f>'[1]9. sz. mell'!F18</f>
        <v>0</v>
      </c>
      <c r="E14" s="99"/>
      <c r="F14" s="100">
        <f>'[1]9. sz. mell'!H18</f>
        <v>0</v>
      </c>
      <c r="H14" s="456"/>
    </row>
    <row r="15" spans="1:8" s="155" customFormat="1" ht="12" customHeight="1" thickBot="1">
      <c r="A15" s="12" t="s">
        <v>341</v>
      </c>
      <c r="B15" s="307" t="s">
        <v>1035</v>
      </c>
      <c r="C15" s="466"/>
      <c r="D15" s="100">
        <f>'[1]9. sz. mell'!F19</f>
        <v>0</v>
      </c>
      <c r="E15" s="466"/>
      <c r="F15" s="100">
        <f>'[1]9. sz. mell'!H19</f>
        <v>0</v>
      </c>
      <c r="H15" s="456"/>
    </row>
    <row r="16" spans="1:8" s="155" customFormat="1" ht="12" customHeight="1" thickBot="1">
      <c r="A16" s="18" t="s">
        <v>269</v>
      </c>
      <c r="B16" s="92" t="s">
        <v>414</v>
      </c>
      <c r="C16" s="97">
        <f>+C17+C18+C19+C20+C21</f>
        <v>9120000</v>
      </c>
      <c r="D16" s="97">
        <f>D18+D20+D19+D21+D23+D17</f>
        <v>28922316</v>
      </c>
      <c r="E16" s="97">
        <f>+E17+E18+E19+E20+E21+E23</f>
        <v>29096958</v>
      </c>
      <c r="F16" s="97">
        <f>E16*100/D16</f>
        <v>100.60383131143439</v>
      </c>
      <c r="H16" s="456"/>
    </row>
    <row r="17" spans="1:8" s="155" customFormat="1" ht="12" customHeight="1">
      <c r="A17" s="13" t="s">
        <v>333</v>
      </c>
      <c r="B17" s="156" t="s">
        <v>1036</v>
      </c>
      <c r="C17" s="100"/>
      <c r="D17" s="100"/>
      <c r="E17" s="100"/>
      <c r="F17" s="100"/>
      <c r="H17" s="456"/>
    </row>
    <row r="18" spans="1:8" s="155" customFormat="1" ht="12" customHeight="1">
      <c r="A18" s="12" t="s">
        <v>334</v>
      </c>
      <c r="B18" s="157" t="s">
        <v>1037</v>
      </c>
      <c r="C18" s="99"/>
      <c r="D18" s="100"/>
      <c r="E18" s="100"/>
      <c r="F18" s="100"/>
      <c r="H18" s="456"/>
    </row>
    <row r="19" spans="1:8" s="155" customFormat="1" ht="12" customHeight="1">
      <c r="A19" s="12" t="s">
        <v>335</v>
      </c>
      <c r="B19" s="157" t="s">
        <v>173</v>
      </c>
      <c r="C19" s="99"/>
      <c r="D19" s="100">
        <v>465000</v>
      </c>
      <c r="E19" s="100">
        <v>640362</v>
      </c>
      <c r="F19" s="100">
        <f>E19/D19*100</f>
        <v>137.71225806451613</v>
      </c>
      <c r="H19" s="456"/>
    </row>
    <row r="20" spans="1:8" s="155" customFormat="1" ht="12" customHeight="1">
      <c r="A20" s="12" t="s">
        <v>336</v>
      </c>
      <c r="B20" s="157" t="s">
        <v>1038</v>
      </c>
      <c r="C20" s="99">
        <v>9120000</v>
      </c>
      <c r="D20" s="100">
        <v>10140600</v>
      </c>
      <c r="E20" s="100">
        <v>10140000</v>
      </c>
      <c r="F20" s="100">
        <f>E20/D20*100</f>
        <v>99.99408319034376</v>
      </c>
      <c r="H20" s="456"/>
    </row>
    <row r="21" spans="1:8" s="155" customFormat="1" ht="12" customHeight="1">
      <c r="A21" s="12" t="s">
        <v>337</v>
      </c>
      <c r="B21" s="157" t="s">
        <v>1039</v>
      </c>
      <c r="C21" s="99"/>
      <c r="D21" s="100">
        <v>18316716</v>
      </c>
      <c r="E21" s="100">
        <v>18316596</v>
      </c>
      <c r="F21" s="100">
        <f>E21/D21*100</f>
        <v>99.9993448607272</v>
      </c>
      <c r="H21" s="449"/>
    </row>
    <row r="22" spans="1:8" s="155" customFormat="1" ht="12" customHeight="1">
      <c r="A22" s="12" t="s">
        <v>1040</v>
      </c>
      <c r="B22" s="157" t="s">
        <v>418</v>
      </c>
      <c r="C22" s="101"/>
      <c r="D22" s="100"/>
      <c r="E22" s="100"/>
      <c r="F22" s="100"/>
      <c r="H22" s="456"/>
    </row>
    <row r="23" spans="1:8" s="155" customFormat="1" ht="12" customHeight="1">
      <c r="A23" s="11" t="s">
        <v>1041</v>
      </c>
      <c r="B23" s="157" t="s">
        <v>1042</v>
      </c>
      <c r="C23" s="99"/>
      <c r="D23" s="100"/>
      <c r="E23" s="100"/>
      <c r="F23" s="100"/>
      <c r="H23" s="456"/>
    </row>
    <row r="24" spans="1:8" s="155" customFormat="1" ht="12" customHeight="1">
      <c r="A24" s="14" t="s">
        <v>345</v>
      </c>
      <c r="B24" s="307" t="s">
        <v>1043</v>
      </c>
      <c r="C24" s="99"/>
      <c r="D24" s="100">
        <f>'[1]9. sz. mell'!F28</f>
        <v>0</v>
      </c>
      <c r="E24" s="100"/>
      <c r="F24" s="100"/>
      <c r="H24" s="456"/>
    </row>
    <row r="25" spans="1:8" s="155" customFormat="1" ht="12" customHeight="1" thickBot="1">
      <c r="A25" s="16" t="s">
        <v>1044</v>
      </c>
      <c r="B25" s="703" t="s">
        <v>1045</v>
      </c>
      <c r="C25" s="466"/>
      <c r="D25" s="100">
        <f>'[1]9. sz. mell'!F29</f>
        <v>0</v>
      </c>
      <c r="E25" s="466"/>
      <c r="F25" s="100">
        <f>'[1]9. sz. mell'!H29</f>
        <v>0</v>
      </c>
      <c r="H25" s="456"/>
    </row>
    <row r="26" spans="1:8" s="155" customFormat="1" ht="12" customHeight="1" thickBot="1">
      <c r="A26" s="18" t="s">
        <v>270</v>
      </c>
      <c r="B26" s="19" t="s">
        <v>419</v>
      </c>
      <c r="C26" s="97">
        <f>C33</f>
        <v>33407000</v>
      </c>
      <c r="D26" s="97">
        <f>D30+D31+D33+D27</f>
        <v>191800000</v>
      </c>
      <c r="E26" s="97">
        <f>+E27+E28+E29+E30+E31+E33</f>
        <v>191728899</v>
      </c>
      <c r="F26" s="97">
        <f>E26*100/D26</f>
        <v>99.96292961418143</v>
      </c>
      <c r="H26" s="456"/>
    </row>
    <row r="27" spans="1:8" s="155" customFormat="1" ht="12" customHeight="1">
      <c r="A27" s="13" t="s">
        <v>316</v>
      </c>
      <c r="B27" s="156" t="s">
        <v>259</v>
      </c>
      <c r="C27" s="100"/>
      <c r="D27" s="100">
        <v>181000000</v>
      </c>
      <c r="E27" s="100">
        <v>181000000</v>
      </c>
      <c r="F27" s="100">
        <f>E27/D27</f>
        <v>1</v>
      </c>
      <c r="H27" s="456"/>
    </row>
    <row r="28" spans="1:8" s="155" customFormat="1" ht="12" customHeight="1">
      <c r="A28" s="12" t="s">
        <v>317</v>
      </c>
      <c r="B28" s="157" t="s">
        <v>421</v>
      </c>
      <c r="C28" s="704"/>
      <c r="D28" s="100">
        <f>'[1]9. sz. mell'!F32</f>
        <v>0</v>
      </c>
      <c r="E28" s="704"/>
      <c r="F28" s="100">
        <f>'[1]9. sz. mell'!H32</f>
        <v>0</v>
      </c>
      <c r="H28" s="457"/>
    </row>
    <row r="29" spans="1:8" s="155" customFormat="1" ht="12" customHeight="1">
      <c r="A29" s="12" t="s">
        <v>318</v>
      </c>
      <c r="B29" s="157" t="s">
        <v>615</v>
      </c>
      <c r="C29" s="99"/>
      <c r="D29" s="100">
        <f>'[1]9. sz. mell'!F33</f>
        <v>0</v>
      </c>
      <c r="E29" s="99"/>
      <c r="F29" s="100"/>
      <c r="H29" s="458"/>
    </row>
    <row r="30" spans="1:8" s="155" customFormat="1" ht="12" customHeight="1">
      <c r="A30" s="12" t="s">
        <v>319</v>
      </c>
      <c r="B30" s="157" t="s">
        <v>1046</v>
      </c>
      <c r="C30" s="99"/>
      <c r="D30" s="100"/>
      <c r="E30" s="99"/>
      <c r="F30" s="100"/>
      <c r="H30" s="456"/>
    </row>
    <row r="31" spans="1:8" s="155" customFormat="1" ht="12" customHeight="1">
      <c r="A31" s="12" t="s">
        <v>356</v>
      </c>
      <c r="B31" s="157" t="s">
        <v>1047</v>
      </c>
      <c r="C31" s="99"/>
      <c r="D31" s="100"/>
      <c r="E31" s="99"/>
      <c r="F31" s="100"/>
      <c r="H31" s="456"/>
    </row>
    <row r="32" spans="1:8" s="155" customFormat="1" ht="12" customHeight="1">
      <c r="A32" s="12" t="s">
        <v>1048</v>
      </c>
      <c r="B32" s="157" t="s">
        <v>423</v>
      </c>
      <c r="C32" s="99"/>
      <c r="D32" s="100"/>
      <c r="E32" s="99"/>
      <c r="F32" s="100"/>
      <c r="H32" s="456"/>
    </row>
    <row r="33" spans="1:8" s="155" customFormat="1" ht="12" customHeight="1">
      <c r="A33" s="705" t="s">
        <v>357</v>
      </c>
      <c r="B33" s="156" t="s">
        <v>1049</v>
      </c>
      <c r="C33" s="100">
        <v>33407000</v>
      </c>
      <c r="D33" s="100">
        <v>10800000</v>
      </c>
      <c r="E33" s="100">
        <v>10728899</v>
      </c>
      <c r="F33" s="100">
        <f>E33*100/D33</f>
        <v>99.34165740740741</v>
      </c>
      <c r="H33" s="456"/>
    </row>
    <row r="34" spans="1:8" s="155" customFormat="1" ht="12" customHeight="1" thickBot="1">
      <c r="A34" s="11" t="s">
        <v>1050</v>
      </c>
      <c r="B34" s="307" t="s">
        <v>1051</v>
      </c>
      <c r="C34" s="466"/>
      <c r="D34" s="100"/>
      <c r="E34" s="466"/>
      <c r="F34" s="100"/>
      <c r="H34" s="456"/>
    </row>
    <row r="35" spans="1:8" s="155" customFormat="1" ht="12" customHeight="1" thickBot="1">
      <c r="A35" s="18" t="s">
        <v>358</v>
      </c>
      <c r="B35" s="19" t="s">
        <v>424</v>
      </c>
      <c r="C35" s="103">
        <f>+C36+C39+C40+C42+C41</f>
        <v>114350000</v>
      </c>
      <c r="D35" s="103">
        <f>D36+D39+D40+D41+D42</f>
        <v>180840000</v>
      </c>
      <c r="E35" s="103">
        <f>+E36+E39+E40+E42+E41</f>
        <v>168489973</v>
      </c>
      <c r="F35" s="103">
        <f aca="true" t="shared" si="1" ref="F35:F43">E35*100/D35</f>
        <v>93.17074375138243</v>
      </c>
      <c r="H35" s="456"/>
    </row>
    <row r="36" spans="1:8" s="155" customFormat="1" ht="12" customHeight="1">
      <c r="A36" s="13" t="s">
        <v>425</v>
      </c>
      <c r="B36" s="156" t="s">
        <v>431</v>
      </c>
      <c r="C36" s="151">
        <v>95800000</v>
      </c>
      <c r="D36" s="151">
        <v>155200000</v>
      </c>
      <c r="E36" s="151">
        <f>E37+E38</f>
        <v>146302323</v>
      </c>
      <c r="F36" s="151">
        <f t="shared" si="1"/>
        <v>94.26696069587629</v>
      </c>
      <c r="H36" s="456"/>
    </row>
    <row r="37" spans="1:8" s="155" customFormat="1" ht="12" customHeight="1">
      <c r="A37" s="12" t="s">
        <v>426</v>
      </c>
      <c r="B37" s="453" t="s">
        <v>1052</v>
      </c>
      <c r="C37" s="99">
        <v>5800000</v>
      </c>
      <c r="D37" s="151">
        <v>6200000</v>
      </c>
      <c r="E37" s="99">
        <v>5884226</v>
      </c>
      <c r="F37" s="151">
        <f t="shared" si="1"/>
        <v>94.90687096774194</v>
      </c>
      <c r="H37" s="456"/>
    </row>
    <row r="38" spans="1:8" s="155" customFormat="1" ht="12" customHeight="1">
      <c r="A38" s="12" t="s">
        <v>427</v>
      </c>
      <c r="B38" s="453" t="s">
        <v>1053</v>
      </c>
      <c r="C38" s="99">
        <v>90000000</v>
      </c>
      <c r="D38" s="151">
        <v>149000000</v>
      </c>
      <c r="E38" s="99">
        <v>140418097</v>
      </c>
      <c r="F38" s="151">
        <f t="shared" si="1"/>
        <v>94.24033355704698</v>
      </c>
      <c r="H38" s="456"/>
    </row>
    <row r="39" spans="1:8" s="155" customFormat="1" ht="12" customHeight="1">
      <c r="A39" s="12" t="s">
        <v>428</v>
      </c>
      <c r="B39" s="157" t="s">
        <v>434</v>
      </c>
      <c r="C39" s="99">
        <v>16000000</v>
      </c>
      <c r="D39" s="151">
        <v>21000000</v>
      </c>
      <c r="E39" s="99">
        <v>19150056</v>
      </c>
      <c r="F39" s="151">
        <f t="shared" si="1"/>
        <v>91.19074285714285</v>
      </c>
      <c r="H39" s="456"/>
    </row>
    <row r="40" spans="1:8" s="155" customFormat="1" ht="12" customHeight="1">
      <c r="A40" s="12" t="s">
        <v>429</v>
      </c>
      <c r="B40" s="157" t="s">
        <v>768</v>
      </c>
      <c r="C40" s="99">
        <v>250000</v>
      </c>
      <c r="D40" s="151">
        <v>440000</v>
      </c>
      <c r="E40" s="99">
        <v>370600</v>
      </c>
      <c r="F40" s="151">
        <f t="shared" si="1"/>
        <v>84.22727272727273</v>
      </c>
      <c r="H40" s="456"/>
    </row>
    <row r="41" spans="1:8" s="155" customFormat="1" ht="12" customHeight="1">
      <c r="A41" s="14" t="s">
        <v>430</v>
      </c>
      <c r="B41" s="158" t="s">
        <v>778</v>
      </c>
      <c r="C41" s="101">
        <v>1300000</v>
      </c>
      <c r="D41" s="151">
        <v>2200000</v>
      </c>
      <c r="E41" s="101">
        <v>1006642</v>
      </c>
      <c r="F41" s="151">
        <f t="shared" si="1"/>
        <v>45.756454545454545</v>
      </c>
      <c r="H41" s="456"/>
    </row>
    <row r="42" spans="1:8" s="155" customFormat="1" ht="12" customHeight="1" thickBot="1">
      <c r="A42" s="14" t="s">
        <v>777</v>
      </c>
      <c r="B42" s="158" t="s">
        <v>769</v>
      </c>
      <c r="C42" s="101">
        <v>1000000</v>
      </c>
      <c r="D42" s="151">
        <v>2000000</v>
      </c>
      <c r="E42" s="101">
        <v>1660352</v>
      </c>
      <c r="F42" s="712">
        <f t="shared" si="1"/>
        <v>83.0176</v>
      </c>
      <c r="H42" s="449"/>
    </row>
    <row r="43" spans="1:8" s="155" customFormat="1" ht="12" customHeight="1" thickBot="1">
      <c r="A43" s="18" t="s">
        <v>272</v>
      </c>
      <c r="B43" s="19" t="s">
        <v>437</v>
      </c>
      <c r="C43" s="97">
        <f>SUM(C44:C53)</f>
        <v>105322000</v>
      </c>
      <c r="D43" s="97">
        <f>D45+D46+D48+D49+D50+D51+D52+D53</f>
        <v>156118404</v>
      </c>
      <c r="E43" s="97">
        <f>SUM(E44:E53)</f>
        <v>158019181</v>
      </c>
      <c r="F43" s="713">
        <f t="shared" si="1"/>
        <v>101.21752269514617</v>
      </c>
      <c r="H43" s="456"/>
    </row>
    <row r="44" spans="1:8" s="155" customFormat="1" ht="12" customHeight="1">
      <c r="A44" s="13" t="s">
        <v>320</v>
      </c>
      <c r="B44" s="156" t="s">
        <v>440</v>
      </c>
      <c r="C44" s="100"/>
      <c r="D44" s="100">
        <f>'[1]9. sz. mell'!F48+'[1]13. sz. mell'!F10+'[1]16. sz. mell'!F10+'[1]18.sz.mell.'!F10</f>
        <v>0</v>
      </c>
      <c r="E44" s="100"/>
      <c r="F44" s="151"/>
      <c r="H44" s="456"/>
    </row>
    <row r="45" spans="1:8" s="155" customFormat="1" ht="12" customHeight="1">
      <c r="A45" s="12" t="s">
        <v>321</v>
      </c>
      <c r="B45" s="157" t="s">
        <v>441</v>
      </c>
      <c r="C45" s="99">
        <v>10200000</v>
      </c>
      <c r="D45" s="100">
        <v>21114680</v>
      </c>
      <c r="E45" s="99">
        <v>21241306</v>
      </c>
      <c r="F45" s="151">
        <f>E45/D45*100</f>
        <v>100.59970598654586</v>
      </c>
      <c r="H45" s="456"/>
    </row>
    <row r="46" spans="1:8" s="155" customFormat="1" ht="12" customHeight="1">
      <c r="A46" s="12" t="s">
        <v>322</v>
      </c>
      <c r="B46" s="157" t="s">
        <v>442</v>
      </c>
      <c r="C46" s="99">
        <v>300000</v>
      </c>
      <c r="D46" s="100"/>
      <c r="E46" s="99"/>
      <c r="F46" s="151"/>
      <c r="H46" s="456"/>
    </row>
    <row r="47" spans="1:8" s="155" customFormat="1" ht="12" customHeight="1">
      <c r="A47" s="12" t="s">
        <v>360</v>
      </c>
      <c r="B47" s="157" t="s">
        <v>443</v>
      </c>
      <c r="C47" s="99"/>
      <c r="D47" s="100">
        <f>'[1]9. sz. mell'!F51+'[1]13. sz. mell'!F13+'[1]16. sz. mell'!F13+'[1]18.sz.mell.'!F13</f>
        <v>0</v>
      </c>
      <c r="E47" s="99"/>
      <c r="F47" s="151"/>
      <c r="H47" s="456"/>
    </row>
    <row r="48" spans="1:8" s="155" customFormat="1" ht="12" customHeight="1">
      <c r="A48" s="12" t="s">
        <v>361</v>
      </c>
      <c r="B48" s="157" t="s">
        <v>444</v>
      </c>
      <c r="C48" s="99">
        <v>83277000</v>
      </c>
      <c r="D48" s="100">
        <v>83695000</v>
      </c>
      <c r="E48" s="99">
        <v>87100095</v>
      </c>
      <c r="F48" s="151">
        <f aca="true" t="shared" si="2" ref="F48:F53">E48/D48*100</f>
        <v>104.06845689706674</v>
      </c>
      <c r="H48" s="456"/>
    </row>
    <row r="49" spans="1:8" s="155" customFormat="1" ht="12" customHeight="1">
      <c r="A49" s="12" t="s">
        <v>362</v>
      </c>
      <c r="B49" s="157" t="s">
        <v>445</v>
      </c>
      <c r="C49" s="99">
        <v>3045000</v>
      </c>
      <c r="D49" s="100">
        <v>33338000</v>
      </c>
      <c r="E49" s="99">
        <v>36061427</v>
      </c>
      <c r="F49" s="151">
        <f t="shared" si="2"/>
        <v>108.16913732077509</v>
      </c>
      <c r="H49" s="456"/>
    </row>
    <row r="50" spans="1:8" s="155" customFormat="1" ht="12" customHeight="1">
      <c r="A50" s="12" t="s">
        <v>363</v>
      </c>
      <c r="B50" s="157" t="s">
        <v>446</v>
      </c>
      <c r="C50" s="99"/>
      <c r="D50" s="100">
        <v>11088000</v>
      </c>
      <c r="E50" s="99">
        <v>11136500</v>
      </c>
      <c r="F50" s="151">
        <f t="shared" si="2"/>
        <v>100.43740981240981</v>
      </c>
      <c r="H50" s="456"/>
    </row>
    <row r="51" spans="1:8" s="155" customFormat="1" ht="12" customHeight="1">
      <c r="A51" s="12" t="s">
        <v>364</v>
      </c>
      <c r="B51" s="157" t="s">
        <v>447</v>
      </c>
      <c r="C51" s="99">
        <v>1500000</v>
      </c>
      <c r="D51" s="100">
        <v>659330</v>
      </c>
      <c r="E51" s="99">
        <v>664282</v>
      </c>
      <c r="F51" s="151">
        <f t="shared" si="2"/>
        <v>100.75106547555852</v>
      </c>
      <c r="H51" s="459"/>
    </row>
    <row r="52" spans="1:8" s="155" customFormat="1" ht="12" customHeight="1">
      <c r="A52" s="12" t="s">
        <v>438</v>
      </c>
      <c r="B52" s="157" t="s">
        <v>448</v>
      </c>
      <c r="C52" s="102"/>
      <c r="D52" s="100"/>
      <c r="E52" s="102">
        <v>1318427</v>
      </c>
      <c r="F52" s="151"/>
      <c r="H52" s="459"/>
    </row>
    <row r="53" spans="1:8" s="155" customFormat="1" ht="12" customHeight="1" thickBot="1">
      <c r="A53" s="14" t="s">
        <v>439</v>
      </c>
      <c r="B53" s="158" t="s">
        <v>449</v>
      </c>
      <c r="C53" s="145">
        <v>7000000</v>
      </c>
      <c r="D53" s="100">
        <v>6223394</v>
      </c>
      <c r="E53" s="145">
        <v>497144</v>
      </c>
      <c r="F53" s="151">
        <f t="shared" si="2"/>
        <v>7.988309915779075</v>
      </c>
      <c r="H53" s="459"/>
    </row>
    <row r="54" spans="1:8" s="155" customFormat="1" ht="12" customHeight="1" thickBot="1">
      <c r="A54" s="18" t="s">
        <v>273</v>
      </c>
      <c r="B54" s="19" t="s">
        <v>450</v>
      </c>
      <c r="C54" s="97">
        <f>SUM(C55:C59)</f>
        <v>0</v>
      </c>
      <c r="D54" s="97">
        <v>126240000</v>
      </c>
      <c r="E54" s="97">
        <f>SUM(E55:E59)</f>
        <v>121385790</v>
      </c>
      <c r="F54" s="713">
        <f>E54*100/D54</f>
        <v>96.15477661596958</v>
      </c>
      <c r="H54" s="449"/>
    </row>
    <row r="55" spans="1:8" s="155" customFormat="1" ht="12" customHeight="1">
      <c r="A55" s="13" t="s">
        <v>323</v>
      </c>
      <c r="B55" s="156" t="s">
        <v>454</v>
      </c>
      <c r="C55" s="197"/>
      <c r="D55" s="197"/>
      <c r="E55" s="197"/>
      <c r="F55" s="151"/>
      <c r="H55" s="459"/>
    </row>
    <row r="56" spans="1:8" s="155" customFormat="1" ht="12" customHeight="1">
      <c r="A56" s="12" t="s">
        <v>324</v>
      </c>
      <c r="B56" s="157" t="s">
        <v>455</v>
      </c>
      <c r="C56" s="102"/>
      <c r="D56" s="102">
        <v>126240000</v>
      </c>
      <c r="E56" s="102">
        <v>121385790</v>
      </c>
      <c r="F56" s="151">
        <f>E56*100/D56</f>
        <v>96.15477661596958</v>
      </c>
      <c r="H56" s="459"/>
    </row>
    <row r="57" spans="1:8" s="155" customFormat="1" ht="12" customHeight="1">
      <c r="A57" s="12" t="s">
        <v>451</v>
      </c>
      <c r="B57" s="157" t="s">
        <v>456</v>
      </c>
      <c r="C57" s="102"/>
      <c r="D57" s="102"/>
      <c r="E57" s="102"/>
      <c r="F57" s="151"/>
      <c r="H57" s="459"/>
    </row>
    <row r="58" spans="1:8" s="155" customFormat="1" ht="12" customHeight="1">
      <c r="A58" s="12" t="s">
        <v>452</v>
      </c>
      <c r="B58" s="157" t="s">
        <v>457</v>
      </c>
      <c r="C58" s="102"/>
      <c r="D58" s="102"/>
      <c r="E58" s="102"/>
      <c r="F58" s="151"/>
      <c r="H58" s="459"/>
    </row>
    <row r="59" spans="1:8" s="155" customFormat="1" ht="12" customHeight="1">
      <c r="A59" s="12" t="s">
        <v>453</v>
      </c>
      <c r="B59" s="157" t="s">
        <v>458</v>
      </c>
      <c r="C59" s="102"/>
      <c r="D59" s="102"/>
      <c r="E59" s="102"/>
      <c r="F59" s="151"/>
      <c r="H59" s="459"/>
    </row>
    <row r="60" spans="1:8" s="155" customFormat="1" ht="12" customHeight="1" thickBot="1">
      <c r="A60" s="11" t="s">
        <v>260</v>
      </c>
      <c r="B60" s="307" t="s">
        <v>627</v>
      </c>
      <c r="C60" s="308"/>
      <c r="D60" s="308"/>
      <c r="E60" s="308"/>
      <c r="F60" s="151"/>
      <c r="H60" s="459"/>
    </row>
    <row r="61" spans="1:8" s="155" customFormat="1" ht="12" customHeight="1" thickBot="1">
      <c r="A61" s="18" t="s">
        <v>365</v>
      </c>
      <c r="B61" s="19" t="s">
        <v>459</v>
      </c>
      <c r="C61" s="97">
        <f>SUM(C62:C64)</f>
        <v>0</v>
      </c>
      <c r="D61" s="97">
        <v>844000</v>
      </c>
      <c r="E61" s="97">
        <v>388925</v>
      </c>
      <c r="F61" s="713">
        <f>E61*100/D61</f>
        <v>46.08116113744076</v>
      </c>
      <c r="H61" s="449"/>
    </row>
    <row r="62" spans="1:8" s="155" customFormat="1" ht="12" customHeight="1">
      <c r="A62" s="13" t="s">
        <v>325</v>
      </c>
      <c r="B62" s="157" t="s">
        <v>1054</v>
      </c>
      <c r="C62" s="100"/>
      <c r="D62" s="100"/>
      <c r="E62" s="100"/>
      <c r="F62" s="151"/>
      <c r="H62" s="456"/>
    </row>
    <row r="63" spans="1:8" s="155" customFormat="1" ht="12" customHeight="1">
      <c r="A63" s="12" t="s">
        <v>326</v>
      </c>
      <c r="B63" s="157" t="s">
        <v>1055</v>
      </c>
      <c r="C63" s="99"/>
      <c r="D63" s="100"/>
      <c r="E63" s="99"/>
      <c r="F63" s="151"/>
      <c r="H63" s="456"/>
    </row>
    <row r="64" spans="1:8" s="155" customFormat="1" ht="12" customHeight="1">
      <c r="A64" s="12" t="s">
        <v>463</v>
      </c>
      <c r="B64" s="157" t="s">
        <v>1056</v>
      </c>
      <c r="C64" s="99"/>
      <c r="D64" s="100">
        <f>'[1]9. sz. mell'!F67</f>
        <v>0</v>
      </c>
      <c r="E64" s="99"/>
      <c r="F64" s="151"/>
      <c r="H64" s="456"/>
    </row>
    <row r="65" spans="1:8" s="155" customFormat="1" ht="12" customHeight="1" thickBot="1">
      <c r="A65" s="14" t="s">
        <v>464</v>
      </c>
      <c r="B65" s="157" t="s">
        <v>1057</v>
      </c>
      <c r="C65" s="101"/>
      <c r="D65" s="100">
        <f>'[1]9. sz. mell'!F68</f>
        <v>0</v>
      </c>
      <c r="E65" s="101"/>
      <c r="F65" s="151"/>
      <c r="H65" s="456"/>
    </row>
    <row r="66" spans="1:8" s="155" customFormat="1" ht="12" customHeight="1" thickBot="1">
      <c r="A66" s="18" t="s">
        <v>275</v>
      </c>
      <c r="B66" s="92" t="s">
        <v>465</v>
      </c>
      <c r="C66" s="97">
        <f>SUM(C67:C69)</f>
        <v>0</v>
      </c>
      <c r="D66" s="97">
        <v>40080</v>
      </c>
      <c r="E66" s="97">
        <v>40080</v>
      </c>
      <c r="F66" s="713">
        <f>E66*100/D66</f>
        <v>100</v>
      </c>
      <c r="H66" s="449"/>
    </row>
    <row r="67" spans="1:8" s="155" customFormat="1" ht="12" customHeight="1">
      <c r="A67" s="13" t="s">
        <v>366</v>
      </c>
      <c r="B67" s="156" t="s">
        <v>467</v>
      </c>
      <c r="C67" s="102"/>
      <c r="D67" s="102">
        <f>'[1]9. sz. mell'!F70</f>
        <v>0</v>
      </c>
      <c r="E67" s="102"/>
      <c r="F67" s="151"/>
      <c r="H67" s="459"/>
    </row>
    <row r="68" spans="1:8" s="155" customFormat="1" ht="12" customHeight="1">
      <c r="A68" s="12" t="s">
        <v>367</v>
      </c>
      <c r="B68" s="157" t="s">
        <v>618</v>
      </c>
      <c r="C68" s="102"/>
      <c r="D68" s="102">
        <f>'[1]9. sz. mell'!F71</f>
        <v>0</v>
      </c>
      <c r="E68" s="102"/>
      <c r="F68" s="151"/>
      <c r="H68" s="459"/>
    </row>
    <row r="69" spans="1:8" s="155" customFormat="1" ht="12" customHeight="1">
      <c r="A69" s="12" t="s">
        <v>390</v>
      </c>
      <c r="B69" s="157" t="s">
        <v>1058</v>
      </c>
      <c r="C69" s="102"/>
      <c r="D69" s="102"/>
      <c r="E69" s="101"/>
      <c r="F69" s="151"/>
      <c r="H69" s="459"/>
    </row>
    <row r="70" spans="1:8" s="155" customFormat="1" ht="12" customHeight="1" thickBot="1">
      <c r="A70" s="14" t="s">
        <v>466</v>
      </c>
      <c r="B70" s="158" t="s">
        <v>469</v>
      </c>
      <c r="C70" s="102"/>
      <c r="D70" s="102">
        <f>'[1]9. sz. mell'!F73</f>
        <v>0</v>
      </c>
      <c r="E70" s="102"/>
      <c r="F70" s="151"/>
      <c r="H70" s="459"/>
    </row>
    <row r="71" spans="1:8" s="155" customFormat="1" ht="12" customHeight="1" thickBot="1">
      <c r="A71" s="18" t="s">
        <v>276</v>
      </c>
      <c r="B71" s="19" t="s">
        <v>470</v>
      </c>
      <c r="C71" s="103">
        <f>C5+C16+C35+C43+C26</f>
        <v>650666000</v>
      </c>
      <c r="D71" s="103">
        <f>D66+H71+D61+D54+D43+D35+D26+D16+D5</f>
        <v>1082851085</v>
      </c>
      <c r="E71" s="103">
        <f>E66+I71+E61+E54+E43+E35+E26+E16+E5</f>
        <v>1066555729</v>
      </c>
      <c r="F71" s="713">
        <f>E71*100/D71</f>
        <v>98.49514340192032</v>
      </c>
      <c r="H71" s="457"/>
    </row>
    <row r="72" spans="1:8" s="155" customFormat="1" ht="12" customHeight="1" thickBot="1">
      <c r="A72" s="159" t="s">
        <v>471</v>
      </c>
      <c r="B72" s="92" t="s">
        <v>472</v>
      </c>
      <c r="C72" s="97">
        <f>SUM(C73:C75)</f>
        <v>0</v>
      </c>
      <c r="D72" s="97">
        <f>SUM(D73:D75)</f>
        <v>0</v>
      </c>
      <c r="E72" s="97">
        <f>SUM(E73:E75)</f>
        <v>0</v>
      </c>
      <c r="F72" s="712"/>
      <c r="H72" s="449"/>
    </row>
    <row r="73" spans="1:8" s="155" customFormat="1" ht="12" customHeight="1">
      <c r="A73" s="13" t="s">
        <v>505</v>
      </c>
      <c r="B73" s="156" t="s">
        <v>473</v>
      </c>
      <c r="C73" s="102"/>
      <c r="D73" s="102"/>
      <c r="E73" s="102"/>
      <c r="F73" s="1245"/>
      <c r="H73" s="459"/>
    </row>
    <row r="74" spans="1:8" s="155" customFormat="1" ht="12" customHeight="1">
      <c r="A74" s="12" t="s">
        <v>514</v>
      </c>
      <c r="B74" s="157" t="s">
        <v>474</v>
      </c>
      <c r="C74" s="102"/>
      <c r="D74" s="102"/>
      <c r="E74" s="102"/>
      <c r="F74" s="1246"/>
      <c r="H74" s="459"/>
    </row>
    <row r="75" spans="1:8" s="155" customFormat="1" ht="12" customHeight="1" thickBot="1">
      <c r="A75" s="14" t="s">
        <v>515</v>
      </c>
      <c r="B75" s="160" t="s">
        <v>475</v>
      </c>
      <c r="C75" s="102"/>
      <c r="D75" s="102"/>
      <c r="E75" s="102"/>
      <c r="F75" s="1248"/>
      <c r="H75" s="459"/>
    </row>
    <row r="76" spans="1:8" s="155" customFormat="1" ht="12" customHeight="1" thickBot="1">
      <c r="A76" s="159" t="s">
        <v>476</v>
      </c>
      <c r="B76" s="92" t="s">
        <v>477</v>
      </c>
      <c r="C76" s="97">
        <f>SUM(C77:C80)</f>
        <v>0</v>
      </c>
      <c r="D76" s="97">
        <f>SUM(D77:D80)</f>
        <v>0</v>
      </c>
      <c r="E76" s="97">
        <f>SUM(E77:E80)</f>
        <v>0</v>
      </c>
      <c r="F76" s="1249"/>
      <c r="H76" s="449"/>
    </row>
    <row r="77" spans="1:8" s="155" customFormat="1" ht="12" customHeight="1">
      <c r="A77" s="13" t="s">
        <v>348</v>
      </c>
      <c r="B77" s="156" t="s">
        <v>478</v>
      </c>
      <c r="C77" s="102"/>
      <c r="D77" s="102"/>
      <c r="E77" s="102"/>
      <c r="F77" s="1246"/>
      <c r="H77" s="459"/>
    </row>
    <row r="78" spans="1:8" s="155" customFormat="1" ht="12" customHeight="1">
      <c r="A78" s="12" t="s">
        <v>349</v>
      </c>
      <c r="B78" s="157" t="s">
        <v>479</v>
      </c>
      <c r="C78" s="102"/>
      <c r="D78" s="102"/>
      <c r="E78" s="102"/>
      <c r="F78" s="1246"/>
      <c r="H78" s="459"/>
    </row>
    <row r="79" spans="1:8" s="155" customFormat="1" ht="12" customHeight="1">
      <c r="A79" s="12" t="s">
        <v>506</v>
      </c>
      <c r="B79" s="157" t="s">
        <v>480</v>
      </c>
      <c r="C79" s="102"/>
      <c r="D79" s="102"/>
      <c r="E79" s="102"/>
      <c r="F79" s="1246"/>
      <c r="H79" s="459"/>
    </row>
    <row r="80" spans="1:8" s="155" customFormat="1" ht="12" customHeight="1" thickBot="1">
      <c r="A80" s="14" t="s">
        <v>507</v>
      </c>
      <c r="B80" s="158" t="s">
        <v>481</v>
      </c>
      <c r="C80" s="102"/>
      <c r="D80" s="102"/>
      <c r="E80" s="102"/>
      <c r="F80" s="1247"/>
      <c r="H80" s="459"/>
    </row>
    <row r="81" spans="1:8" s="155" customFormat="1" ht="12" customHeight="1" thickBot="1">
      <c r="A81" s="159" t="s">
        <v>482</v>
      </c>
      <c r="B81" s="92" t="s">
        <v>483</v>
      </c>
      <c r="C81" s="97">
        <v>100000000</v>
      </c>
      <c r="D81" s="97">
        <f>D82</f>
        <v>194011584</v>
      </c>
      <c r="E81" s="97">
        <f>E82:F82</f>
        <v>194011584</v>
      </c>
      <c r="F81" s="713">
        <f>E81*100/D81</f>
        <v>100</v>
      </c>
      <c r="H81" s="449"/>
    </row>
    <row r="82" spans="1:8" s="155" customFormat="1" ht="12" customHeight="1">
      <c r="A82" s="13" t="s">
        <v>508</v>
      </c>
      <c r="B82" s="156" t="s">
        <v>484</v>
      </c>
      <c r="C82" s="102">
        <v>100000000</v>
      </c>
      <c r="D82" s="102">
        <v>194011584</v>
      </c>
      <c r="E82" s="102">
        <v>194011584</v>
      </c>
      <c r="F82" s="151">
        <f>E82*100/D82</f>
        <v>100</v>
      </c>
      <c r="H82" s="459"/>
    </row>
    <row r="83" spans="1:8" s="155" customFormat="1" ht="12" customHeight="1" thickBot="1">
      <c r="A83" s="14" t="s">
        <v>509</v>
      </c>
      <c r="B83" s="158" t="s">
        <v>485</v>
      </c>
      <c r="C83" s="102"/>
      <c r="D83" s="102"/>
      <c r="E83" s="102"/>
      <c r="F83" s="151"/>
      <c r="H83" s="459"/>
    </row>
    <row r="84" spans="1:8" s="155" customFormat="1" ht="12" customHeight="1" thickBot="1">
      <c r="A84" s="159" t="s">
        <v>486</v>
      </c>
      <c r="B84" s="92" t="s">
        <v>487</v>
      </c>
      <c r="C84" s="97">
        <f>SUM(C85:C87)</f>
        <v>0</v>
      </c>
      <c r="D84" s="97">
        <f>SUM(D85:D87)</f>
        <v>14042123</v>
      </c>
      <c r="E84" s="97">
        <f>SUM(E85:E87)</f>
        <v>14042123</v>
      </c>
      <c r="F84" s="713">
        <f>E84*100/D84</f>
        <v>100</v>
      </c>
      <c r="H84" s="449"/>
    </row>
    <row r="85" spans="1:8" s="155" customFormat="1" ht="12" customHeight="1">
      <c r="A85" s="13" t="s">
        <v>510</v>
      </c>
      <c r="B85" s="156" t="s">
        <v>488</v>
      </c>
      <c r="C85" s="102"/>
      <c r="D85" s="102">
        <v>14042123</v>
      </c>
      <c r="E85" s="102">
        <v>14042123</v>
      </c>
      <c r="F85" s="151">
        <f>E85*100/D85</f>
        <v>100</v>
      </c>
      <c r="H85" s="459"/>
    </row>
    <row r="86" spans="1:8" s="155" customFormat="1" ht="12" customHeight="1">
      <c r="A86" s="12" t="s">
        <v>511</v>
      </c>
      <c r="B86" s="157" t="s">
        <v>489</v>
      </c>
      <c r="C86" s="102"/>
      <c r="D86" s="102"/>
      <c r="E86" s="102"/>
      <c r="F86" s="151"/>
      <c r="H86" s="459"/>
    </row>
    <row r="87" spans="1:8" s="155" customFormat="1" ht="12" customHeight="1" thickBot="1">
      <c r="A87" s="14" t="s">
        <v>512</v>
      </c>
      <c r="B87" s="158" t="s">
        <v>490</v>
      </c>
      <c r="C87" s="102"/>
      <c r="D87" s="102"/>
      <c r="E87" s="102"/>
      <c r="F87" s="151"/>
      <c r="H87" s="459"/>
    </row>
    <row r="88" spans="1:8" s="155" customFormat="1" ht="12" customHeight="1" thickBot="1">
      <c r="A88" s="159" t="s">
        <v>491</v>
      </c>
      <c r="B88" s="92" t="s">
        <v>513</v>
      </c>
      <c r="C88" s="97">
        <f>SUM(C89:C92)</f>
        <v>0</v>
      </c>
      <c r="D88" s="97">
        <f>SUM(D89:D92)</f>
        <v>0</v>
      </c>
      <c r="E88" s="97">
        <f>SUM(E89:E92)</f>
        <v>0</v>
      </c>
      <c r="F88" s="713"/>
      <c r="H88" s="449"/>
    </row>
    <row r="89" spans="1:8" s="155" customFormat="1" ht="12" customHeight="1">
      <c r="A89" s="161" t="s">
        <v>492</v>
      </c>
      <c r="B89" s="156" t="s">
        <v>493</v>
      </c>
      <c r="C89" s="102"/>
      <c r="D89" s="102"/>
      <c r="E89" s="102"/>
      <c r="F89" s="151"/>
      <c r="H89" s="459"/>
    </row>
    <row r="90" spans="1:8" s="155" customFormat="1" ht="12" customHeight="1">
      <c r="A90" s="162" t="s">
        <v>494</v>
      </c>
      <c r="B90" s="157" t="s">
        <v>495</v>
      </c>
      <c r="C90" s="102"/>
      <c r="D90" s="102"/>
      <c r="E90" s="102"/>
      <c r="F90" s="151"/>
      <c r="H90" s="459"/>
    </row>
    <row r="91" spans="1:8" s="155" customFormat="1" ht="12" customHeight="1">
      <c r="A91" s="162" t="s">
        <v>496</v>
      </c>
      <c r="B91" s="157" t="s">
        <v>497</v>
      </c>
      <c r="C91" s="102"/>
      <c r="D91" s="102"/>
      <c r="E91" s="102"/>
      <c r="F91" s="151"/>
      <c r="H91" s="459"/>
    </row>
    <row r="92" spans="1:8" s="155" customFormat="1" ht="12" customHeight="1" thickBot="1">
      <c r="A92" s="163" t="s">
        <v>498</v>
      </c>
      <c r="B92" s="158" t="s">
        <v>499</v>
      </c>
      <c r="C92" s="102"/>
      <c r="D92" s="102"/>
      <c r="E92" s="102"/>
      <c r="F92" s="151"/>
      <c r="G92" s="153"/>
      <c r="H92" s="459"/>
    </row>
    <row r="93" spans="1:8" s="155" customFormat="1" ht="13.5" customHeight="1" thickBot="1">
      <c r="A93" s="159" t="s">
        <v>500</v>
      </c>
      <c r="B93" s="92" t="s">
        <v>501</v>
      </c>
      <c r="C93" s="198"/>
      <c r="D93" s="198"/>
      <c r="E93" s="198"/>
      <c r="F93" s="713"/>
      <c r="G93" s="167"/>
      <c r="H93" s="460"/>
    </row>
    <row r="94" spans="1:8" s="155" customFormat="1" ht="15.75" customHeight="1" thickBot="1">
      <c r="A94" s="159" t="s">
        <v>502</v>
      </c>
      <c r="B94" s="164" t="s">
        <v>503</v>
      </c>
      <c r="C94" s="103">
        <v>100000000</v>
      </c>
      <c r="D94" s="103">
        <f>D72+D76+D81+D84+D88+D93</f>
        <v>208053707</v>
      </c>
      <c r="E94" s="103">
        <f>+E72+E76+E81+E84+E88+E93</f>
        <v>208053707</v>
      </c>
      <c r="F94" s="713">
        <f>E94*100/D94</f>
        <v>100</v>
      </c>
      <c r="G94" s="153"/>
      <c r="H94" s="457"/>
    </row>
    <row r="95" spans="1:8" s="155" customFormat="1" ht="15.75" customHeight="1" thickBot="1">
      <c r="A95" s="165" t="s">
        <v>516</v>
      </c>
      <c r="B95" s="166" t="s">
        <v>504</v>
      </c>
      <c r="C95" s="103">
        <v>750666000</v>
      </c>
      <c r="D95" s="103">
        <f>+D71+D94</f>
        <v>1290904792</v>
      </c>
      <c r="E95" s="103">
        <f>+E71+E94</f>
        <v>1274609436</v>
      </c>
      <c r="F95" s="713">
        <f>E95*100/D95</f>
        <v>98.73767948643574</v>
      </c>
      <c r="G95" s="154"/>
      <c r="H95" s="457"/>
    </row>
    <row r="96" spans="1:8" s="155" customFormat="1" ht="13.5" customHeight="1">
      <c r="A96" s="3"/>
      <c r="B96" s="4"/>
      <c r="C96" s="4"/>
      <c r="D96" s="104"/>
      <c r="E96" s="4"/>
      <c r="F96" s="104"/>
      <c r="G96" s="153"/>
      <c r="H96" s="457"/>
    </row>
    <row r="97" spans="1:8" s="155" customFormat="1" ht="30" customHeight="1">
      <c r="A97" s="1405" t="s">
        <v>296</v>
      </c>
      <c r="B97" s="1405"/>
      <c r="C97" s="1405"/>
      <c r="D97" s="153"/>
      <c r="E97" s="153"/>
      <c r="F97" s="153"/>
      <c r="G97" s="153"/>
      <c r="H97" s="457"/>
    </row>
    <row r="98" spans="1:7" s="155" customFormat="1" ht="16.5" customHeight="1" thickBot="1">
      <c r="A98" s="1406" t="s">
        <v>351</v>
      </c>
      <c r="B98" s="1406"/>
      <c r="C98" s="692"/>
      <c r="D98" s="467"/>
      <c r="E98" s="692"/>
      <c r="F98" s="467"/>
      <c r="G98" s="153"/>
    </row>
    <row r="99" spans="1:6" ht="36.75" thickBot="1">
      <c r="A99" s="21" t="s">
        <v>315</v>
      </c>
      <c r="B99" s="22" t="s">
        <v>297</v>
      </c>
      <c r="C99" s="462" t="s">
        <v>85</v>
      </c>
      <c r="D99" s="462" t="s">
        <v>87</v>
      </c>
      <c r="E99" s="29" t="s">
        <v>1030</v>
      </c>
      <c r="F99" s="29" t="s">
        <v>1031</v>
      </c>
    </row>
    <row r="100" spans="1:7" s="167" customFormat="1" ht="16.5" customHeight="1" thickBot="1">
      <c r="A100" s="26">
        <v>1</v>
      </c>
      <c r="B100" s="27">
        <v>2</v>
      </c>
      <c r="C100" s="463">
        <v>3</v>
      </c>
      <c r="D100" s="463">
        <v>4</v>
      </c>
      <c r="E100" s="463">
        <v>5</v>
      </c>
      <c r="F100" s="463">
        <v>6</v>
      </c>
      <c r="G100" s="153"/>
    </row>
    <row r="101" spans="1:8" ht="37.5" customHeight="1" thickBot="1">
      <c r="A101" s="20" t="s">
        <v>268</v>
      </c>
      <c r="B101" s="25" t="s">
        <v>519</v>
      </c>
      <c r="C101" s="469">
        <f>SUM(C102:C106)</f>
        <v>589799000</v>
      </c>
      <c r="D101" s="469">
        <f>SUM(D102:D106)</f>
        <v>674638819</v>
      </c>
      <c r="E101" s="469">
        <f>SUM(E102:E106)</f>
        <v>664024751</v>
      </c>
      <c r="F101" s="469">
        <f>E101*100/D101</f>
        <v>98.42670363740217</v>
      </c>
      <c r="H101" s="454"/>
    </row>
    <row r="102" spans="1:8" s="154" customFormat="1" ht="12" customHeight="1">
      <c r="A102" s="15" t="s">
        <v>327</v>
      </c>
      <c r="B102" s="8" t="s">
        <v>298</v>
      </c>
      <c r="C102" s="468">
        <v>181117000</v>
      </c>
      <c r="D102" s="655">
        <v>202900161</v>
      </c>
      <c r="E102" s="468">
        <v>201994632</v>
      </c>
      <c r="F102" s="655">
        <f>E102/D102*100</f>
        <v>99.5537071062255</v>
      </c>
      <c r="G102" s="153"/>
      <c r="H102" s="455"/>
    </row>
    <row r="103" spans="1:8" ht="12" customHeight="1">
      <c r="A103" s="12" t="s">
        <v>328</v>
      </c>
      <c r="B103" s="6" t="s">
        <v>368</v>
      </c>
      <c r="C103" s="90">
        <v>50297000</v>
      </c>
      <c r="D103" s="504">
        <v>55612651</v>
      </c>
      <c r="E103" s="90">
        <v>55393283</v>
      </c>
      <c r="F103" s="504">
        <f aca="true" t="shared" si="3" ref="F103:F116">E103/D103*100</f>
        <v>99.60554299056882</v>
      </c>
      <c r="H103" s="449"/>
    </row>
    <row r="104" spans="1:8" ht="12" customHeight="1">
      <c r="A104" s="12" t="s">
        <v>329</v>
      </c>
      <c r="B104" s="6" t="s">
        <v>346</v>
      </c>
      <c r="C104" s="91">
        <v>217425000</v>
      </c>
      <c r="D104" s="504">
        <v>264608659</v>
      </c>
      <c r="E104" s="91">
        <v>257556517</v>
      </c>
      <c r="F104" s="504">
        <f t="shared" si="3"/>
        <v>97.33487859896528</v>
      </c>
      <c r="H104" s="456"/>
    </row>
    <row r="105" spans="1:8" ht="12" customHeight="1">
      <c r="A105" s="12" t="s">
        <v>330</v>
      </c>
      <c r="B105" s="6" t="s">
        <v>369</v>
      </c>
      <c r="C105" s="91">
        <v>9611000</v>
      </c>
      <c r="D105" s="504">
        <v>9591000</v>
      </c>
      <c r="E105" s="91">
        <v>9305416</v>
      </c>
      <c r="F105" s="504">
        <f t="shared" si="3"/>
        <v>97.02237514336358</v>
      </c>
      <c r="H105" s="456"/>
    </row>
    <row r="106" spans="1:8" ht="12" customHeight="1">
      <c r="A106" s="12" t="s">
        <v>338</v>
      </c>
      <c r="B106" s="5" t="s">
        <v>370</v>
      </c>
      <c r="C106" s="91">
        <v>131349000</v>
      </c>
      <c r="D106" s="504">
        <v>141926348</v>
      </c>
      <c r="E106" s="91">
        <v>139774903</v>
      </c>
      <c r="F106" s="504">
        <f t="shared" si="3"/>
        <v>98.48411163232355</v>
      </c>
      <c r="H106" s="456"/>
    </row>
    <row r="107" spans="1:8" ht="12" customHeight="1">
      <c r="A107" s="12" t="s">
        <v>331</v>
      </c>
      <c r="B107" s="6" t="s">
        <v>520</v>
      </c>
      <c r="C107" s="91"/>
      <c r="D107" s="91"/>
      <c r="E107" s="91"/>
      <c r="F107" s="504"/>
      <c r="H107" s="456"/>
    </row>
    <row r="108" spans="1:8" ht="12" customHeight="1">
      <c r="A108" s="12" t="s">
        <v>332</v>
      </c>
      <c r="B108" s="54" t="s">
        <v>521</v>
      </c>
      <c r="C108" s="91"/>
      <c r="D108" s="91">
        <f>'[1]9. sz. mell'!F109</f>
        <v>0</v>
      </c>
      <c r="E108" s="91"/>
      <c r="F108" s="504"/>
      <c r="H108" s="456"/>
    </row>
    <row r="109" spans="1:8" ht="12" customHeight="1">
      <c r="A109" s="12" t="s">
        <v>339</v>
      </c>
      <c r="B109" s="55" t="s">
        <v>522</v>
      </c>
      <c r="C109" s="91"/>
      <c r="D109" s="91">
        <f>'[1]9. sz. mell'!F110</f>
        <v>0</v>
      </c>
      <c r="E109" s="91"/>
      <c r="F109" s="504"/>
      <c r="H109" s="456"/>
    </row>
    <row r="110" spans="1:8" ht="12" customHeight="1">
      <c r="A110" s="12" t="s">
        <v>340</v>
      </c>
      <c r="B110" s="55" t="s">
        <v>523</v>
      </c>
      <c r="C110" s="91"/>
      <c r="D110" s="91">
        <v>1193850</v>
      </c>
      <c r="E110" s="91">
        <v>1193850</v>
      </c>
      <c r="F110" s="504">
        <f t="shared" si="3"/>
        <v>100</v>
      </c>
      <c r="H110" s="456"/>
    </row>
    <row r="111" spans="1:8" ht="12" customHeight="1">
      <c r="A111" s="12" t="s">
        <v>341</v>
      </c>
      <c r="B111" s="54" t="s">
        <v>673</v>
      </c>
      <c r="C111" s="91">
        <v>126149000</v>
      </c>
      <c r="D111" s="91">
        <v>135172498</v>
      </c>
      <c r="E111" s="91">
        <v>133877150</v>
      </c>
      <c r="F111" s="504">
        <f t="shared" si="3"/>
        <v>99.04170743371185</v>
      </c>
      <c r="H111" s="456"/>
    </row>
    <row r="112" spans="1:8" ht="12" customHeight="1">
      <c r="A112" s="12" t="s">
        <v>342</v>
      </c>
      <c r="B112" s="54" t="s">
        <v>1060</v>
      </c>
      <c r="C112" s="91">
        <v>2000000</v>
      </c>
      <c r="D112" s="91">
        <v>2000000</v>
      </c>
      <c r="E112" s="91">
        <v>1143903</v>
      </c>
      <c r="F112" s="504">
        <f t="shared" si="3"/>
        <v>57.19515</v>
      </c>
      <c r="H112" s="456"/>
    </row>
    <row r="113" spans="1:8" ht="12" customHeight="1">
      <c r="A113" s="12" t="s">
        <v>344</v>
      </c>
      <c r="B113" s="55" t="s">
        <v>526</v>
      </c>
      <c r="C113" s="91"/>
      <c r="D113" s="91">
        <f>'[1]9. sz. mell'!F114</f>
        <v>0</v>
      </c>
      <c r="E113" s="91"/>
      <c r="F113" s="504"/>
      <c r="H113" s="456"/>
    </row>
    <row r="114" spans="1:8" ht="12" customHeight="1">
      <c r="A114" s="11" t="s">
        <v>371</v>
      </c>
      <c r="B114" s="56" t="s">
        <v>1061</v>
      </c>
      <c r="C114" s="91"/>
      <c r="D114" s="91"/>
      <c r="E114" s="91"/>
      <c r="F114" s="504"/>
      <c r="H114" s="456"/>
    </row>
    <row r="115" spans="1:8" ht="12" customHeight="1">
      <c r="A115" s="12" t="s">
        <v>517</v>
      </c>
      <c r="B115" s="55" t="s">
        <v>1062</v>
      </c>
      <c r="C115" s="91"/>
      <c r="D115" s="91"/>
      <c r="E115" s="91"/>
      <c r="F115" s="504"/>
      <c r="H115" s="456"/>
    </row>
    <row r="116" spans="1:8" ht="12" customHeight="1" thickBot="1">
      <c r="A116" s="16" t="s">
        <v>518</v>
      </c>
      <c r="B116" s="706" t="s">
        <v>529</v>
      </c>
      <c r="C116" s="707">
        <v>3200000</v>
      </c>
      <c r="D116" s="91">
        <v>3560000</v>
      </c>
      <c r="E116" s="707">
        <v>3560000</v>
      </c>
      <c r="F116" s="656">
        <f t="shared" si="3"/>
        <v>100</v>
      </c>
      <c r="H116" s="456"/>
    </row>
    <row r="117" spans="1:8" ht="12" customHeight="1" thickBot="1">
      <c r="A117" s="18" t="s">
        <v>269</v>
      </c>
      <c r="B117" s="24" t="s">
        <v>530</v>
      </c>
      <c r="C117" s="654">
        <f>+C118+C120+C122</f>
        <v>100000000</v>
      </c>
      <c r="D117" s="654">
        <f>+D118+D120+D122</f>
        <v>97995500</v>
      </c>
      <c r="E117" s="654">
        <f>+E118+E120+E122</f>
        <v>95689431</v>
      </c>
      <c r="F117" s="1338">
        <f>E117*100/D117</f>
        <v>97.64676031042242</v>
      </c>
      <c r="H117" s="456"/>
    </row>
    <row r="118" spans="1:8" ht="12" customHeight="1">
      <c r="A118" s="13" t="s">
        <v>333</v>
      </c>
      <c r="B118" s="6" t="s">
        <v>1063</v>
      </c>
      <c r="C118" s="708">
        <v>18354000</v>
      </c>
      <c r="D118" s="708">
        <v>33498500</v>
      </c>
      <c r="E118" s="708">
        <v>32127248</v>
      </c>
      <c r="F118" s="1339">
        <f>E118/D118*100</f>
        <v>95.90652715793244</v>
      </c>
      <c r="H118" s="456"/>
    </row>
    <row r="119" spans="1:8" ht="12" customHeight="1">
      <c r="A119" s="13" t="s">
        <v>334</v>
      </c>
      <c r="B119" s="10" t="s">
        <v>534</v>
      </c>
      <c r="C119" s="708"/>
      <c r="D119" s="708">
        <f>'[1]9. sz. mell'!F120</f>
        <v>0</v>
      </c>
      <c r="E119" s="708"/>
      <c r="F119" s="1340"/>
      <c r="H119" s="449"/>
    </row>
    <row r="120" spans="1:8" ht="12" customHeight="1">
      <c r="A120" s="13" t="s">
        <v>335</v>
      </c>
      <c r="B120" s="10" t="s">
        <v>372</v>
      </c>
      <c r="C120" s="90">
        <v>31681000</v>
      </c>
      <c r="D120" s="708">
        <v>32851000</v>
      </c>
      <c r="E120" s="90">
        <v>32639839</v>
      </c>
      <c r="F120" s="1340">
        <f>E120/D120*100</f>
        <v>99.35721591427964</v>
      </c>
      <c r="H120" s="456"/>
    </row>
    <row r="121" spans="1:8" ht="12" customHeight="1">
      <c r="A121" s="13" t="s">
        <v>336</v>
      </c>
      <c r="B121" s="10" t="s">
        <v>535</v>
      </c>
      <c r="C121" s="90"/>
      <c r="D121" s="708">
        <f>'[1]9. sz. mell'!F122</f>
        <v>0</v>
      </c>
      <c r="E121" s="90"/>
      <c r="F121" s="1340"/>
      <c r="H121" s="456"/>
    </row>
    <row r="122" spans="1:8" ht="12" customHeight="1">
      <c r="A122" s="13" t="s">
        <v>337</v>
      </c>
      <c r="B122" s="94" t="s">
        <v>391</v>
      </c>
      <c r="C122" s="90">
        <v>49965000</v>
      </c>
      <c r="D122" s="708">
        <v>31646000</v>
      </c>
      <c r="E122" s="90">
        <v>30922344</v>
      </c>
      <c r="F122" s="1340">
        <f>E122/D122*100</f>
        <v>97.7132781394173</v>
      </c>
      <c r="H122" s="456"/>
    </row>
    <row r="123" spans="1:8" ht="12" customHeight="1">
      <c r="A123" s="13" t="s">
        <v>343</v>
      </c>
      <c r="B123" s="93" t="s">
        <v>619</v>
      </c>
      <c r="C123" s="90"/>
      <c r="D123" s="708">
        <f>'[1]9. sz. mell'!F124</f>
        <v>0</v>
      </c>
      <c r="E123" s="90"/>
      <c r="F123" s="717"/>
      <c r="H123" s="456"/>
    </row>
    <row r="124" spans="1:8" ht="12" customHeight="1">
      <c r="A124" s="13" t="s">
        <v>345</v>
      </c>
      <c r="B124" s="152" t="s">
        <v>540</v>
      </c>
      <c r="C124" s="90"/>
      <c r="D124" s="708">
        <f>'[1]9. sz. mell'!F125</f>
        <v>0</v>
      </c>
      <c r="E124" s="90"/>
      <c r="F124" s="717"/>
      <c r="H124" s="456"/>
    </row>
    <row r="125" spans="1:8" ht="12" customHeight="1">
      <c r="A125" s="13" t="s">
        <v>373</v>
      </c>
      <c r="B125" s="55" t="s">
        <v>88</v>
      </c>
      <c r="C125" s="90">
        <v>31646000</v>
      </c>
      <c r="D125" s="708">
        <v>31646000</v>
      </c>
      <c r="E125" s="90"/>
      <c r="F125" s="717"/>
      <c r="H125" s="456"/>
    </row>
    <row r="126" spans="1:8" ht="12" customHeight="1">
      <c r="A126" s="13" t="s">
        <v>374</v>
      </c>
      <c r="B126" s="55" t="s">
        <v>89</v>
      </c>
      <c r="C126" s="90">
        <v>17119000</v>
      </c>
      <c r="D126" s="708"/>
      <c r="E126" s="90"/>
      <c r="F126" s="717"/>
      <c r="H126" s="456"/>
    </row>
    <row r="127" spans="1:8" ht="11.25" customHeight="1">
      <c r="A127" s="13" t="s">
        <v>375</v>
      </c>
      <c r="B127" s="55" t="s">
        <v>538</v>
      </c>
      <c r="C127" s="90"/>
      <c r="D127" s="708">
        <f>'[1]9. sz. mell'!F128</f>
        <v>0</v>
      </c>
      <c r="E127" s="90"/>
      <c r="F127" s="717"/>
      <c r="H127" s="456"/>
    </row>
    <row r="128" spans="1:8" ht="12" customHeight="1">
      <c r="A128" s="13" t="s">
        <v>531</v>
      </c>
      <c r="B128" s="55" t="s">
        <v>526</v>
      </c>
      <c r="C128" s="90"/>
      <c r="D128" s="708"/>
      <c r="E128" s="90"/>
      <c r="F128" s="716"/>
      <c r="H128" s="456"/>
    </row>
    <row r="129" spans="1:8" ht="12" customHeight="1">
      <c r="A129" s="13" t="s">
        <v>532</v>
      </c>
      <c r="B129" s="55" t="s">
        <v>537</v>
      </c>
      <c r="C129" s="90"/>
      <c r="D129" s="708">
        <f>'[1]9. sz. mell'!F130</f>
        <v>0</v>
      </c>
      <c r="E129" s="90"/>
      <c r="F129" s="719"/>
      <c r="H129" s="456"/>
    </row>
    <row r="130" spans="1:8" ht="12" customHeight="1" thickBot="1">
      <c r="A130" s="11" t="s">
        <v>533</v>
      </c>
      <c r="B130" s="55" t="s">
        <v>674</v>
      </c>
      <c r="C130" s="91">
        <v>1200000</v>
      </c>
      <c r="D130" s="708"/>
      <c r="E130" s="91"/>
      <c r="F130" s="718"/>
      <c r="H130" s="456"/>
    </row>
    <row r="131" spans="1:8" ht="12" customHeight="1" thickBot="1">
      <c r="A131" s="18" t="s">
        <v>270</v>
      </c>
      <c r="B131" s="52" t="s">
        <v>541</v>
      </c>
      <c r="C131" s="654">
        <f>+C132+C133</f>
        <v>60867000</v>
      </c>
      <c r="D131" s="654">
        <f>+D132+D133</f>
        <v>208093244</v>
      </c>
      <c r="E131" s="654"/>
      <c r="F131" s="714">
        <f>+F132+F133</f>
        <v>0</v>
      </c>
      <c r="H131" s="456"/>
    </row>
    <row r="132" spans="1:8" ht="15.75">
      <c r="A132" s="13" t="s">
        <v>316</v>
      </c>
      <c r="B132" s="7" t="s">
        <v>305</v>
      </c>
      <c r="C132" s="708">
        <v>27460000</v>
      </c>
      <c r="D132" s="708">
        <v>145297464</v>
      </c>
      <c r="E132" s="708"/>
      <c r="F132" s="708">
        <f>'[1]9. sz. mell'!H133</f>
        <v>0</v>
      </c>
      <c r="H132" s="456"/>
    </row>
    <row r="133" spans="1:8" ht="12" customHeight="1" thickBot="1">
      <c r="A133" s="14" t="s">
        <v>317</v>
      </c>
      <c r="B133" s="10" t="s">
        <v>306</v>
      </c>
      <c r="C133" s="91">
        <v>33407000</v>
      </c>
      <c r="D133" s="708">
        <v>62795780</v>
      </c>
      <c r="E133" s="91"/>
      <c r="F133" s="708">
        <f>'[1]9. sz. mell'!H134</f>
        <v>0</v>
      </c>
      <c r="H133" s="449"/>
    </row>
    <row r="134" spans="1:8" ht="12" customHeight="1" thickBot="1">
      <c r="A134" s="18" t="s">
        <v>271</v>
      </c>
      <c r="B134" s="52" t="s">
        <v>542</v>
      </c>
      <c r="C134" s="654">
        <f>+C101+C117+C131</f>
        <v>750666000</v>
      </c>
      <c r="D134" s="654">
        <f>+D101+D117+D131</f>
        <v>980727563</v>
      </c>
      <c r="E134" s="654">
        <f>+E101+E117+E131</f>
        <v>759714182</v>
      </c>
      <c r="F134" s="654">
        <f>+F101+F117+F131</f>
        <v>196.0734639478246</v>
      </c>
      <c r="H134" s="456"/>
    </row>
    <row r="135" spans="1:8" ht="12" customHeight="1" thickBot="1">
      <c r="A135" s="18" t="s">
        <v>272</v>
      </c>
      <c r="B135" s="52" t="s">
        <v>543</v>
      </c>
      <c r="C135" s="654">
        <f>+C136+C137+C138</f>
        <v>0</v>
      </c>
      <c r="D135" s="654">
        <f>+D136+D137+D138</f>
        <v>0</v>
      </c>
      <c r="E135" s="654">
        <f>+E136+E137+E138</f>
        <v>0</v>
      </c>
      <c r="F135" s="654">
        <f>+F136+F137+F138</f>
        <v>0</v>
      </c>
      <c r="H135" s="456"/>
    </row>
    <row r="136" spans="1:8" ht="12" customHeight="1">
      <c r="A136" s="13" t="s">
        <v>320</v>
      </c>
      <c r="B136" s="7" t="s">
        <v>544</v>
      </c>
      <c r="C136" s="90"/>
      <c r="D136" s="90"/>
      <c r="E136" s="90"/>
      <c r="F136" s="90"/>
      <c r="H136" s="456"/>
    </row>
    <row r="137" spans="1:8" ht="12" customHeight="1">
      <c r="A137" s="13" t="s">
        <v>321</v>
      </c>
      <c r="B137" s="7" t="s">
        <v>545</v>
      </c>
      <c r="C137" s="90"/>
      <c r="D137" s="90"/>
      <c r="E137" s="90"/>
      <c r="F137" s="90"/>
      <c r="H137" s="449"/>
    </row>
    <row r="138" spans="1:8" ht="12" customHeight="1" thickBot="1">
      <c r="A138" s="11" t="s">
        <v>322</v>
      </c>
      <c r="B138" s="5" t="s">
        <v>546</v>
      </c>
      <c r="C138" s="90"/>
      <c r="D138" s="90"/>
      <c r="E138" s="90"/>
      <c r="F138" s="90"/>
      <c r="H138" s="449"/>
    </row>
    <row r="139" spans="1:8" ht="12" customHeight="1" thickBot="1">
      <c r="A139" s="18" t="s">
        <v>273</v>
      </c>
      <c r="B139" s="52" t="s">
        <v>583</v>
      </c>
      <c r="C139" s="654">
        <f>+C140+C141+C142+C143</f>
        <v>0</v>
      </c>
      <c r="D139" s="654">
        <f>+D140+D141+D142+D143</f>
        <v>296165800</v>
      </c>
      <c r="E139" s="654">
        <f>+E140+E141+E142+E143</f>
        <v>296165743</v>
      </c>
      <c r="F139" s="654">
        <f>+F140+F141+F142+F143</f>
        <v>99.99998075402358</v>
      </c>
      <c r="H139" s="456"/>
    </row>
    <row r="140" spans="1:8" ht="12" customHeight="1">
      <c r="A140" s="13" t="s">
        <v>323</v>
      </c>
      <c r="B140" s="7" t="s">
        <v>547</v>
      </c>
      <c r="C140" s="90"/>
      <c r="D140" s="90">
        <v>296165800</v>
      </c>
      <c r="E140" s="90">
        <v>296165743</v>
      </c>
      <c r="F140" s="90">
        <f>E140/D140*100</f>
        <v>99.99998075402358</v>
      </c>
      <c r="H140" s="456"/>
    </row>
    <row r="141" spans="1:8" ht="12" customHeight="1">
      <c r="A141" s="13" t="s">
        <v>324</v>
      </c>
      <c r="B141" s="7" t="s">
        <v>548</v>
      </c>
      <c r="C141" s="90"/>
      <c r="D141" s="90"/>
      <c r="E141" s="90"/>
      <c r="F141" s="90"/>
      <c r="H141" s="456"/>
    </row>
    <row r="142" spans="1:8" ht="12" customHeight="1">
      <c r="A142" s="13" t="s">
        <v>451</v>
      </c>
      <c r="B142" s="7" t="s">
        <v>549</v>
      </c>
      <c r="C142" s="90"/>
      <c r="D142" s="90"/>
      <c r="E142" s="90"/>
      <c r="F142" s="90"/>
      <c r="H142" s="449"/>
    </row>
    <row r="143" spans="1:8" ht="12" customHeight="1" thickBot="1">
      <c r="A143" s="11" t="s">
        <v>452</v>
      </c>
      <c r="B143" s="5" t="s">
        <v>550</v>
      </c>
      <c r="C143" s="90"/>
      <c r="D143" s="90"/>
      <c r="E143" s="90"/>
      <c r="F143" s="90"/>
      <c r="H143" s="456"/>
    </row>
    <row r="144" spans="1:8" ht="12" customHeight="1" thickBot="1">
      <c r="A144" s="18" t="s">
        <v>274</v>
      </c>
      <c r="B144" s="52" t="s">
        <v>551</v>
      </c>
      <c r="C144" s="709">
        <f>+C145+C146+C147+C148</f>
        <v>0</v>
      </c>
      <c r="D144" s="709">
        <f>+D145+D146+D147+D148</f>
        <v>14011429</v>
      </c>
      <c r="E144" s="709">
        <f>+E145+E146+E147+E148</f>
        <v>14011429</v>
      </c>
      <c r="F144" s="709">
        <f>+F145+F146+F147+F148</f>
        <v>100</v>
      </c>
      <c r="H144" s="456"/>
    </row>
    <row r="145" spans="1:8" ht="12" customHeight="1">
      <c r="A145" s="13" t="s">
        <v>325</v>
      </c>
      <c r="B145" s="7" t="s">
        <v>552</v>
      </c>
      <c r="C145" s="90"/>
      <c r="D145" s="90"/>
      <c r="E145" s="90"/>
      <c r="F145" s="90">
        <f>'[1]9. sz. mell'!H146</f>
        <v>0</v>
      </c>
      <c r="H145" s="456"/>
    </row>
    <row r="146" spans="1:8" ht="12" customHeight="1">
      <c r="A146" s="13" t="s">
        <v>326</v>
      </c>
      <c r="B146" s="7" t="s">
        <v>562</v>
      </c>
      <c r="C146" s="90"/>
      <c r="D146" s="90">
        <v>14011429</v>
      </c>
      <c r="E146" s="90">
        <v>14011429</v>
      </c>
      <c r="F146" s="90">
        <f>E146/D146*100</f>
        <v>100</v>
      </c>
      <c r="H146" s="456"/>
    </row>
    <row r="147" spans="1:8" ht="12" customHeight="1">
      <c r="A147" s="13" t="s">
        <v>463</v>
      </c>
      <c r="B147" s="7" t="s">
        <v>1065</v>
      </c>
      <c r="C147" s="90"/>
      <c r="D147" s="90"/>
      <c r="E147" s="90"/>
      <c r="F147" s="90"/>
      <c r="H147" s="457"/>
    </row>
    <row r="148" spans="1:8" ht="12" customHeight="1" thickBot="1">
      <c r="A148" s="11" t="s">
        <v>464</v>
      </c>
      <c r="B148" s="5" t="s">
        <v>1066</v>
      </c>
      <c r="C148" s="90"/>
      <c r="D148" s="90"/>
      <c r="E148" s="90"/>
      <c r="F148" s="90"/>
      <c r="H148" s="456"/>
    </row>
    <row r="149" spans="1:8" ht="12" customHeight="1" thickBot="1">
      <c r="A149" s="18" t="s">
        <v>275</v>
      </c>
      <c r="B149" s="52" t="s">
        <v>555</v>
      </c>
      <c r="C149" s="710">
        <f>+C150+C151+C152+C153</f>
        <v>0</v>
      </c>
      <c r="D149" s="710">
        <f>+D150+D151+D152+D153</f>
        <v>0</v>
      </c>
      <c r="E149" s="710">
        <f>+E150+E151+E152+E153</f>
        <v>0</v>
      </c>
      <c r="F149" s="710">
        <f>+F150+F151+F152+F153</f>
        <v>0</v>
      </c>
      <c r="G149" s="170"/>
      <c r="H149" s="456"/>
    </row>
    <row r="150" spans="1:8" ht="12" customHeight="1">
      <c r="A150" s="13" t="s">
        <v>366</v>
      </c>
      <c r="B150" s="7" t="s">
        <v>556</v>
      </c>
      <c r="C150" s="90"/>
      <c r="D150" s="90"/>
      <c r="E150" s="90"/>
      <c r="F150" s="90"/>
      <c r="G150" s="155"/>
      <c r="H150" s="456"/>
    </row>
    <row r="151" spans="1:8" ht="12" customHeight="1">
      <c r="A151" s="13" t="s">
        <v>367</v>
      </c>
      <c r="B151" s="7" t="s">
        <v>557</v>
      </c>
      <c r="C151" s="90"/>
      <c r="D151" s="90"/>
      <c r="E151" s="90"/>
      <c r="F151" s="90"/>
      <c r="H151" s="456"/>
    </row>
    <row r="152" spans="1:8" ht="12" customHeight="1">
      <c r="A152" s="13" t="s">
        <v>390</v>
      </c>
      <c r="B152" s="7" t="s">
        <v>558</v>
      </c>
      <c r="C152" s="90"/>
      <c r="D152" s="90"/>
      <c r="E152" s="90"/>
      <c r="F152" s="90"/>
      <c r="H152" s="461"/>
    </row>
    <row r="153" spans="1:8" ht="12" customHeight="1" thickBot="1">
      <c r="A153" s="13" t="s">
        <v>466</v>
      </c>
      <c r="B153" s="7" t="s">
        <v>559</v>
      </c>
      <c r="C153" s="90"/>
      <c r="D153" s="90"/>
      <c r="E153" s="90"/>
      <c r="F153" s="90"/>
      <c r="H153" s="456"/>
    </row>
    <row r="154" spans="1:8" ht="12" customHeight="1" thickBot="1">
      <c r="A154" s="18" t="s">
        <v>276</v>
      </c>
      <c r="B154" s="52" t="s">
        <v>560</v>
      </c>
      <c r="C154" s="653">
        <f>+C135+C139+C144+C149</f>
        <v>0</v>
      </c>
      <c r="D154" s="653">
        <f>+D135+D139+D144+D149</f>
        <v>310177229</v>
      </c>
      <c r="E154" s="653">
        <f>+E135+E139+E144+E149</f>
        <v>310177172</v>
      </c>
      <c r="F154" s="653">
        <f>E154/D154*100</f>
        <v>99.99998162340924</v>
      </c>
      <c r="H154" s="456"/>
    </row>
    <row r="155" spans="1:8" ht="12" customHeight="1" thickBot="1">
      <c r="A155" s="1244"/>
      <c r="B155" s="452" t="s">
        <v>79</v>
      </c>
      <c r="C155" s="653"/>
      <c r="D155" s="653"/>
      <c r="E155" s="653">
        <v>204508082</v>
      </c>
      <c r="F155" s="653"/>
      <c r="H155" s="456"/>
    </row>
    <row r="156" spans="1:8" ht="12" customHeight="1" thickBot="1">
      <c r="A156" s="1244"/>
      <c r="B156" s="452" t="s">
        <v>78</v>
      </c>
      <c r="C156" s="653"/>
      <c r="D156" s="653"/>
      <c r="E156" s="653">
        <v>210000</v>
      </c>
      <c r="F156" s="653"/>
      <c r="H156" s="456"/>
    </row>
    <row r="157" spans="1:8" ht="12" customHeight="1" thickBot="1">
      <c r="A157" s="95" t="s">
        <v>277</v>
      </c>
      <c r="B157" s="142" t="s">
        <v>561</v>
      </c>
      <c r="C157" s="653">
        <f>+C134+C154</f>
        <v>750666000</v>
      </c>
      <c r="D157" s="653">
        <f>D134+D154+D155+D156</f>
        <v>1290904792</v>
      </c>
      <c r="E157" s="653">
        <f>E134+E154+E155+E156</f>
        <v>1274609436</v>
      </c>
      <c r="F157" s="653">
        <f>E157/D157*100</f>
        <v>98.73767948643575</v>
      </c>
      <c r="H157" s="456"/>
    </row>
    <row r="158" spans="4:8" ht="12" customHeight="1">
      <c r="D158" s="144"/>
      <c r="F158" s="144"/>
      <c r="H158" s="456"/>
    </row>
    <row r="159" spans="1:11" ht="15" customHeight="1">
      <c r="A159" s="1407" t="s">
        <v>1067</v>
      </c>
      <c r="B159" s="1407"/>
      <c r="C159" s="1407"/>
      <c r="E159" s="153"/>
      <c r="H159" s="450"/>
      <c r="I159" s="170"/>
      <c r="J159" s="170"/>
      <c r="K159" s="170"/>
    </row>
    <row r="160" spans="1:11" ht="15" customHeight="1" thickBot="1">
      <c r="A160" s="1404" t="s">
        <v>1068</v>
      </c>
      <c r="B160" s="1404"/>
      <c r="C160" s="691"/>
      <c r="D160" s="689"/>
      <c r="E160" s="691"/>
      <c r="F160" s="689"/>
      <c r="H160" s="450"/>
      <c r="I160" s="170"/>
      <c r="J160" s="170"/>
      <c r="K160" s="170"/>
    </row>
    <row r="161" spans="1:11" ht="21.75" thickBot="1">
      <c r="A161" s="18">
        <v>1</v>
      </c>
      <c r="B161" s="24" t="s">
        <v>1069</v>
      </c>
      <c r="C161" s="309"/>
      <c r="D161" s="97">
        <f>+D71-D134</f>
        <v>102123522</v>
      </c>
      <c r="E161" s="97">
        <f>+E71-E134</f>
        <v>306841547</v>
      </c>
      <c r="F161" s="97"/>
      <c r="H161" s="450"/>
      <c r="I161" s="170"/>
      <c r="J161" s="170"/>
      <c r="K161" s="170"/>
    </row>
    <row r="162" spans="1:11" ht="21.75" thickBot="1">
      <c r="A162" s="18" t="s">
        <v>269</v>
      </c>
      <c r="B162" s="24" t="s">
        <v>1070</v>
      </c>
      <c r="C162" s="309"/>
      <c r="D162" s="97">
        <f>+D94-D154</f>
        <v>-102123522</v>
      </c>
      <c r="E162" s="97">
        <f>+E94-E154</f>
        <v>-102123465</v>
      </c>
      <c r="F162" s="97">
        <f>+F94-F154</f>
        <v>1.837659075931697E-05</v>
      </c>
      <c r="H162" s="450"/>
      <c r="I162" s="170"/>
      <c r="J162" s="170"/>
      <c r="K162" s="170"/>
    </row>
    <row r="163" spans="8:11" ht="12" customHeight="1">
      <c r="H163" s="450"/>
      <c r="I163" s="170"/>
      <c r="J163" s="170"/>
      <c r="K163" s="170"/>
    </row>
    <row r="164" spans="8:11" ht="12" customHeight="1">
      <c r="H164" s="450"/>
      <c r="I164" s="170"/>
      <c r="J164" s="170"/>
      <c r="K164" s="170"/>
    </row>
    <row r="165" spans="8:11" ht="12" customHeight="1">
      <c r="H165" s="450"/>
      <c r="I165" s="170"/>
      <c r="J165" s="170"/>
      <c r="K165" s="170"/>
    </row>
    <row r="166" spans="1:8" s="155" customFormat="1" ht="12.75" customHeight="1">
      <c r="A166" s="143"/>
      <c r="B166" s="143"/>
      <c r="C166" s="143"/>
      <c r="D166" s="153"/>
      <c r="E166" s="143"/>
      <c r="F166" s="153"/>
      <c r="G166" s="153"/>
      <c r="H166" s="450"/>
    </row>
    <row r="167" spans="1:8" s="155" customFormat="1" ht="12.75" customHeight="1">
      <c r="A167" s="143"/>
      <c r="B167" s="143"/>
      <c r="C167" s="143"/>
      <c r="D167" s="153"/>
      <c r="E167" s="143"/>
      <c r="F167" s="153"/>
      <c r="G167" s="153"/>
      <c r="H167" s="450"/>
    </row>
    <row r="168" ht="13.5" customHeight="1"/>
    <row r="169" ht="13.5" customHeight="1"/>
  </sheetData>
  <sheetProtection/>
  <mergeCells count="6">
    <mergeCell ref="A160:B160"/>
    <mergeCell ref="A2:B2"/>
    <mergeCell ref="A1:C1"/>
    <mergeCell ref="A97:C97"/>
    <mergeCell ref="A98:B98"/>
    <mergeCell ref="A159:C159"/>
  </mergeCells>
  <printOptions horizontalCentered="1"/>
  <pageMargins left="0" right="0" top="1.4566929133858268" bottom="0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Tát Város Önkormányzat
2016. ÉVI KÖLTSÉGVETÉSÉNEK ÖSSZEVONT MÉRLEGE&amp;10
&amp;R&amp;"Times New Roman CE,Félkövér dőlt"&amp;11 1.1. melléklet a 5/2017. (IV.25.) önkormányzati rendelethez</oddHeader>
  </headerFooter>
  <rowBreaks count="1" manualBreakCount="1">
    <brk id="9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view="pageLayout" workbookViewId="0" topLeftCell="A7">
      <selection activeCell="O38" sqref="O38"/>
    </sheetView>
  </sheetViews>
  <sheetFormatPr defaultColWidth="9.00390625" defaultRowHeight="12.75"/>
  <cols>
    <col min="1" max="1" width="50.125" style="31" customWidth="1"/>
    <col min="2" max="2" width="13.125" style="30" customWidth="1"/>
    <col min="3" max="3" width="14.00390625" style="30" customWidth="1"/>
    <col min="4" max="4" width="13.625" style="30" hidden="1" customWidth="1"/>
    <col min="5" max="5" width="13.625" style="30" customWidth="1"/>
    <col min="6" max="6" width="16.625" style="30" hidden="1" customWidth="1"/>
    <col min="7" max="7" width="15.875" style="39" hidden="1" customWidth="1"/>
    <col min="8" max="8" width="12.875" style="30" hidden="1" customWidth="1"/>
    <col min="9" max="10" width="12.875" style="30" customWidth="1"/>
    <col min="11" max="11" width="14.50390625" style="30" customWidth="1"/>
    <col min="12" max="12" width="13.875" style="30" customWidth="1"/>
    <col min="13" max="13" width="14.125" style="30" customWidth="1"/>
    <col min="14" max="16384" width="9.375" style="30" customWidth="1"/>
  </cols>
  <sheetData>
    <row r="1" spans="4:12" ht="25.5" customHeight="1">
      <c r="D1" s="1426"/>
      <c r="E1" s="1426"/>
      <c r="F1" s="1426"/>
      <c r="G1" s="1426"/>
      <c r="H1" s="1426"/>
      <c r="I1" s="1426"/>
      <c r="J1" s="1426"/>
      <c r="K1" s="1426"/>
      <c r="L1" s="1426"/>
    </row>
    <row r="2" spans="1:12" ht="29.25" customHeight="1">
      <c r="A2" s="1427" t="s">
        <v>261</v>
      </c>
      <c r="B2" s="1427"/>
      <c r="C2" s="1427"/>
      <c r="D2" s="1427"/>
      <c r="E2" s="1427"/>
      <c r="F2" s="1427"/>
      <c r="G2" s="1427"/>
      <c r="H2" s="1427"/>
      <c r="I2" s="1427"/>
      <c r="J2" s="1427"/>
      <c r="K2" s="1427"/>
      <c r="L2" s="1427"/>
    </row>
    <row r="3" spans="1:12" s="32" customFormat="1" ht="27" customHeight="1" thickBot="1">
      <c r="A3" s="58"/>
      <c r="B3" s="39"/>
      <c r="C3" s="39" t="s">
        <v>128</v>
      </c>
      <c r="D3" s="39"/>
      <c r="E3" s="39"/>
      <c r="F3" s="39"/>
      <c r="G3" s="39"/>
      <c r="H3" s="39"/>
      <c r="I3" s="39"/>
      <c r="J3" s="39"/>
      <c r="K3" s="39"/>
      <c r="L3" s="35"/>
    </row>
    <row r="4" spans="1:12" s="39" customFormat="1" ht="48.75" thickBot="1">
      <c r="A4" s="59" t="s">
        <v>312</v>
      </c>
      <c r="B4" s="60" t="s">
        <v>313</v>
      </c>
      <c r="C4" s="60" t="s">
        <v>314</v>
      </c>
      <c r="D4" s="60" t="s">
        <v>1086</v>
      </c>
      <c r="E4" s="60" t="s">
        <v>85</v>
      </c>
      <c r="F4" s="60" t="s">
        <v>1087</v>
      </c>
      <c r="G4" s="722" t="s">
        <v>1088</v>
      </c>
      <c r="H4" s="722" t="s">
        <v>1089</v>
      </c>
      <c r="I4" s="722" t="s">
        <v>1090</v>
      </c>
      <c r="J4" s="722" t="s">
        <v>1030</v>
      </c>
      <c r="K4" s="722" t="s">
        <v>1031</v>
      </c>
      <c r="L4" s="36" t="s">
        <v>1091</v>
      </c>
    </row>
    <row r="5" spans="1:14" ht="15.75" customHeight="1" thickBot="1">
      <c r="A5" s="803">
        <v>1</v>
      </c>
      <c r="B5" s="804">
        <v>2</v>
      </c>
      <c r="C5" s="804">
        <v>3</v>
      </c>
      <c r="D5" s="804">
        <v>4</v>
      </c>
      <c r="E5" s="804">
        <v>4</v>
      </c>
      <c r="F5" s="804">
        <v>6</v>
      </c>
      <c r="G5" s="805">
        <v>7</v>
      </c>
      <c r="H5" s="805">
        <v>8</v>
      </c>
      <c r="I5" s="805">
        <v>5</v>
      </c>
      <c r="J5" s="805">
        <v>6</v>
      </c>
      <c r="K5" s="805">
        <v>7</v>
      </c>
      <c r="L5" s="806">
        <v>8</v>
      </c>
      <c r="M5" s="39"/>
      <c r="N5" s="39"/>
    </row>
    <row r="6" spans="1:12" ht="18.75" customHeight="1">
      <c r="A6" s="807" t="s">
        <v>132</v>
      </c>
      <c r="B6" s="808">
        <v>1994000</v>
      </c>
      <c r="C6" s="809" t="s">
        <v>130</v>
      </c>
      <c r="D6" s="808"/>
      <c r="E6" s="808"/>
      <c r="F6" s="808"/>
      <c r="G6" s="810"/>
      <c r="H6" s="810"/>
      <c r="I6" s="808">
        <v>1994000</v>
      </c>
      <c r="J6" s="808">
        <v>1994000</v>
      </c>
      <c r="K6" s="810"/>
      <c r="L6" s="811"/>
    </row>
    <row r="7" spans="1:12" ht="15.75" customHeight="1">
      <c r="A7" s="812" t="s">
        <v>133</v>
      </c>
      <c r="B7" s="813">
        <v>6695500</v>
      </c>
      <c r="C7" s="814" t="s">
        <v>130</v>
      </c>
      <c r="D7" s="813"/>
      <c r="E7" s="813"/>
      <c r="F7" s="813"/>
      <c r="G7" s="815"/>
      <c r="H7" s="815"/>
      <c r="I7" s="813">
        <v>6695500</v>
      </c>
      <c r="J7" s="813">
        <v>6695500</v>
      </c>
      <c r="K7" s="815"/>
      <c r="L7" s="816"/>
    </row>
    <row r="8" spans="1:12" ht="15.75" customHeight="1">
      <c r="A8" s="813" t="s">
        <v>134</v>
      </c>
      <c r="B8" s="813">
        <v>2800000</v>
      </c>
      <c r="C8" s="814" t="s">
        <v>130</v>
      </c>
      <c r="D8" s="813"/>
      <c r="E8" s="813"/>
      <c r="F8" s="813"/>
      <c r="G8" s="815"/>
      <c r="H8" s="815"/>
      <c r="I8" s="813">
        <v>2800000</v>
      </c>
      <c r="J8" s="813">
        <v>2800000</v>
      </c>
      <c r="K8" s="815"/>
      <c r="L8" s="816"/>
    </row>
    <row r="9" spans="1:12" ht="15.75" customHeight="1">
      <c r="A9" s="817" t="s">
        <v>135</v>
      </c>
      <c r="B9" s="818">
        <v>610000</v>
      </c>
      <c r="C9" s="819" t="s">
        <v>130</v>
      </c>
      <c r="D9" s="818"/>
      <c r="E9" s="818"/>
      <c r="F9" s="818"/>
      <c r="G9" s="820"/>
      <c r="H9" s="820"/>
      <c r="I9" s="818">
        <v>610000</v>
      </c>
      <c r="J9" s="818">
        <v>610000</v>
      </c>
      <c r="K9" s="815"/>
      <c r="L9" s="821"/>
    </row>
    <row r="10" spans="1:12" ht="15.75" customHeight="1">
      <c r="A10" s="817" t="s">
        <v>136</v>
      </c>
      <c r="B10" s="818">
        <v>1574800</v>
      </c>
      <c r="C10" s="822" t="s">
        <v>130</v>
      </c>
      <c r="D10" s="823"/>
      <c r="E10" s="823"/>
      <c r="F10" s="823"/>
      <c r="G10" s="823"/>
      <c r="H10" s="824"/>
      <c r="I10" s="818">
        <v>1574800</v>
      </c>
      <c r="J10" s="818">
        <v>1574800</v>
      </c>
      <c r="K10" s="815"/>
      <c r="L10" s="825"/>
    </row>
    <row r="11" spans="1:12" ht="15.75" customHeight="1">
      <c r="A11" s="817" t="s">
        <v>137</v>
      </c>
      <c r="B11" s="813">
        <v>121969</v>
      </c>
      <c r="C11" s="822" t="s">
        <v>130</v>
      </c>
      <c r="D11" s="823"/>
      <c r="E11" s="818"/>
      <c r="F11" s="818"/>
      <c r="G11" s="818"/>
      <c r="H11" s="820"/>
      <c r="I11" s="813">
        <v>121969</v>
      </c>
      <c r="J11" s="813">
        <v>121969</v>
      </c>
      <c r="K11" s="815"/>
      <c r="L11" s="821"/>
    </row>
    <row r="12" spans="1:12" ht="15.75" customHeight="1">
      <c r="A12" s="817" t="s">
        <v>138</v>
      </c>
      <c r="B12" s="813">
        <v>92677</v>
      </c>
      <c r="C12" s="819" t="s">
        <v>130</v>
      </c>
      <c r="D12" s="818"/>
      <c r="E12" s="826"/>
      <c r="F12" s="813"/>
      <c r="G12" s="813"/>
      <c r="H12" s="813"/>
      <c r="I12" s="813">
        <v>92677</v>
      </c>
      <c r="J12" s="813">
        <v>92677</v>
      </c>
      <c r="K12" s="815"/>
      <c r="L12" s="816"/>
    </row>
    <row r="13" spans="1:12" ht="15.75" customHeight="1">
      <c r="A13" s="817" t="s">
        <v>139</v>
      </c>
      <c r="B13" s="826">
        <v>511575</v>
      </c>
      <c r="C13" s="819" t="s">
        <v>130</v>
      </c>
      <c r="D13" s="813"/>
      <c r="E13" s="818"/>
      <c r="F13" s="823"/>
      <c r="G13" s="824"/>
      <c r="H13" s="824"/>
      <c r="I13" s="826">
        <v>511575</v>
      </c>
      <c r="J13" s="826">
        <v>511575</v>
      </c>
      <c r="K13" s="815"/>
      <c r="L13" s="821"/>
    </row>
    <row r="14" spans="1:12" ht="15.75" customHeight="1">
      <c r="A14" s="817" t="s">
        <v>140</v>
      </c>
      <c r="B14" s="823">
        <f>186900+269160+110430</f>
        <v>566490</v>
      </c>
      <c r="C14" s="822" t="s">
        <v>130</v>
      </c>
      <c r="D14" s="826"/>
      <c r="E14" s="823"/>
      <c r="F14" s="823"/>
      <c r="G14" s="823"/>
      <c r="H14" s="823"/>
      <c r="I14" s="823">
        <f>186900+269160+110430</f>
        <v>566490</v>
      </c>
      <c r="J14" s="823">
        <f>186900+269160+110430</f>
        <v>566490</v>
      </c>
      <c r="K14" s="824"/>
      <c r="L14" s="825"/>
    </row>
    <row r="15" spans="1:12" ht="15.75" customHeight="1">
      <c r="A15" s="817" t="s">
        <v>141</v>
      </c>
      <c r="B15" s="818">
        <v>9865644</v>
      </c>
      <c r="C15" s="819" t="s">
        <v>130</v>
      </c>
      <c r="D15" s="818"/>
      <c r="E15" s="818"/>
      <c r="F15" s="818"/>
      <c r="G15" s="818"/>
      <c r="H15" s="818"/>
      <c r="I15" s="818">
        <v>9865644</v>
      </c>
      <c r="J15" s="818">
        <v>9865644</v>
      </c>
      <c r="K15" s="820"/>
      <c r="L15" s="821"/>
    </row>
    <row r="16" spans="1:12" ht="15.75" customHeight="1">
      <c r="A16" s="817" t="s">
        <v>142</v>
      </c>
      <c r="B16" s="818">
        <v>88110</v>
      </c>
      <c r="C16" s="819" t="s">
        <v>130</v>
      </c>
      <c r="D16" s="818"/>
      <c r="E16" s="818"/>
      <c r="F16" s="818"/>
      <c r="G16" s="818"/>
      <c r="H16" s="818"/>
      <c r="I16" s="818">
        <v>88110</v>
      </c>
      <c r="J16" s="818">
        <v>88110</v>
      </c>
      <c r="K16" s="820"/>
      <c r="L16" s="821"/>
    </row>
    <row r="17" spans="1:12" ht="15.75" customHeight="1">
      <c r="A17" s="817" t="s">
        <v>143</v>
      </c>
      <c r="B17" s="818">
        <v>244850</v>
      </c>
      <c r="C17" s="819" t="s">
        <v>130</v>
      </c>
      <c r="D17" s="818"/>
      <c r="E17" s="818"/>
      <c r="F17" s="818"/>
      <c r="G17" s="818"/>
      <c r="H17" s="818"/>
      <c r="I17" s="818">
        <v>244850</v>
      </c>
      <c r="J17" s="818">
        <v>244850</v>
      </c>
      <c r="K17" s="820"/>
      <c r="L17" s="821"/>
    </row>
    <row r="18" spans="1:12" ht="15.75" customHeight="1">
      <c r="A18" s="817" t="s">
        <v>144</v>
      </c>
      <c r="B18" s="818">
        <v>108268</v>
      </c>
      <c r="C18" s="819" t="s">
        <v>130</v>
      </c>
      <c r="D18" s="818"/>
      <c r="E18" s="818"/>
      <c r="F18" s="826"/>
      <c r="G18" s="823"/>
      <c r="H18" s="824"/>
      <c r="I18" s="818">
        <v>108268</v>
      </c>
      <c r="J18" s="818">
        <v>108268</v>
      </c>
      <c r="K18" s="815"/>
      <c r="L18" s="827"/>
    </row>
    <row r="19" spans="1:12" ht="15.75" customHeight="1" thickBot="1">
      <c r="A19" s="828"/>
      <c r="B19" s="829"/>
      <c r="C19" s="830"/>
      <c r="D19" s="831"/>
      <c r="E19" s="826"/>
      <c r="F19" s="831"/>
      <c r="G19" s="831"/>
      <c r="H19" s="831"/>
      <c r="I19" s="829"/>
      <c r="J19" s="829"/>
      <c r="K19" s="832"/>
      <c r="L19" s="833"/>
    </row>
    <row r="20" spans="1:14" s="40" customFormat="1" ht="18" customHeight="1" thickBot="1">
      <c r="A20" s="834" t="s">
        <v>1092</v>
      </c>
      <c r="B20" s="835">
        <f>B6+B7+B8+B9+B10+B11+B12+B13+B14+B15+B16+B17+B18</f>
        <v>25273883</v>
      </c>
      <c r="C20" s="836"/>
      <c r="D20" s="835"/>
      <c r="E20" s="835"/>
      <c r="F20" s="835"/>
      <c r="G20" s="837"/>
      <c r="H20" s="837"/>
      <c r="I20" s="835">
        <f>I6+I7+I8+I9+I10+I11+I12+I13+I14+I15+I16+I17+I18</f>
        <v>25273883</v>
      </c>
      <c r="J20" s="835">
        <f>J6+J7+J8+J9+J10+J11+J12+J13+J14+J15+J16+J17+J18</f>
        <v>25273883</v>
      </c>
      <c r="K20" s="837"/>
      <c r="L20" s="838"/>
      <c r="M20" s="30"/>
      <c r="N20" s="30"/>
    </row>
    <row r="21" spans="1:14" ht="12.75">
      <c r="A21" s="828" t="s">
        <v>125</v>
      </c>
      <c r="B21" s="813"/>
      <c r="C21" s="814" t="s">
        <v>130</v>
      </c>
      <c r="D21" s="813"/>
      <c r="E21" s="813"/>
      <c r="F21" s="813"/>
      <c r="G21" s="815"/>
      <c r="H21" s="815"/>
      <c r="I21" s="815">
        <v>1535000</v>
      </c>
      <c r="J21" s="815">
        <v>1535000</v>
      </c>
      <c r="K21" s="813"/>
      <c r="L21" s="816"/>
      <c r="M21" s="40"/>
      <c r="N21" s="40"/>
    </row>
    <row r="22" spans="1:14" ht="12.75">
      <c r="A22" s="817" t="s">
        <v>126</v>
      </c>
      <c r="B22" s="818"/>
      <c r="C22" s="819" t="s">
        <v>130</v>
      </c>
      <c r="D22" s="818"/>
      <c r="E22" s="818"/>
      <c r="F22" s="818"/>
      <c r="G22" s="820"/>
      <c r="H22" s="820"/>
      <c r="I22" s="820">
        <v>346000</v>
      </c>
      <c r="J22" s="820">
        <v>346000</v>
      </c>
      <c r="K22" s="820"/>
      <c r="L22" s="821"/>
      <c r="M22" s="40"/>
      <c r="N22" s="40"/>
    </row>
    <row r="23" spans="1:12" ht="14.25" customHeight="1" thickBot="1">
      <c r="A23" s="839" t="s">
        <v>127</v>
      </c>
      <c r="B23" s="829"/>
      <c r="C23" s="840" t="s">
        <v>130</v>
      </c>
      <c r="D23" s="829"/>
      <c r="E23" s="829"/>
      <c r="F23" s="829">
        <v>115</v>
      </c>
      <c r="G23" s="841">
        <v>1040</v>
      </c>
      <c r="H23" s="841">
        <v>3221</v>
      </c>
      <c r="I23" s="841">
        <v>107008</v>
      </c>
      <c r="J23" s="841">
        <v>107008</v>
      </c>
      <c r="K23" s="841"/>
      <c r="L23" s="842"/>
    </row>
    <row r="24" spans="1:12" ht="13.5" thickBot="1">
      <c r="A24" s="834" t="s">
        <v>1093</v>
      </c>
      <c r="B24" s="835"/>
      <c r="C24" s="836"/>
      <c r="D24" s="835"/>
      <c r="E24" s="837">
        <f>SUM(E21:E23)</f>
        <v>0</v>
      </c>
      <c r="F24" s="837">
        <f>SUM(F21:F23)</f>
        <v>115</v>
      </c>
      <c r="G24" s="837">
        <f>SUM(G21:G23)</f>
        <v>1040</v>
      </c>
      <c r="H24" s="837">
        <f>SUM(H21:H23)</f>
        <v>3221</v>
      </c>
      <c r="I24" s="837">
        <f>I21+I22+I23</f>
        <v>1988008</v>
      </c>
      <c r="J24" s="837">
        <f>J21+J22+J23</f>
        <v>1988008</v>
      </c>
      <c r="K24" s="837"/>
      <c r="L24" s="838"/>
    </row>
    <row r="25" spans="1:12" ht="12.75">
      <c r="A25" s="817"/>
      <c r="B25" s="813"/>
      <c r="C25" s="814"/>
      <c r="D25" s="813"/>
      <c r="E25" s="813"/>
      <c r="F25" s="813"/>
      <c r="G25" s="815"/>
      <c r="H25" s="815"/>
      <c r="I25" s="815"/>
      <c r="J25" s="815"/>
      <c r="K25" s="815"/>
      <c r="L25" s="816">
        <f>B25-D25-F25</f>
        <v>0</v>
      </c>
    </row>
    <row r="26" spans="1:12" ht="13.5" thickBot="1">
      <c r="A26" s="817"/>
      <c r="B26" s="818"/>
      <c r="C26" s="819"/>
      <c r="D26" s="818"/>
      <c r="E26" s="818"/>
      <c r="F26" s="818"/>
      <c r="G26" s="820"/>
      <c r="H26" s="820"/>
      <c r="I26" s="820"/>
      <c r="J26" s="820"/>
      <c r="K26" s="820"/>
      <c r="L26" s="821">
        <f>B26-D26-F26</f>
        <v>0</v>
      </c>
    </row>
    <row r="27" spans="1:12" ht="13.5" thickBot="1">
      <c r="A27" s="843" t="s">
        <v>311</v>
      </c>
      <c r="B27" s="844"/>
      <c r="C27" s="844"/>
      <c r="D27" s="844">
        <f>SUM(D9:D26)</f>
        <v>0</v>
      </c>
      <c r="E27" s="844">
        <f>SUM(E20+E24)</f>
        <v>0</v>
      </c>
      <c r="F27" s="844">
        <f>SUM(F20+F24)</f>
        <v>115</v>
      </c>
      <c r="G27" s="845">
        <v>115656</v>
      </c>
      <c r="H27" s="845">
        <f>SUM(H20,H24)</f>
        <v>3221</v>
      </c>
      <c r="I27" s="845">
        <f>I20+I24</f>
        <v>27261891</v>
      </c>
      <c r="J27" s="845">
        <f>J20+J24</f>
        <v>27261891</v>
      </c>
      <c r="K27" s="845">
        <f>J27*100/I27</f>
        <v>100</v>
      </c>
      <c r="L27" s="846">
        <f>SUM(L9:L26)</f>
        <v>0</v>
      </c>
    </row>
  </sheetData>
  <sheetProtection/>
  <mergeCells count="2">
    <mergeCell ref="D1:L1"/>
    <mergeCell ref="A2:L2"/>
  </mergeCells>
  <printOptions horizontalCentered="1"/>
  <pageMargins left="0.1968503937007874" right="0.1968503937007874" top="1.0236220472440944" bottom="0.984251968503937" header="0.7874015748031497" footer="0.7874015748031497"/>
  <pageSetup horizontalDpi="300" verticalDpi="300" orientation="landscape" paperSize="9" scale="91" r:id="rId1"/>
  <headerFooter alignWithMargins="0">
    <oddHeader>&amp;R&amp;"Times New Roman CE,Félkövér dőlt"&amp;11 6. melléklet a 5/2017. (IV.25.)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view="pageLayout" workbookViewId="0" topLeftCell="N1">
      <selection activeCell="N2" sqref="N2"/>
    </sheetView>
  </sheetViews>
  <sheetFormatPr defaultColWidth="9.00390625" defaultRowHeight="12.75"/>
  <cols>
    <col min="1" max="1" width="41.875" style="31" customWidth="1"/>
    <col min="2" max="2" width="16.50390625" style="30" customWidth="1"/>
    <col min="3" max="3" width="16.375" style="30" customWidth="1"/>
    <col min="4" max="4" width="14.875" style="30" customWidth="1"/>
    <col min="5" max="5" width="15.375" style="30" customWidth="1"/>
    <col min="6" max="6" width="15.875" style="30" hidden="1" customWidth="1"/>
    <col min="7" max="7" width="12.625" style="30" hidden="1" customWidth="1"/>
    <col min="8" max="8" width="16.625" style="30" hidden="1" customWidth="1"/>
    <col min="9" max="12" width="12.875" style="30" customWidth="1"/>
    <col min="13" max="13" width="20.125" style="30" customWidth="1"/>
  </cols>
  <sheetData>
    <row r="1" spans="1:12" ht="15.75" customHeight="1">
      <c r="A1" s="1427" t="s">
        <v>718</v>
      </c>
      <c r="B1" s="1427"/>
      <c r="C1" s="1427"/>
      <c r="D1" s="1427"/>
      <c r="E1" s="1427"/>
      <c r="F1" s="1427"/>
      <c r="G1" s="1427"/>
      <c r="H1" s="1427"/>
      <c r="I1" s="1427"/>
      <c r="J1" s="1427"/>
      <c r="K1" s="1427"/>
      <c r="L1" s="1427"/>
    </row>
    <row r="2" spans="1:12" ht="14.25" thickBot="1">
      <c r="A2" s="58"/>
      <c r="B2" s="39"/>
      <c r="C2" s="39"/>
      <c r="D2" s="39" t="s">
        <v>128</v>
      </c>
      <c r="E2" s="39"/>
      <c r="F2" s="39"/>
      <c r="G2" s="39"/>
      <c r="H2" s="39"/>
      <c r="I2" s="39"/>
      <c r="J2" s="39"/>
      <c r="K2" s="39"/>
      <c r="L2" s="35"/>
    </row>
    <row r="3" spans="1:13" ht="42" customHeight="1" thickBot="1">
      <c r="A3" s="59" t="s">
        <v>719</v>
      </c>
      <c r="B3" s="60" t="s">
        <v>313</v>
      </c>
      <c r="C3" s="60" t="s">
        <v>314</v>
      </c>
      <c r="D3" s="60" t="s">
        <v>123</v>
      </c>
      <c r="E3" s="60" t="s">
        <v>1029</v>
      </c>
      <c r="F3" s="60" t="s">
        <v>1087</v>
      </c>
      <c r="G3" s="722" t="s">
        <v>1088</v>
      </c>
      <c r="H3" s="722" t="s">
        <v>1089</v>
      </c>
      <c r="I3" s="722" t="s">
        <v>1090</v>
      </c>
      <c r="J3" s="722" t="s">
        <v>1030</v>
      </c>
      <c r="K3" s="722" t="s">
        <v>1031</v>
      </c>
      <c r="L3" s="36" t="s">
        <v>124</v>
      </c>
      <c r="M3" s="32"/>
    </row>
    <row r="4" spans="1:13" ht="13.5" thickBot="1">
      <c r="A4" s="37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847">
        <v>7</v>
      </c>
      <c r="H4" s="847">
        <v>8</v>
      </c>
      <c r="I4" s="847">
        <v>6</v>
      </c>
      <c r="J4" s="847">
        <v>7</v>
      </c>
      <c r="K4" s="847">
        <v>8</v>
      </c>
      <c r="L4" s="848">
        <v>9</v>
      </c>
      <c r="M4" s="39"/>
    </row>
    <row r="5" spans="1:12" ht="21" customHeight="1" thickBot="1">
      <c r="A5" s="1258" t="s">
        <v>129</v>
      </c>
      <c r="B5" s="304">
        <v>20714272</v>
      </c>
      <c r="C5" s="305" t="s">
        <v>130</v>
      </c>
      <c r="D5" s="1259">
        <v>20714272</v>
      </c>
      <c r="E5" s="304">
        <v>20714272</v>
      </c>
      <c r="F5" s="1259"/>
      <c r="G5" s="849"/>
      <c r="H5" s="1259"/>
      <c r="I5" s="1259">
        <v>20714272</v>
      </c>
      <c r="J5" s="850">
        <v>20714272</v>
      </c>
      <c r="K5" s="850">
        <v>100</v>
      </c>
      <c r="L5" s="306">
        <v>0</v>
      </c>
    </row>
    <row r="6" spans="1:12" ht="21" customHeight="1" thickBot="1">
      <c r="A6" s="1260" t="s">
        <v>131</v>
      </c>
      <c r="B6" s="490">
        <v>1709180</v>
      </c>
      <c r="C6" s="491" t="s">
        <v>130</v>
      </c>
      <c r="D6" s="490">
        <v>1709180</v>
      </c>
      <c r="E6" s="490">
        <v>1709180</v>
      </c>
      <c r="F6" s="490"/>
      <c r="G6" s="854"/>
      <c r="H6" s="854"/>
      <c r="I6" s="490">
        <v>1709180</v>
      </c>
      <c r="J6" s="490">
        <v>1709180</v>
      </c>
      <c r="K6" s="854">
        <v>100</v>
      </c>
      <c r="L6" s="492"/>
    </row>
    <row r="7" spans="1:12" ht="21" customHeight="1" thickBot="1">
      <c r="A7" s="1260" t="s">
        <v>145</v>
      </c>
      <c r="B7" s="490">
        <v>6139693</v>
      </c>
      <c r="C7" s="491" t="s">
        <v>130</v>
      </c>
      <c r="D7" s="490">
        <v>6139693</v>
      </c>
      <c r="E7" s="490">
        <v>6139693</v>
      </c>
      <c r="F7" s="490"/>
      <c r="G7" s="854"/>
      <c r="H7" s="854"/>
      <c r="I7" s="490">
        <v>6139693</v>
      </c>
      <c r="J7" s="490">
        <v>6139693</v>
      </c>
      <c r="K7" s="854">
        <v>100</v>
      </c>
      <c r="L7" s="492"/>
    </row>
    <row r="8" spans="1:13" ht="15.75" customHeight="1" thickBot="1">
      <c r="A8" s="853" t="s">
        <v>1092</v>
      </c>
      <c r="B8" s="490">
        <f>B5+B6+B7</f>
        <v>28563145</v>
      </c>
      <c r="C8" s="491"/>
      <c r="D8" s="490"/>
      <c r="E8" s="465"/>
      <c r="F8" s="465"/>
      <c r="G8" s="854"/>
      <c r="H8" s="854"/>
      <c r="I8" s="854"/>
      <c r="J8" s="854"/>
      <c r="K8" s="490">
        <v>100</v>
      </c>
      <c r="L8" s="492">
        <v>0</v>
      </c>
      <c r="M8" s="1257"/>
    </row>
    <row r="9" spans="1:12" ht="15.75" customHeight="1" thickBot="1">
      <c r="A9" s="852"/>
      <c r="B9" s="489"/>
      <c r="C9" s="499"/>
      <c r="D9" s="489"/>
      <c r="E9" s="489"/>
      <c r="F9" s="489"/>
      <c r="G9" s="850"/>
      <c r="H9" s="850"/>
      <c r="I9" s="850"/>
      <c r="J9" s="850"/>
      <c r="K9" s="850"/>
      <c r="L9" s="855">
        <v>0</v>
      </c>
    </row>
    <row r="10" spans="1:12" ht="17.25" customHeight="1" thickBot="1">
      <c r="A10" s="853" t="s">
        <v>1093</v>
      </c>
      <c r="B10" s="490"/>
      <c r="C10" s="491"/>
      <c r="D10" s="490"/>
      <c r="E10" s="465"/>
      <c r="F10" s="465"/>
      <c r="G10" s="854"/>
      <c r="H10" s="854"/>
      <c r="I10" s="854"/>
      <c r="J10" s="854"/>
      <c r="K10" s="854"/>
      <c r="L10" s="492">
        <v>0</v>
      </c>
    </row>
    <row r="11" spans="1:12" ht="15.75">
      <c r="A11" s="856"/>
      <c r="B11" s="464"/>
      <c r="C11" s="857"/>
      <c r="D11" s="464"/>
      <c r="E11" s="464"/>
      <c r="F11" s="464"/>
      <c r="G11" s="858"/>
      <c r="H11" s="858"/>
      <c r="I11" s="858"/>
      <c r="J11" s="858"/>
      <c r="K11" s="858"/>
      <c r="L11" s="859">
        <f aca="true" t="shared" si="0" ref="L11:L25">B11-D11-E11</f>
        <v>0</v>
      </c>
    </row>
    <row r="12" spans="1:12" ht="15.75">
      <c r="A12" s="851"/>
      <c r="B12" s="298"/>
      <c r="C12" s="299"/>
      <c r="D12" s="298"/>
      <c r="E12" s="298"/>
      <c r="F12" s="298"/>
      <c r="G12" s="860"/>
      <c r="H12" s="860"/>
      <c r="I12" s="860"/>
      <c r="J12" s="860"/>
      <c r="K12" s="860"/>
      <c r="L12" s="300">
        <f t="shared" si="0"/>
        <v>0</v>
      </c>
    </row>
    <row r="13" spans="1:12" ht="15.75">
      <c r="A13" s="851"/>
      <c r="B13" s="298"/>
      <c r="C13" s="299"/>
      <c r="D13" s="298"/>
      <c r="E13" s="298"/>
      <c r="F13" s="298"/>
      <c r="G13" s="860"/>
      <c r="H13" s="860"/>
      <c r="I13" s="860"/>
      <c r="J13" s="860"/>
      <c r="K13" s="860"/>
      <c r="L13" s="300">
        <f t="shared" si="0"/>
        <v>0</v>
      </c>
    </row>
    <row r="14" spans="1:12" ht="15.75">
      <c r="A14" s="851"/>
      <c r="B14" s="298"/>
      <c r="C14" s="299"/>
      <c r="D14" s="298"/>
      <c r="E14" s="298"/>
      <c r="F14" s="298"/>
      <c r="G14" s="860"/>
      <c r="H14" s="860"/>
      <c r="I14" s="860"/>
      <c r="J14" s="860"/>
      <c r="K14" s="860"/>
      <c r="L14" s="300">
        <f t="shared" si="0"/>
        <v>0</v>
      </c>
    </row>
    <row r="15" spans="1:12" ht="15.75">
      <c r="A15" s="851"/>
      <c r="B15" s="298"/>
      <c r="C15" s="299"/>
      <c r="D15" s="298"/>
      <c r="E15" s="298"/>
      <c r="F15" s="298"/>
      <c r="G15" s="860"/>
      <c r="H15" s="860"/>
      <c r="I15" s="860"/>
      <c r="J15" s="860"/>
      <c r="K15" s="860"/>
      <c r="L15" s="300">
        <f t="shared" si="0"/>
        <v>0</v>
      </c>
    </row>
    <row r="16" spans="1:12" ht="15.75">
      <c r="A16" s="851"/>
      <c r="B16" s="298"/>
      <c r="C16" s="299"/>
      <c r="D16" s="298"/>
      <c r="E16" s="298"/>
      <c r="F16" s="298"/>
      <c r="G16" s="860"/>
      <c r="H16" s="860"/>
      <c r="I16" s="860"/>
      <c r="J16" s="860"/>
      <c r="K16" s="860"/>
      <c r="L16" s="300">
        <f t="shared" si="0"/>
        <v>0</v>
      </c>
    </row>
    <row r="17" spans="1:13" ht="15.75">
      <c r="A17" s="851"/>
      <c r="B17" s="298"/>
      <c r="C17" s="299"/>
      <c r="D17" s="298"/>
      <c r="E17" s="298"/>
      <c r="F17" s="298"/>
      <c r="G17" s="860"/>
      <c r="H17" s="860"/>
      <c r="I17" s="860"/>
      <c r="J17" s="860"/>
      <c r="K17" s="860"/>
      <c r="L17" s="300">
        <f t="shared" si="0"/>
        <v>0</v>
      </c>
      <c r="M17" s="40"/>
    </row>
    <row r="18" spans="1:12" ht="15.75">
      <c r="A18" s="851"/>
      <c r="B18" s="298"/>
      <c r="C18" s="299"/>
      <c r="D18" s="298"/>
      <c r="E18" s="298"/>
      <c r="F18" s="298"/>
      <c r="G18" s="860"/>
      <c r="H18" s="860"/>
      <c r="I18" s="860"/>
      <c r="J18" s="860"/>
      <c r="K18" s="860"/>
      <c r="L18" s="300">
        <f t="shared" si="0"/>
        <v>0</v>
      </c>
    </row>
    <row r="19" spans="1:12" ht="15.75">
      <c r="A19" s="851"/>
      <c r="B19" s="298"/>
      <c r="C19" s="299"/>
      <c r="D19" s="298"/>
      <c r="E19" s="298"/>
      <c r="F19" s="298"/>
      <c r="G19" s="860"/>
      <c r="H19" s="860"/>
      <c r="I19" s="860"/>
      <c r="J19" s="860"/>
      <c r="K19" s="860"/>
      <c r="L19" s="300">
        <f t="shared" si="0"/>
        <v>0</v>
      </c>
    </row>
    <row r="20" spans="1:12" ht="15.75">
      <c r="A20" s="851"/>
      <c r="B20" s="298"/>
      <c r="C20" s="299"/>
      <c r="D20" s="298"/>
      <c r="E20" s="298"/>
      <c r="F20" s="298"/>
      <c r="G20" s="860"/>
      <c r="H20" s="860"/>
      <c r="I20" s="860"/>
      <c r="J20" s="860"/>
      <c r="K20" s="860"/>
      <c r="L20" s="300">
        <f t="shared" si="0"/>
        <v>0</v>
      </c>
    </row>
    <row r="21" spans="1:12" ht="15.75">
      <c r="A21" s="851"/>
      <c r="B21" s="298"/>
      <c r="C21" s="299"/>
      <c r="D21" s="298"/>
      <c r="E21" s="298"/>
      <c r="F21" s="298"/>
      <c r="G21" s="860"/>
      <c r="H21" s="860"/>
      <c r="I21" s="860"/>
      <c r="J21" s="860"/>
      <c r="K21" s="860"/>
      <c r="L21" s="300">
        <f t="shared" si="0"/>
        <v>0</v>
      </c>
    </row>
    <row r="22" spans="1:12" ht="15.75">
      <c r="A22" s="851"/>
      <c r="B22" s="298"/>
      <c r="C22" s="299"/>
      <c r="D22" s="298"/>
      <c r="E22" s="298"/>
      <c r="F22" s="298"/>
      <c r="G22" s="860"/>
      <c r="H22" s="860"/>
      <c r="I22" s="860"/>
      <c r="J22" s="860"/>
      <c r="K22" s="860"/>
      <c r="L22" s="300">
        <f t="shared" si="0"/>
        <v>0</v>
      </c>
    </row>
    <row r="23" spans="1:12" ht="15.75">
      <c r="A23" s="851"/>
      <c r="B23" s="298"/>
      <c r="C23" s="299"/>
      <c r="D23" s="298"/>
      <c r="E23" s="298"/>
      <c r="F23" s="298"/>
      <c r="G23" s="860"/>
      <c r="H23" s="860"/>
      <c r="I23" s="860"/>
      <c r="J23" s="860"/>
      <c r="K23" s="860"/>
      <c r="L23" s="300">
        <f t="shared" si="0"/>
        <v>0</v>
      </c>
    </row>
    <row r="24" spans="1:12" ht="15.75">
      <c r="A24" s="851"/>
      <c r="B24" s="298"/>
      <c r="C24" s="299"/>
      <c r="D24" s="298"/>
      <c r="E24" s="298"/>
      <c r="F24" s="298"/>
      <c r="G24" s="860"/>
      <c r="H24" s="860"/>
      <c r="I24" s="860"/>
      <c r="J24" s="860"/>
      <c r="K24" s="860"/>
      <c r="L24" s="300">
        <f t="shared" si="0"/>
        <v>0</v>
      </c>
    </row>
    <row r="25" spans="1:12" ht="16.5" thickBot="1">
      <c r="A25" s="861"/>
      <c r="B25" s="304"/>
      <c r="C25" s="305"/>
      <c r="D25" s="304"/>
      <c r="E25" s="304"/>
      <c r="F25" s="304"/>
      <c r="G25" s="849"/>
      <c r="H25" s="849"/>
      <c r="I25" s="849"/>
      <c r="J25" s="849"/>
      <c r="K25" s="849"/>
      <c r="L25" s="306">
        <f t="shared" si="0"/>
        <v>0</v>
      </c>
    </row>
    <row r="26" spans="1:12" ht="16.5" thickBot="1">
      <c r="A26" s="301" t="s">
        <v>311</v>
      </c>
      <c r="B26" s="302">
        <f>B8</f>
        <v>28563145</v>
      </c>
      <c r="C26" s="302"/>
      <c r="D26" s="302">
        <f>SUM(D5:D25)</f>
        <v>28563145</v>
      </c>
      <c r="E26" s="302">
        <f aca="true" t="shared" si="1" ref="E26:J26">SUM(E5:E25)</f>
        <v>28563145</v>
      </c>
      <c r="F26" s="302">
        <f t="shared" si="1"/>
        <v>0</v>
      </c>
      <c r="G26" s="302">
        <f t="shared" si="1"/>
        <v>0</v>
      </c>
      <c r="H26" s="302">
        <f t="shared" si="1"/>
        <v>0</v>
      </c>
      <c r="I26" s="302">
        <f t="shared" si="1"/>
        <v>28563145</v>
      </c>
      <c r="J26" s="302">
        <f t="shared" si="1"/>
        <v>28563145</v>
      </c>
      <c r="K26" s="302">
        <v>100</v>
      </c>
      <c r="L26" s="303">
        <f>SUM(L5:L25)</f>
        <v>0</v>
      </c>
    </row>
  </sheetData>
  <sheetProtection/>
  <mergeCells count="1">
    <mergeCell ref="A1:L1"/>
  </mergeCells>
  <printOptions/>
  <pageMargins left="0.6978125" right="0.7" top="0.75" bottom="0.75" header="0.3" footer="0.3"/>
  <pageSetup horizontalDpi="600" verticalDpi="600" orientation="landscape" paperSize="9" scale="83" r:id="rId1"/>
  <headerFooter alignWithMargins="0">
    <oddHeader>&amp;R&amp;"Times New Roman CE,Félkövér dőlt"7. sz. melléklet a 5/2017. (IV.25.)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Layout" workbookViewId="0" topLeftCell="A1">
      <selection activeCell="E4" sqref="E4"/>
    </sheetView>
  </sheetViews>
  <sheetFormatPr defaultColWidth="9.00390625" defaultRowHeight="12.75"/>
  <cols>
    <col min="1" max="1" width="38.625" style="33" customWidth="1"/>
    <col min="2" max="5" width="13.875" style="33" customWidth="1"/>
  </cols>
  <sheetData>
    <row r="1" spans="1:6" ht="12.75">
      <c r="A1" s="370"/>
      <c r="B1" s="370"/>
      <c r="C1" s="370"/>
      <c r="D1" s="370"/>
      <c r="E1" s="370"/>
      <c r="F1" s="33"/>
    </row>
    <row r="2" spans="1:6" ht="15.75">
      <c r="A2" s="371" t="s">
        <v>720</v>
      </c>
      <c r="B2" s="1428" t="s">
        <v>98</v>
      </c>
      <c r="C2" s="1428"/>
      <c r="D2" s="1428"/>
      <c r="E2" s="1428"/>
      <c r="F2" s="33"/>
    </row>
    <row r="3" spans="1:6" ht="14.25" thickBot="1">
      <c r="A3" s="370"/>
      <c r="B3" s="370"/>
      <c r="C3" s="370"/>
      <c r="D3" s="1429"/>
      <c r="E3" s="1429"/>
      <c r="F3" s="33"/>
    </row>
    <row r="4" spans="1:6" ht="13.5" thickBot="1">
      <c r="A4" s="372" t="s">
        <v>721</v>
      </c>
      <c r="B4" s="373" t="s">
        <v>701</v>
      </c>
      <c r="C4" s="373" t="s">
        <v>702</v>
      </c>
      <c r="D4" s="373" t="s">
        <v>1094</v>
      </c>
      <c r="E4" s="374" t="s">
        <v>722</v>
      </c>
      <c r="F4" s="33"/>
    </row>
    <row r="5" spans="1:6" ht="12.75">
      <c r="A5" s="375" t="s">
        <v>723</v>
      </c>
      <c r="B5" s="376"/>
      <c r="C5" s="376"/>
      <c r="D5" s="376"/>
      <c r="E5" s="377">
        <f aca="true" t="shared" si="0" ref="E5:E11">SUM(B5:D5)</f>
        <v>0</v>
      </c>
      <c r="F5" s="33"/>
    </row>
    <row r="6" spans="1:6" ht="12.75">
      <c r="A6" s="378" t="s">
        <v>724</v>
      </c>
      <c r="B6" s="379"/>
      <c r="C6" s="379"/>
      <c r="D6" s="379"/>
      <c r="E6" s="380">
        <f t="shared" si="0"/>
        <v>0</v>
      </c>
      <c r="F6" s="33"/>
    </row>
    <row r="7" spans="1:6" ht="12.75">
      <c r="A7" s="381" t="s">
        <v>725</v>
      </c>
      <c r="B7" s="382"/>
      <c r="C7" s="382"/>
      <c r="D7" s="382"/>
      <c r="E7" s="383">
        <f t="shared" si="0"/>
        <v>0</v>
      </c>
      <c r="F7" s="33"/>
    </row>
    <row r="8" spans="1:6" ht="12.75">
      <c r="A8" s="381" t="s">
        <v>726</v>
      </c>
      <c r="B8" s="382"/>
      <c r="C8" s="382"/>
      <c r="D8" s="382"/>
      <c r="E8" s="383">
        <f t="shared" si="0"/>
        <v>0</v>
      </c>
      <c r="F8" s="33"/>
    </row>
    <row r="9" spans="1:6" ht="12.75">
      <c r="A9" s="381" t="s">
        <v>727</v>
      </c>
      <c r="B9" s="382"/>
      <c r="C9" s="382"/>
      <c r="D9" s="382"/>
      <c r="E9" s="383">
        <f t="shared" si="0"/>
        <v>0</v>
      </c>
      <c r="F9" s="33"/>
    </row>
    <row r="10" spans="1:6" ht="12.75">
      <c r="A10" s="381" t="s">
        <v>728</v>
      </c>
      <c r="B10" s="382"/>
      <c r="C10" s="382"/>
      <c r="D10" s="382"/>
      <c r="E10" s="383">
        <f t="shared" si="0"/>
        <v>0</v>
      </c>
      <c r="F10" s="33"/>
    </row>
    <row r="11" spans="1:6" ht="13.5" thickBot="1">
      <c r="A11" s="384"/>
      <c r="B11" s="385"/>
      <c r="C11" s="385"/>
      <c r="D11" s="385"/>
      <c r="E11" s="383">
        <f t="shared" si="0"/>
        <v>0</v>
      </c>
      <c r="F11" s="33"/>
    </row>
    <row r="12" spans="1:6" ht="13.5" thickBot="1">
      <c r="A12" s="386" t="s">
        <v>729</v>
      </c>
      <c r="B12" s="387">
        <f>B5+SUM(B7:B11)</f>
        <v>0</v>
      </c>
      <c r="C12" s="387">
        <f>C5+SUM(C7:C11)</f>
        <v>0</v>
      </c>
      <c r="D12" s="387">
        <f>D5+SUM(D7:D11)</f>
        <v>0</v>
      </c>
      <c r="E12" s="388">
        <f>E5+SUM(E7:E11)</f>
        <v>0</v>
      </c>
      <c r="F12" s="33"/>
    </row>
    <row r="13" spans="1:6" ht="13.5" thickBot="1">
      <c r="A13" s="34"/>
      <c r="B13" s="34"/>
      <c r="C13" s="34"/>
      <c r="D13" s="34"/>
      <c r="E13" s="34"/>
      <c r="F13" s="33"/>
    </row>
    <row r="14" spans="1:6" ht="13.5" thickBot="1">
      <c r="A14" s="372" t="s">
        <v>730</v>
      </c>
      <c r="B14" s="373" t="s">
        <v>701</v>
      </c>
      <c r="C14" s="373" t="s">
        <v>702</v>
      </c>
      <c r="D14" s="373" t="s">
        <v>1094</v>
      </c>
      <c r="E14" s="374" t="s">
        <v>722</v>
      </c>
      <c r="F14" s="33"/>
    </row>
    <row r="15" spans="1:6" ht="12.75">
      <c r="A15" s="375" t="s">
        <v>731</v>
      </c>
      <c r="B15" s="376"/>
      <c r="C15" s="376"/>
      <c r="D15" s="376"/>
      <c r="E15" s="377">
        <f>SUM(B15:D15)</f>
        <v>0</v>
      </c>
      <c r="F15" s="33"/>
    </row>
    <row r="16" spans="1:6" ht="12.75">
      <c r="A16" s="389" t="s">
        <v>732</v>
      </c>
      <c r="B16" s="382"/>
      <c r="C16" s="382"/>
      <c r="D16" s="382"/>
      <c r="E16" s="383">
        <f>SUM(B16:D16)</f>
        <v>0</v>
      </c>
      <c r="F16" s="33"/>
    </row>
    <row r="17" spans="1:6" ht="12.75">
      <c r="A17" s="381" t="s">
        <v>733</v>
      </c>
      <c r="B17" s="382"/>
      <c r="C17" s="382"/>
      <c r="D17" s="382"/>
      <c r="E17" s="383">
        <f>SUM(B17:D17)</f>
        <v>0</v>
      </c>
      <c r="F17" s="33"/>
    </row>
    <row r="18" spans="1:6" ht="13.5" thickBot="1">
      <c r="A18" s="381" t="s">
        <v>734</v>
      </c>
      <c r="B18" s="382"/>
      <c r="C18" s="382"/>
      <c r="D18" s="382"/>
      <c r="E18" s="383">
        <f>SUM(B18:D18)</f>
        <v>0</v>
      </c>
      <c r="F18" s="33"/>
    </row>
    <row r="19" spans="1:6" ht="13.5" thickBot="1">
      <c r="A19" s="386" t="s">
        <v>693</v>
      </c>
      <c r="B19" s="387"/>
      <c r="C19" s="387">
        <f>SUM(C15:C18)</f>
        <v>0</v>
      </c>
      <c r="D19" s="387">
        <f>SUM(D15:D18)</f>
        <v>0</v>
      </c>
      <c r="E19" s="388">
        <f>SUM(E15:E18)</f>
        <v>0</v>
      </c>
      <c r="F19" s="33"/>
    </row>
    <row r="20" spans="1:6" ht="12.75">
      <c r="A20" s="370"/>
      <c r="B20" s="370"/>
      <c r="C20" s="370"/>
      <c r="D20" s="370"/>
      <c r="E20" s="370"/>
      <c r="F20" s="33"/>
    </row>
    <row r="21" spans="1:6" ht="15.75">
      <c r="A21" s="371" t="s">
        <v>720</v>
      </c>
      <c r="B21" s="1428"/>
      <c r="C21" s="1428"/>
      <c r="D21" s="1428"/>
      <c r="E21" s="1428"/>
      <c r="F21" s="33"/>
    </row>
    <row r="22" spans="1:6" ht="14.25" thickBot="1">
      <c r="A22" s="370"/>
      <c r="B22" s="370"/>
      <c r="C22" s="370"/>
      <c r="D22" s="1429"/>
      <c r="E22" s="1429"/>
      <c r="F22" s="33"/>
    </row>
    <row r="23" spans="1:6" ht="13.5" thickBot="1">
      <c r="A23" s="372" t="s">
        <v>721</v>
      </c>
      <c r="B23" s="373" t="s">
        <v>701</v>
      </c>
      <c r="C23" s="373" t="s">
        <v>702</v>
      </c>
      <c r="D23" s="373" t="s">
        <v>1094</v>
      </c>
      <c r="E23" s="374" t="s">
        <v>722</v>
      </c>
      <c r="F23" s="33"/>
    </row>
    <row r="24" spans="1:6" ht="12.75">
      <c r="A24" s="375" t="s">
        <v>723</v>
      </c>
      <c r="B24" s="376"/>
      <c r="C24" s="376"/>
      <c r="D24" s="376"/>
      <c r="E24" s="377">
        <f aca="true" t="shared" si="1" ref="E24:E30">SUM(B24:D24)</f>
        <v>0</v>
      </c>
      <c r="F24" s="33"/>
    </row>
    <row r="25" spans="1:6" ht="12.75" customHeight="1">
      <c r="A25" s="378" t="s">
        <v>724</v>
      </c>
      <c r="B25" s="379"/>
      <c r="C25" s="379"/>
      <c r="D25" s="379"/>
      <c r="E25" s="380">
        <f t="shared" si="1"/>
        <v>0</v>
      </c>
      <c r="F25" s="33"/>
    </row>
    <row r="26" spans="1:6" ht="25.5" customHeight="1">
      <c r="A26" s="381" t="s">
        <v>725</v>
      </c>
      <c r="B26" s="382"/>
      <c r="C26" s="382"/>
      <c r="D26" s="382"/>
      <c r="E26" s="383">
        <f t="shared" si="1"/>
        <v>0</v>
      </c>
      <c r="F26" s="33"/>
    </row>
    <row r="27" spans="1:6" ht="12.75">
      <c r="A27" s="381" t="s">
        <v>726</v>
      </c>
      <c r="B27" s="382"/>
      <c r="C27" s="382"/>
      <c r="D27" s="382"/>
      <c r="E27" s="383">
        <f t="shared" si="1"/>
        <v>0</v>
      </c>
      <c r="F27" s="33"/>
    </row>
    <row r="28" spans="1:6" ht="12.75">
      <c r="A28" s="381" t="s">
        <v>727</v>
      </c>
      <c r="B28" s="382"/>
      <c r="C28" s="382"/>
      <c r="D28" s="382"/>
      <c r="E28" s="383">
        <f t="shared" si="1"/>
        <v>0</v>
      </c>
      <c r="F28" s="33"/>
    </row>
    <row r="29" spans="1:6" ht="12.75">
      <c r="A29" s="381" t="s">
        <v>728</v>
      </c>
      <c r="B29" s="382"/>
      <c r="C29" s="382"/>
      <c r="D29" s="382"/>
      <c r="E29" s="383">
        <f t="shared" si="1"/>
        <v>0</v>
      </c>
      <c r="F29" s="33"/>
    </row>
    <row r="30" spans="1:6" ht="13.5" thickBot="1">
      <c r="A30" s="384"/>
      <c r="B30" s="385"/>
      <c r="C30" s="385"/>
      <c r="D30" s="385"/>
      <c r="E30" s="383">
        <f t="shared" si="1"/>
        <v>0</v>
      </c>
      <c r="F30" s="33"/>
    </row>
    <row r="31" spans="1:6" ht="13.5" thickBot="1">
      <c r="A31" s="386" t="s">
        <v>729</v>
      </c>
      <c r="B31" s="387">
        <f>B24+SUM(B26:B30)</f>
        <v>0</v>
      </c>
      <c r="C31" s="387">
        <f>C24+SUM(C26:C30)</f>
        <v>0</v>
      </c>
      <c r="D31" s="387">
        <f>D24+SUM(D26:D30)</f>
        <v>0</v>
      </c>
      <c r="E31" s="388">
        <f>E24+SUM(E26:E30)</f>
        <v>0</v>
      </c>
      <c r="F31" s="33"/>
    </row>
    <row r="32" spans="1:6" ht="13.5" thickBot="1">
      <c r="A32" s="34"/>
      <c r="B32" s="34"/>
      <c r="C32" s="34"/>
      <c r="D32" s="34"/>
      <c r="E32" s="34"/>
      <c r="F32" s="33"/>
    </row>
    <row r="33" spans="1:6" ht="13.5" thickBot="1">
      <c r="A33" s="372" t="s">
        <v>730</v>
      </c>
      <c r="B33" s="373" t="s">
        <v>701</v>
      </c>
      <c r="C33" s="373" t="s">
        <v>702</v>
      </c>
      <c r="D33" s="373" t="s">
        <v>1094</v>
      </c>
      <c r="E33" s="374" t="s">
        <v>722</v>
      </c>
      <c r="F33" s="33"/>
    </row>
    <row r="34" spans="1:6" ht="12.75">
      <c r="A34" s="375" t="s">
        <v>731</v>
      </c>
      <c r="B34" s="376"/>
      <c r="C34" s="376"/>
      <c r="D34" s="376"/>
      <c r="E34" s="377">
        <f>SUM(B34:D34)</f>
        <v>0</v>
      </c>
      <c r="F34" s="33"/>
    </row>
    <row r="35" spans="1:6" ht="12.75">
      <c r="A35" s="389" t="s">
        <v>732</v>
      </c>
      <c r="B35" s="382"/>
      <c r="C35" s="382"/>
      <c r="D35" s="382"/>
      <c r="E35" s="383">
        <f>SUM(B35:D35)</f>
        <v>0</v>
      </c>
      <c r="F35" s="33"/>
    </row>
    <row r="36" spans="1:6" ht="12.75">
      <c r="A36" s="381" t="s">
        <v>733</v>
      </c>
      <c r="B36" s="382"/>
      <c r="C36" s="382"/>
      <c r="D36" s="382"/>
      <c r="E36" s="383">
        <f>SUM(B36:D36)</f>
        <v>0</v>
      </c>
      <c r="F36" s="33"/>
    </row>
    <row r="37" spans="1:6" ht="13.5" thickBot="1">
      <c r="A37" s="381" t="s">
        <v>734</v>
      </c>
      <c r="B37" s="382"/>
      <c r="C37" s="382"/>
      <c r="D37" s="382"/>
      <c r="E37" s="383">
        <f>SUM(B37:D37)</f>
        <v>0</v>
      </c>
      <c r="F37" s="33"/>
    </row>
    <row r="38" spans="1:6" ht="13.5" thickBot="1">
      <c r="A38" s="386" t="s">
        <v>693</v>
      </c>
      <c r="B38" s="387"/>
      <c r="C38" s="387">
        <f>SUM(C34:C37)</f>
        <v>0</v>
      </c>
      <c r="D38" s="387">
        <f>SUM(D34:D37)</f>
        <v>0</v>
      </c>
      <c r="E38" s="388">
        <f>SUM(E34:E37)</f>
        <v>0</v>
      </c>
      <c r="F38" s="33"/>
    </row>
    <row r="39" spans="1:6" ht="12.75">
      <c r="A39" s="370"/>
      <c r="B39" s="370"/>
      <c r="C39" s="370"/>
      <c r="D39" s="370"/>
      <c r="E39" s="370"/>
      <c r="F39" s="33"/>
    </row>
    <row r="40" spans="1:6" ht="12.75">
      <c r="A40" s="370"/>
      <c r="B40" s="370"/>
      <c r="C40" s="370"/>
      <c r="D40" s="370"/>
      <c r="E40" s="370"/>
      <c r="F40" s="33"/>
    </row>
    <row r="41" spans="1:6" ht="12.75">
      <c r="A41" s="370"/>
      <c r="B41" s="370"/>
      <c r="C41" s="370"/>
      <c r="D41" s="370"/>
      <c r="E41" s="370"/>
      <c r="F41" s="33"/>
    </row>
    <row r="42" spans="1:6" ht="15.75">
      <c r="A42" s="1402" t="s">
        <v>99</v>
      </c>
      <c r="B42" s="1402"/>
      <c r="C42" s="1402"/>
      <c r="D42" s="1402"/>
      <c r="E42" s="1402"/>
      <c r="F42" s="33"/>
    </row>
    <row r="43" spans="1:6" ht="13.5" thickBot="1">
      <c r="A43" s="370"/>
      <c r="B43" s="370"/>
      <c r="C43" s="370"/>
      <c r="D43" s="370"/>
      <c r="E43" s="370"/>
      <c r="F43" s="33"/>
    </row>
    <row r="44" spans="1:6" ht="13.5" thickBot="1">
      <c r="A44" s="1403" t="s">
        <v>735</v>
      </c>
      <c r="B44" s="1397"/>
      <c r="C44" s="1398"/>
      <c r="D44" s="1399" t="s">
        <v>100</v>
      </c>
      <c r="E44" s="1396"/>
      <c r="F44" s="33"/>
    </row>
    <row r="45" spans="1:6" ht="30" customHeight="1">
      <c r="A45" s="1394"/>
      <c r="B45" s="1395"/>
      <c r="C45" s="1390"/>
      <c r="D45" s="1391"/>
      <c r="E45" s="1392"/>
      <c r="F45" s="33"/>
    </row>
    <row r="46" spans="1:6" ht="13.5" thickBot="1">
      <c r="A46" s="1393"/>
      <c r="B46" s="1388"/>
      <c r="C46" s="1389"/>
      <c r="D46" s="1387"/>
      <c r="E46" s="1375"/>
      <c r="F46" s="33"/>
    </row>
    <row r="47" spans="1:6" ht="13.5" thickBot="1">
      <c r="A47" s="1430" t="s">
        <v>693</v>
      </c>
      <c r="B47" s="1431"/>
      <c r="C47" s="1432"/>
      <c r="D47" s="1400">
        <f>SUM(D45:E46)</f>
        <v>0</v>
      </c>
      <c r="E47" s="1401"/>
      <c r="F47" s="33"/>
    </row>
    <row r="48" ht="12.75">
      <c r="F48" s="33"/>
    </row>
    <row r="49" ht="12.75">
      <c r="F49" s="33"/>
    </row>
    <row r="50" ht="12.75">
      <c r="F50" s="33"/>
    </row>
    <row r="51" ht="12.75">
      <c r="F51" s="33"/>
    </row>
  </sheetData>
  <sheetProtection/>
  <mergeCells count="13">
    <mergeCell ref="A47:C47"/>
    <mergeCell ref="D47:E47"/>
    <mergeCell ref="A42:E42"/>
    <mergeCell ref="A44:C44"/>
    <mergeCell ref="D44:E44"/>
    <mergeCell ref="A45:C45"/>
    <mergeCell ref="D45:E45"/>
    <mergeCell ref="A46:C46"/>
    <mergeCell ref="D46:E46"/>
    <mergeCell ref="B2:E2"/>
    <mergeCell ref="D3:E3"/>
    <mergeCell ref="B21:E21"/>
    <mergeCell ref="D22:E22"/>
  </mergeCells>
  <conditionalFormatting sqref="B43:D43 D50:E50 B21:E21 E29:E36 B36:D36 E39:E43 E7:E14 B14:D14 E17:E20">
    <cfRule type="cellIs" priority="2" dxfId="0" operator="equal" stopIfTrue="1">
      <formula>0</formula>
    </cfRule>
  </conditionalFormatting>
  <conditionalFormatting sqref="D47:E47 B19:E19 E5:E12 B12:D12 E15:E18 B38:E38 E24:E31 B31:D31 E34:E37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 CE,Félkövér dőlt"                                                                                                                8. melléklet a 5/2017. (IV.25.)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1"/>
  <sheetViews>
    <sheetView view="pageLayout" zoomScale="0" zoomScaleSheetLayoutView="85" zoomScalePageLayoutView="0" workbookViewId="0" topLeftCell="A130">
      <selection activeCell="D165" sqref="D165"/>
    </sheetView>
  </sheetViews>
  <sheetFormatPr defaultColWidth="9.00390625" defaultRowHeight="12.75"/>
  <cols>
    <col min="1" max="1" width="12.625" style="873" customWidth="1"/>
    <col min="2" max="2" width="72.00390625" style="874" customWidth="1"/>
    <col min="3" max="3" width="14.625" style="874" bestFit="1" customWidth="1"/>
    <col min="4" max="4" width="18.125" style="2" bestFit="1" customWidth="1"/>
    <col min="5" max="5" width="14.625" style="874" bestFit="1" customWidth="1"/>
    <col min="6" max="6" width="18.125" style="2" bestFit="1" customWidth="1"/>
    <col min="7" max="16384" width="9.375" style="2" customWidth="1"/>
  </cols>
  <sheetData>
    <row r="1" spans="1:6" s="1" customFormat="1" ht="16.5" customHeight="1">
      <c r="A1" s="65"/>
      <c r="B1" s="67"/>
      <c r="C1" s="67"/>
      <c r="D1" s="88" t="s">
        <v>204</v>
      </c>
      <c r="E1" s="88"/>
      <c r="F1" s="88"/>
    </row>
    <row r="2" spans="1:6" s="46" customFormat="1" ht="17.25" customHeight="1" thickBot="1">
      <c r="A2" s="65"/>
      <c r="B2" s="67"/>
      <c r="C2" s="67"/>
      <c r="D2" s="88"/>
      <c r="E2" s="67"/>
      <c r="F2" s="88"/>
    </row>
    <row r="3" spans="1:6" s="46" customFormat="1" ht="27.75" customHeight="1">
      <c r="A3" s="146" t="s">
        <v>309</v>
      </c>
      <c r="B3" s="124" t="s">
        <v>386</v>
      </c>
      <c r="C3" s="863"/>
      <c r="D3" s="864"/>
      <c r="E3" s="863"/>
      <c r="F3" s="864" t="s">
        <v>299</v>
      </c>
    </row>
    <row r="4" spans="1:6" s="47" customFormat="1" ht="15.75" customHeight="1" thickBot="1">
      <c r="A4" s="865" t="s">
        <v>381</v>
      </c>
      <c r="B4" s="125" t="s">
        <v>589</v>
      </c>
      <c r="C4" s="125"/>
      <c r="D4" s="127"/>
      <c r="E4" s="125"/>
      <c r="F4" s="127">
        <v>1</v>
      </c>
    </row>
    <row r="5" spans="1:6" ht="14.25" thickBot="1">
      <c r="A5" s="68"/>
      <c r="B5" s="68"/>
      <c r="C5" s="68"/>
      <c r="D5" s="69"/>
      <c r="E5" s="68"/>
      <c r="F5" s="69"/>
    </row>
    <row r="6" spans="1:6" s="41" customFormat="1" ht="12.75" customHeight="1" thickBot="1">
      <c r="A6" s="147" t="s">
        <v>383</v>
      </c>
      <c r="B6" s="70" t="s">
        <v>300</v>
      </c>
      <c r="C6" s="866" t="s">
        <v>94</v>
      </c>
      <c r="D6" s="128" t="s">
        <v>93</v>
      </c>
      <c r="E6" s="866" t="s">
        <v>1030</v>
      </c>
      <c r="F6" s="128" t="s">
        <v>1031</v>
      </c>
    </row>
    <row r="7" spans="1:6" s="41" customFormat="1" ht="15.75" customHeight="1" thickBot="1">
      <c r="A7" s="61">
        <v>1</v>
      </c>
      <c r="B7" s="62">
        <v>2</v>
      </c>
      <c r="C7" s="63">
        <v>3</v>
      </c>
      <c r="D7" s="63">
        <v>4</v>
      </c>
      <c r="E7" s="63">
        <v>5</v>
      </c>
      <c r="F7" s="63">
        <v>6</v>
      </c>
    </row>
    <row r="8" spans="1:6" s="41" customFormat="1" ht="12" customHeight="1" thickBot="1">
      <c r="A8" s="72"/>
      <c r="B8" s="73" t="s">
        <v>302</v>
      </c>
      <c r="C8" s="129"/>
      <c r="D8" s="129"/>
      <c r="E8" s="129"/>
      <c r="F8" s="129"/>
    </row>
    <row r="9" spans="1:6" s="48" customFormat="1" ht="12" customHeight="1" thickBot="1">
      <c r="A9" s="26" t="s">
        <v>268</v>
      </c>
      <c r="B9" s="19" t="s">
        <v>407</v>
      </c>
      <c r="C9" s="97">
        <f>+C10+C11+C12+C13+C14+C15+C16+C17+C18</f>
        <v>388467000</v>
      </c>
      <c r="D9" s="97">
        <f>+D10+D11+D12+D13+D14+D15+D16+D17+D18+D19</f>
        <v>398046285</v>
      </c>
      <c r="E9" s="97">
        <f>+E10+E11+E12+E13+E14+E15</f>
        <v>397405923</v>
      </c>
      <c r="F9" s="97">
        <f>E9*100/D9</f>
        <v>99.83912373406525</v>
      </c>
    </row>
    <row r="10" spans="1:6" s="49" customFormat="1" ht="12" customHeight="1" thickBot="1">
      <c r="A10" s="171" t="s">
        <v>327</v>
      </c>
      <c r="B10" s="156" t="s">
        <v>408</v>
      </c>
      <c r="C10" s="729">
        <v>129128000</v>
      </c>
      <c r="D10" s="729">
        <v>129659455</v>
      </c>
      <c r="E10" s="100">
        <v>129659455</v>
      </c>
      <c r="F10" s="97">
        <f aca="true" t="shared" si="0" ref="F10:F69">E10*100/D10</f>
        <v>100</v>
      </c>
    </row>
    <row r="11" spans="1:6" s="49" customFormat="1" ht="12" customHeight="1" thickBot="1">
      <c r="A11" s="172" t="s">
        <v>328</v>
      </c>
      <c r="B11" s="157" t="s">
        <v>409</v>
      </c>
      <c r="C11" s="99">
        <v>114811000</v>
      </c>
      <c r="D11" s="99">
        <v>116255634</v>
      </c>
      <c r="E11" s="100">
        <v>116255634</v>
      </c>
      <c r="F11" s="97">
        <f t="shared" si="0"/>
        <v>100</v>
      </c>
    </row>
    <row r="12" spans="1:6" s="49" customFormat="1" ht="12" customHeight="1" thickBot="1">
      <c r="A12" s="172" t="s">
        <v>329</v>
      </c>
      <c r="B12" s="157" t="s">
        <v>410</v>
      </c>
      <c r="C12" s="99">
        <v>138262000</v>
      </c>
      <c r="D12" s="99">
        <v>139048734</v>
      </c>
      <c r="E12" s="100">
        <v>139048734</v>
      </c>
      <c r="F12" s="97">
        <f t="shared" si="0"/>
        <v>100</v>
      </c>
    </row>
    <row r="13" spans="1:6" s="49" customFormat="1" ht="12" customHeight="1" thickBot="1">
      <c r="A13" s="172" t="s">
        <v>330</v>
      </c>
      <c r="B13" s="157" t="s">
        <v>411</v>
      </c>
      <c r="C13" s="99">
        <v>6266000</v>
      </c>
      <c r="D13" s="99">
        <v>6607308</v>
      </c>
      <c r="E13" s="100">
        <v>6607308</v>
      </c>
      <c r="F13" s="97">
        <f t="shared" si="0"/>
        <v>100</v>
      </c>
    </row>
    <row r="14" spans="1:6" s="48" customFormat="1" ht="12" customHeight="1" thickBot="1">
      <c r="A14" s="172" t="s">
        <v>347</v>
      </c>
      <c r="B14" s="157" t="s">
        <v>412</v>
      </c>
      <c r="C14" s="867"/>
      <c r="D14" s="99">
        <v>640362</v>
      </c>
      <c r="E14" s="100"/>
      <c r="F14" s="97">
        <f t="shared" si="0"/>
        <v>0</v>
      </c>
    </row>
    <row r="15" spans="1:6" s="48" customFormat="1" ht="12" customHeight="1" thickBot="1">
      <c r="A15" s="173" t="s">
        <v>331</v>
      </c>
      <c r="B15" s="158" t="s">
        <v>413</v>
      </c>
      <c r="C15" s="867"/>
      <c r="D15" s="99">
        <v>5834792</v>
      </c>
      <c r="E15" s="100">
        <v>5834792</v>
      </c>
      <c r="F15" s="97">
        <f t="shared" si="0"/>
        <v>100</v>
      </c>
    </row>
    <row r="16" spans="1:6" s="48" customFormat="1" ht="12" customHeight="1" thickBot="1">
      <c r="A16" s="173" t="s">
        <v>332</v>
      </c>
      <c r="B16" s="157" t="s">
        <v>1032</v>
      </c>
      <c r="C16" s="466"/>
      <c r="D16" s="466"/>
      <c r="E16" s="100"/>
      <c r="F16" s="97"/>
    </row>
    <row r="17" spans="1:6" s="48" customFormat="1" ht="12" customHeight="1" thickBot="1">
      <c r="A17" s="173" t="s">
        <v>339</v>
      </c>
      <c r="B17" s="157" t="s">
        <v>1033</v>
      </c>
      <c r="C17" s="99"/>
      <c r="D17" s="504"/>
      <c r="E17" s="99"/>
      <c r="F17" s="97"/>
    </row>
    <row r="18" spans="1:6" s="48" customFormat="1" ht="12" customHeight="1" thickBot="1">
      <c r="A18" s="172" t="s">
        <v>340</v>
      </c>
      <c r="B18" s="157" t="s">
        <v>1034</v>
      </c>
      <c r="C18" s="99"/>
      <c r="D18" s="99"/>
      <c r="E18" s="99"/>
      <c r="F18" s="97"/>
    </row>
    <row r="19" spans="1:6" s="48" customFormat="1" ht="12" customHeight="1" thickBot="1">
      <c r="A19" s="181" t="s">
        <v>341</v>
      </c>
      <c r="B19" s="307" t="s">
        <v>1035</v>
      </c>
      <c r="C19" s="466"/>
      <c r="D19" s="466"/>
      <c r="E19" s="466"/>
      <c r="F19" s="97"/>
    </row>
    <row r="20" spans="1:6" s="48" customFormat="1" ht="12" customHeight="1" thickBot="1">
      <c r="A20" s="26" t="s">
        <v>269</v>
      </c>
      <c r="B20" s="92" t="s">
        <v>414</v>
      </c>
      <c r="C20" s="97">
        <f>+C21+C22+C23+C24+C25</f>
        <v>9120000</v>
      </c>
      <c r="D20" s="97">
        <f>+D21+D22+D23+D24+D25+D27</f>
        <v>28457316</v>
      </c>
      <c r="E20" s="97">
        <f>+E21+E22+E23+E24+E25+E27</f>
        <v>29096958</v>
      </c>
      <c r="F20" s="97">
        <f t="shared" si="0"/>
        <v>102.24772427589447</v>
      </c>
    </row>
    <row r="21" spans="1:6" s="49" customFormat="1" ht="12" customHeight="1" thickBot="1">
      <c r="A21" s="171" t="s">
        <v>333</v>
      </c>
      <c r="B21" s="156" t="s">
        <v>415</v>
      </c>
      <c r="C21" s="100"/>
      <c r="D21" s="100"/>
      <c r="E21" s="100"/>
      <c r="F21" s="97"/>
    </row>
    <row r="22" spans="1:6" s="49" customFormat="1" ht="12" customHeight="1" thickBot="1">
      <c r="A22" s="172" t="s">
        <v>334</v>
      </c>
      <c r="B22" s="157" t="s">
        <v>1098</v>
      </c>
      <c r="C22" s="99"/>
      <c r="D22" s="99"/>
      <c r="E22" s="100"/>
      <c r="F22" s="97"/>
    </row>
    <row r="23" spans="1:6" s="49" customFormat="1" ht="12" customHeight="1" thickBot="1">
      <c r="A23" s="172" t="s">
        <v>335</v>
      </c>
      <c r="B23" s="868" t="s">
        <v>1099</v>
      </c>
      <c r="C23" s="99"/>
      <c r="D23" s="99"/>
      <c r="E23" s="100">
        <v>640362</v>
      </c>
      <c r="F23" s="97"/>
    </row>
    <row r="24" spans="1:6" s="49" customFormat="1" ht="12" customHeight="1" thickBot="1">
      <c r="A24" s="172" t="s">
        <v>336</v>
      </c>
      <c r="B24" s="868" t="s">
        <v>1100</v>
      </c>
      <c r="C24" s="99">
        <v>9120000</v>
      </c>
      <c r="D24" s="99">
        <v>10140600</v>
      </c>
      <c r="E24" s="100">
        <v>10140000</v>
      </c>
      <c r="F24" s="97">
        <f t="shared" si="0"/>
        <v>99.99408319034377</v>
      </c>
    </row>
    <row r="25" spans="1:6" s="48" customFormat="1" ht="12" customHeight="1" thickBot="1">
      <c r="A25" s="172" t="s">
        <v>337</v>
      </c>
      <c r="B25" s="868" t="s">
        <v>95</v>
      </c>
      <c r="C25" s="99"/>
      <c r="D25" s="99">
        <v>18316716</v>
      </c>
      <c r="E25" s="100">
        <v>18316596</v>
      </c>
      <c r="F25" s="97">
        <f t="shared" si="0"/>
        <v>99.99934486072722</v>
      </c>
    </row>
    <row r="26" spans="1:6" s="49" customFormat="1" ht="12" customHeight="1" thickBot="1">
      <c r="A26" s="172" t="s">
        <v>1040</v>
      </c>
      <c r="B26" s="868" t="s">
        <v>418</v>
      </c>
      <c r="C26" s="99"/>
      <c r="D26" s="504"/>
      <c r="E26" s="100"/>
      <c r="F26" s="97"/>
    </row>
    <row r="27" spans="1:6" s="49" customFormat="1" ht="12" customHeight="1" thickBot="1">
      <c r="A27" s="172" t="s">
        <v>343</v>
      </c>
      <c r="B27" s="868" t="s">
        <v>1073</v>
      </c>
      <c r="C27" s="99"/>
      <c r="D27" s="504"/>
      <c r="E27" s="100"/>
      <c r="F27" s="97"/>
    </row>
    <row r="28" spans="1:6" s="49" customFormat="1" ht="12" customHeight="1" thickBot="1">
      <c r="A28" s="172" t="s">
        <v>345</v>
      </c>
      <c r="B28" s="868" t="s">
        <v>1072</v>
      </c>
      <c r="C28" s="99"/>
      <c r="D28" s="504"/>
      <c r="E28" s="100"/>
      <c r="F28" s="97"/>
    </row>
    <row r="29" spans="1:6" s="49" customFormat="1" ht="12" customHeight="1" thickBot="1">
      <c r="A29" s="181" t="s">
        <v>1044</v>
      </c>
      <c r="B29" s="869" t="s">
        <v>1102</v>
      </c>
      <c r="C29" s="466"/>
      <c r="D29" s="466"/>
      <c r="E29" s="466"/>
      <c r="F29" s="97"/>
    </row>
    <row r="30" spans="1:6" s="49" customFormat="1" ht="12" customHeight="1" thickBot="1">
      <c r="A30" s="26" t="s">
        <v>270</v>
      </c>
      <c r="B30" s="19" t="s">
        <v>419</v>
      </c>
      <c r="C30" s="97">
        <v>33407000</v>
      </c>
      <c r="D30" s="97">
        <f>+D31+D32+D33+D34+D35+D37</f>
        <v>191800000</v>
      </c>
      <c r="E30" s="97">
        <f>+E31+E32+E33+E34+E35+E37</f>
        <v>191728899</v>
      </c>
      <c r="F30" s="97">
        <f t="shared" si="0"/>
        <v>99.96292961418143</v>
      </c>
    </row>
    <row r="31" spans="1:6" s="49" customFormat="1" ht="12" customHeight="1" thickBot="1">
      <c r="A31" s="171" t="s">
        <v>316</v>
      </c>
      <c r="B31" s="870" t="s">
        <v>420</v>
      </c>
      <c r="C31" s="100"/>
      <c r="D31" s="100">
        <v>181000000</v>
      </c>
      <c r="E31" s="100">
        <v>181000000</v>
      </c>
      <c r="F31" s="97">
        <f t="shared" si="0"/>
        <v>100</v>
      </c>
    </row>
    <row r="32" spans="1:6" s="49" customFormat="1" ht="12" customHeight="1" thickBot="1">
      <c r="A32" s="172" t="s">
        <v>317</v>
      </c>
      <c r="B32" s="868" t="s">
        <v>421</v>
      </c>
      <c r="C32" s="99"/>
      <c r="D32" s="99"/>
      <c r="E32" s="704"/>
      <c r="F32" s="97"/>
    </row>
    <row r="33" spans="1:6" s="49" customFormat="1" ht="12" customHeight="1" thickBot="1">
      <c r="A33" s="172" t="s">
        <v>318</v>
      </c>
      <c r="B33" s="868" t="s">
        <v>615</v>
      </c>
      <c r="C33" s="99"/>
      <c r="D33" s="99"/>
      <c r="E33" s="99"/>
      <c r="F33" s="97"/>
    </row>
    <row r="34" spans="1:6" s="49" customFormat="1" ht="12" customHeight="1" thickBot="1">
      <c r="A34" s="172" t="s">
        <v>319</v>
      </c>
      <c r="B34" s="868" t="s">
        <v>1103</v>
      </c>
      <c r="C34" s="99"/>
      <c r="D34" s="99"/>
      <c r="E34" s="99"/>
      <c r="F34" s="97"/>
    </row>
    <row r="35" spans="1:6" s="49" customFormat="1" ht="12" customHeight="1" thickBot="1">
      <c r="A35" s="172" t="s">
        <v>356</v>
      </c>
      <c r="B35" s="868" t="s">
        <v>1104</v>
      </c>
      <c r="C35" s="99"/>
      <c r="D35" s="99"/>
      <c r="E35" s="99"/>
      <c r="F35" s="97"/>
    </row>
    <row r="36" spans="1:6" s="49" customFormat="1" ht="12" customHeight="1" thickBot="1">
      <c r="A36" s="172" t="s">
        <v>1048</v>
      </c>
      <c r="B36" s="868" t="s">
        <v>423</v>
      </c>
      <c r="C36" s="99"/>
      <c r="D36" s="504"/>
      <c r="E36" s="99"/>
      <c r="F36" s="97"/>
    </row>
    <row r="37" spans="1:6" s="49" customFormat="1" ht="12" customHeight="1" thickBot="1">
      <c r="A37" s="172" t="s">
        <v>357</v>
      </c>
      <c r="B37" s="157" t="s">
        <v>1074</v>
      </c>
      <c r="C37" s="99">
        <v>33407000</v>
      </c>
      <c r="D37" s="504">
        <v>10800000</v>
      </c>
      <c r="E37" s="100">
        <v>10728899</v>
      </c>
      <c r="F37" s="97">
        <f t="shared" si="0"/>
        <v>99.34165740740741</v>
      </c>
    </row>
    <row r="38" spans="1:6" s="49" customFormat="1" ht="12" customHeight="1" thickBot="1">
      <c r="A38" s="181" t="s">
        <v>1050</v>
      </c>
      <c r="B38" s="307" t="s">
        <v>1051</v>
      </c>
      <c r="C38" s="466"/>
      <c r="D38" s="466"/>
      <c r="E38" s="466"/>
      <c r="F38" s="97"/>
    </row>
    <row r="39" spans="1:6" s="49" customFormat="1" ht="12" customHeight="1" thickBot="1">
      <c r="A39" s="26" t="s">
        <v>358</v>
      </c>
      <c r="B39" s="19" t="s">
        <v>424</v>
      </c>
      <c r="C39" s="103">
        <f>+C40+C43+C44+C46+C45</f>
        <v>114350000</v>
      </c>
      <c r="D39" s="103">
        <f>+D40+D43+D44+D46+D45</f>
        <v>180840000</v>
      </c>
      <c r="E39" s="103">
        <f>+E40+E43+E44+E46+E45</f>
        <v>168489973</v>
      </c>
      <c r="F39" s="97">
        <f t="shared" si="0"/>
        <v>93.17074375138243</v>
      </c>
    </row>
    <row r="40" spans="1:6" s="49" customFormat="1" ht="12" customHeight="1" thickBot="1">
      <c r="A40" s="171" t="s">
        <v>425</v>
      </c>
      <c r="B40" s="156" t="s">
        <v>431</v>
      </c>
      <c r="C40" s="151">
        <v>95800000</v>
      </c>
      <c r="D40" s="151">
        <v>155200000</v>
      </c>
      <c r="E40" s="151">
        <f>E41+E42</f>
        <v>146302323</v>
      </c>
      <c r="F40" s="97">
        <f t="shared" si="0"/>
        <v>94.26696069587629</v>
      </c>
    </row>
    <row r="41" spans="1:6" s="49" customFormat="1" ht="12" customHeight="1" thickBot="1">
      <c r="A41" s="172" t="s">
        <v>426</v>
      </c>
      <c r="B41" s="453" t="s">
        <v>1105</v>
      </c>
      <c r="C41" s="99">
        <v>5800000</v>
      </c>
      <c r="D41" s="99">
        <v>6200000</v>
      </c>
      <c r="E41" s="99">
        <v>5884226</v>
      </c>
      <c r="F41" s="97">
        <f t="shared" si="0"/>
        <v>94.90687096774194</v>
      </c>
    </row>
    <row r="42" spans="1:6" s="49" customFormat="1" ht="12" customHeight="1" thickBot="1">
      <c r="A42" s="172" t="s">
        <v>427</v>
      </c>
      <c r="B42" s="453" t="s">
        <v>1106</v>
      </c>
      <c r="C42" s="99">
        <v>90000000</v>
      </c>
      <c r="D42" s="99">
        <v>149000000</v>
      </c>
      <c r="E42" s="99">
        <v>140418097</v>
      </c>
      <c r="F42" s="97">
        <f t="shared" si="0"/>
        <v>94.24033355704698</v>
      </c>
    </row>
    <row r="43" spans="1:6" s="49" customFormat="1" ht="12" customHeight="1" thickBot="1">
      <c r="A43" s="172" t="s">
        <v>428</v>
      </c>
      <c r="B43" s="157" t="s">
        <v>434</v>
      </c>
      <c r="C43" s="99">
        <v>16000000</v>
      </c>
      <c r="D43" s="99">
        <v>21000000</v>
      </c>
      <c r="E43" s="99">
        <v>19150056</v>
      </c>
      <c r="F43" s="97">
        <f t="shared" si="0"/>
        <v>91.19074285714285</v>
      </c>
    </row>
    <row r="44" spans="1:6" s="49" customFormat="1" ht="12" customHeight="1" thickBot="1">
      <c r="A44" s="172" t="s">
        <v>429</v>
      </c>
      <c r="B44" s="157" t="s">
        <v>768</v>
      </c>
      <c r="C44" s="99">
        <v>250000</v>
      </c>
      <c r="D44" s="99">
        <v>440000</v>
      </c>
      <c r="E44" s="99">
        <v>370600</v>
      </c>
      <c r="F44" s="97">
        <f t="shared" si="0"/>
        <v>84.22727272727273</v>
      </c>
    </row>
    <row r="45" spans="1:6" s="49" customFormat="1" ht="12" customHeight="1" thickBot="1">
      <c r="A45" s="172" t="s">
        <v>430</v>
      </c>
      <c r="B45" s="158" t="s">
        <v>778</v>
      </c>
      <c r="C45" s="101">
        <v>1300000</v>
      </c>
      <c r="D45" s="101">
        <v>2200000</v>
      </c>
      <c r="E45" s="101">
        <v>1006642</v>
      </c>
      <c r="F45" s="97">
        <f t="shared" si="0"/>
        <v>45.756454545454545</v>
      </c>
    </row>
    <row r="46" spans="1:6" s="49" customFormat="1" ht="12" customHeight="1" thickBot="1">
      <c r="A46" s="172" t="s">
        <v>777</v>
      </c>
      <c r="B46" s="158" t="s">
        <v>769</v>
      </c>
      <c r="C46" s="101">
        <v>1000000</v>
      </c>
      <c r="D46" s="101">
        <v>2000000</v>
      </c>
      <c r="E46" s="101">
        <v>1660352</v>
      </c>
      <c r="F46" s="97">
        <f t="shared" si="0"/>
        <v>83.0176</v>
      </c>
    </row>
    <row r="47" spans="1:6" s="49" customFormat="1" ht="12" customHeight="1" thickBot="1">
      <c r="A47" s="26" t="s">
        <v>272</v>
      </c>
      <c r="B47" s="19" t="s">
        <v>437</v>
      </c>
      <c r="C47" s="97">
        <f>SUM(C48:C57)</f>
        <v>22547000</v>
      </c>
      <c r="D47" s="97">
        <f>D48+D49+D50+D51+D52+D53+D54+D55+D56+D57</f>
        <v>70601000</v>
      </c>
      <c r="E47" s="97">
        <f>E49+E52+E53+E54+E55+E56+E57</f>
        <v>73559492</v>
      </c>
      <c r="F47" s="97">
        <f t="shared" si="0"/>
        <v>104.1904392289061</v>
      </c>
    </row>
    <row r="48" spans="1:6" s="49" customFormat="1" ht="12" customHeight="1" thickBot="1">
      <c r="A48" s="171" t="s">
        <v>320</v>
      </c>
      <c r="B48" s="156" t="s">
        <v>440</v>
      </c>
      <c r="C48" s="100"/>
      <c r="D48" s="100"/>
      <c r="E48" s="100"/>
      <c r="F48" s="97"/>
    </row>
    <row r="49" spans="1:6" s="49" customFormat="1" ht="12" customHeight="1" thickBot="1">
      <c r="A49" s="172" t="s">
        <v>321</v>
      </c>
      <c r="B49" s="157" t="s">
        <v>441</v>
      </c>
      <c r="C49" s="99">
        <v>6200000</v>
      </c>
      <c r="D49" s="99">
        <v>13575000</v>
      </c>
      <c r="E49" s="99">
        <v>13702341</v>
      </c>
      <c r="F49" s="97">
        <f t="shared" si="0"/>
        <v>100.93805524861878</v>
      </c>
    </row>
    <row r="50" spans="1:6" s="49" customFormat="1" ht="12" customHeight="1" thickBot="1">
      <c r="A50" s="172" t="s">
        <v>322</v>
      </c>
      <c r="B50" s="157" t="s">
        <v>442</v>
      </c>
      <c r="C50" s="99">
        <v>300000</v>
      </c>
      <c r="D50" s="99"/>
      <c r="E50" s="99"/>
      <c r="F50" s="97"/>
    </row>
    <row r="51" spans="1:6" s="49" customFormat="1" ht="12" customHeight="1" thickBot="1">
      <c r="A51" s="172" t="s">
        <v>360</v>
      </c>
      <c r="B51" s="157" t="s">
        <v>443</v>
      </c>
      <c r="C51" s="99"/>
      <c r="D51" s="99"/>
      <c r="E51" s="99"/>
      <c r="F51" s="97"/>
    </row>
    <row r="52" spans="1:6" s="49" customFormat="1" ht="12" customHeight="1" thickBot="1">
      <c r="A52" s="172" t="s">
        <v>361</v>
      </c>
      <c r="B52" s="157" t="s">
        <v>444</v>
      </c>
      <c r="C52" s="99">
        <v>11502000</v>
      </c>
      <c r="D52" s="99">
        <v>11950000</v>
      </c>
      <c r="E52" s="99">
        <v>12057334</v>
      </c>
      <c r="F52" s="97">
        <f t="shared" si="0"/>
        <v>100.89819246861924</v>
      </c>
    </row>
    <row r="53" spans="1:6" s="49" customFormat="1" ht="12" customHeight="1" thickBot="1">
      <c r="A53" s="172" t="s">
        <v>362</v>
      </c>
      <c r="B53" s="157" t="s">
        <v>445</v>
      </c>
      <c r="C53" s="99">
        <v>3045000</v>
      </c>
      <c r="D53" s="99">
        <v>33338000</v>
      </c>
      <c r="E53" s="99">
        <v>36061427</v>
      </c>
      <c r="F53" s="97">
        <f t="shared" si="0"/>
        <v>108.16913732077509</v>
      </c>
    </row>
    <row r="54" spans="1:6" s="49" customFormat="1" ht="12" customHeight="1" thickBot="1">
      <c r="A54" s="172" t="s">
        <v>363</v>
      </c>
      <c r="B54" s="157" t="s">
        <v>446</v>
      </c>
      <c r="C54" s="99"/>
      <c r="D54" s="99">
        <v>11088000</v>
      </c>
      <c r="E54" s="99">
        <v>11056500</v>
      </c>
      <c r="F54" s="97">
        <f t="shared" si="0"/>
        <v>99.7159090909091</v>
      </c>
    </row>
    <row r="55" spans="1:6" s="49" customFormat="1" ht="12" customHeight="1" thickBot="1">
      <c r="A55" s="172" t="s">
        <v>364</v>
      </c>
      <c r="B55" s="157" t="s">
        <v>447</v>
      </c>
      <c r="C55" s="99">
        <v>1500000</v>
      </c>
      <c r="D55" s="99">
        <v>650000</v>
      </c>
      <c r="E55" s="99">
        <v>654994</v>
      </c>
      <c r="F55" s="97">
        <f t="shared" si="0"/>
        <v>100.76830769230769</v>
      </c>
    </row>
    <row r="56" spans="1:6" s="49" customFormat="1" ht="12" customHeight="1" thickBot="1">
      <c r="A56" s="172" t="s">
        <v>438</v>
      </c>
      <c r="B56" s="157" t="s">
        <v>448</v>
      </c>
      <c r="C56" s="102"/>
      <c r="D56" s="102"/>
      <c r="E56" s="102">
        <v>5363</v>
      </c>
      <c r="F56" s="97"/>
    </row>
    <row r="57" spans="1:6" s="49" customFormat="1" ht="12" customHeight="1" thickBot="1">
      <c r="A57" s="173" t="s">
        <v>439</v>
      </c>
      <c r="B57" s="158" t="s">
        <v>449</v>
      </c>
      <c r="C57" s="145"/>
      <c r="D57" s="145"/>
      <c r="E57" s="145">
        <v>21533</v>
      </c>
      <c r="F57" s="97"/>
    </row>
    <row r="58" spans="1:6" s="49" customFormat="1" ht="12" customHeight="1" thickBot="1">
      <c r="A58" s="26" t="s">
        <v>273</v>
      </c>
      <c r="B58" s="19" t="s">
        <v>450</v>
      </c>
      <c r="C58" s="97">
        <f>SUM(C59:C63)</f>
        <v>0</v>
      </c>
      <c r="D58" s="97">
        <f>SUM(D59:D63)</f>
        <v>126240000</v>
      </c>
      <c r="E58" s="97">
        <f>E60</f>
        <v>121385790</v>
      </c>
      <c r="F58" s="97">
        <f t="shared" si="0"/>
        <v>96.15477661596958</v>
      </c>
    </row>
    <row r="59" spans="1:6" s="49" customFormat="1" ht="12" customHeight="1" thickBot="1">
      <c r="A59" s="171" t="s">
        <v>323</v>
      </c>
      <c r="B59" s="156" t="s">
        <v>454</v>
      </c>
      <c r="C59" s="197"/>
      <c r="D59" s="197"/>
      <c r="E59" s="197"/>
      <c r="F59" s="97"/>
    </row>
    <row r="60" spans="1:6" s="49" customFormat="1" ht="12" customHeight="1" thickBot="1">
      <c r="A60" s="172" t="s">
        <v>324</v>
      </c>
      <c r="B60" s="157" t="s">
        <v>455</v>
      </c>
      <c r="C60" s="102"/>
      <c r="D60" s="102">
        <v>126240000</v>
      </c>
      <c r="E60" s="102">
        <v>121385790</v>
      </c>
      <c r="F60" s="97">
        <f t="shared" si="0"/>
        <v>96.15477661596958</v>
      </c>
    </row>
    <row r="61" spans="1:6" s="49" customFormat="1" ht="12" customHeight="1" thickBot="1">
      <c r="A61" s="172" t="s">
        <v>451</v>
      </c>
      <c r="B61" s="157" t="s">
        <v>456</v>
      </c>
      <c r="C61" s="102"/>
      <c r="D61" s="102"/>
      <c r="E61" s="102"/>
      <c r="F61" s="97"/>
    </row>
    <row r="62" spans="1:6" s="49" customFormat="1" ht="12" customHeight="1" thickBot="1">
      <c r="A62" s="172" t="s">
        <v>452</v>
      </c>
      <c r="B62" s="157" t="s">
        <v>457</v>
      </c>
      <c r="C62" s="102"/>
      <c r="D62" s="102"/>
      <c r="E62" s="102"/>
      <c r="F62" s="97"/>
    </row>
    <row r="63" spans="1:6" s="49" customFormat="1" ht="12" customHeight="1" thickBot="1">
      <c r="A63" s="173" t="s">
        <v>453</v>
      </c>
      <c r="B63" s="158" t="s">
        <v>458</v>
      </c>
      <c r="C63" s="145"/>
      <c r="D63" s="145"/>
      <c r="E63" s="145"/>
      <c r="F63" s="97"/>
    </row>
    <row r="64" spans="1:6" s="49" customFormat="1" ht="12" customHeight="1" thickBot="1">
      <c r="A64" s="26" t="s">
        <v>365</v>
      </c>
      <c r="B64" s="19" t="s">
        <v>459</v>
      </c>
      <c r="C64" s="97">
        <f>SUM(C65:C67)</f>
        <v>0</v>
      </c>
      <c r="D64" s="97">
        <v>388000</v>
      </c>
      <c r="E64" s="97">
        <v>388925</v>
      </c>
      <c r="F64" s="97">
        <f t="shared" si="0"/>
        <v>100.23840206185567</v>
      </c>
    </row>
    <row r="65" spans="1:6" s="49" customFormat="1" ht="12" customHeight="1" thickBot="1">
      <c r="A65" s="171" t="s">
        <v>325</v>
      </c>
      <c r="B65" s="156" t="s">
        <v>1107</v>
      </c>
      <c r="C65" s="100"/>
      <c r="D65" s="100"/>
      <c r="E65" s="100"/>
      <c r="F65" s="97"/>
    </row>
    <row r="66" spans="1:6" s="49" customFormat="1" ht="12" customHeight="1" thickBot="1">
      <c r="A66" s="172" t="s">
        <v>326</v>
      </c>
      <c r="B66" s="157" t="s">
        <v>1055</v>
      </c>
      <c r="C66" s="99"/>
      <c r="D66" s="99"/>
      <c r="E66" s="99"/>
      <c r="F66" s="97"/>
    </row>
    <row r="67" spans="1:6" s="49" customFormat="1" ht="12" customHeight="1" thickBot="1">
      <c r="A67" s="172" t="s">
        <v>463</v>
      </c>
      <c r="B67" s="157" t="s">
        <v>1056</v>
      </c>
      <c r="C67" s="99"/>
      <c r="D67" s="99"/>
      <c r="E67" s="99"/>
      <c r="F67" s="97"/>
    </row>
    <row r="68" spans="1:6" s="49" customFormat="1" ht="12" customHeight="1" thickBot="1">
      <c r="A68" s="173" t="s">
        <v>464</v>
      </c>
      <c r="B68" s="158" t="s">
        <v>462</v>
      </c>
      <c r="C68" s="101"/>
      <c r="D68" s="101"/>
      <c r="E68" s="101"/>
      <c r="F68" s="97"/>
    </row>
    <row r="69" spans="1:6" s="49" customFormat="1" ht="12" customHeight="1" thickBot="1">
      <c r="A69" s="26" t="s">
        <v>275</v>
      </c>
      <c r="B69" s="92" t="s">
        <v>465</v>
      </c>
      <c r="C69" s="97">
        <f>SUM(C70:C72)</f>
        <v>0</v>
      </c>
      <c r="D69" s="97">
        <v>40000</v>
      </c>
      <c r="E69" s="97">
        <v>40080</v>
      </c>
      <c r="F69" s="97">
        <f t="shared" si="0"/>
        <v>100.2</v>
      </c>
    </row>
    <row r="70" spans="1:6" s="49" customFormat="1" ht="12" customHeight="1" thickBot="1">
      <c r="A70" s="171" t="s">
        <v>366</v>
      </c>
      <c r="B70" s="156" t="s">
        <v>467</v>
      </c>
      <c r="C70" s="102"/>
      <c r="D70" s="102"/>
      <c r="E70" s="102"/>
      <c r="F70" s="97"/>
    </row>
    <row r="71" spans="1:6" s="49" customFormat="1" ht="12" customHeight="1" thickBot="1">
      <c r="A71" s="172" t="s">
        <v>367</v>
      </c>
      <c r="B71" s="157" t="s">
        <v>618</v>
      </c>
      <c r="C71" s="102"/>
      <c r="D71" s="102"/>
      <c r="E71" s="102"/>
      <c r="F71" s="97"/>
    </row>
    <row r="72" spans="1:6" s="49" customFormat="1" ht="12" customHeight="1" thickBot="1">
      <c r="A72" s="172" t="s">
        <v>390</v>
      </c>
      <c r="B72" s="157" t="s">
        <v>1108</v>
      </c>
      <c r="C72" s="102"/>
      <c r="D72" s="102"/>
      <c r="E72" s="102"/>
      <c r="F72" s="97"/>
    </row>
    <row r="73" spans="1:6" s="49" customFormat="1" ht="12" customHeight="1" thickBot="1">
      <c r="A73" s="173" t="s">
        <v>466</v>
      </c>
      <c r="B73" s="158" t="s">
        <v>469</v>
      </c>
      <c r="C73" s="102"/>
      <c r="D73" s="102"/>
      <c r="E73" s="102"/>
      <c r="F73" s="97"/>
    </row>
    <row r="74" spans="1:6" s="49" customFormat="1" ht="12" customHeight="1" thickBot="1">
      <c r="A74" s="26" t="s">
        <v>276</v>
      </c>
      <c r="B74" s="19" t="s">
        <v>470</v>
      </c>
      <c r="C74" s="103">
        <f>C9+C20+C30+C39+C47</f>
        <v>567891000</v>
      </c>
      <c r="D74" s="103">
        <f>+D9+D20+D30+D39+D47+D58+D64+D69</f>
        <v>996412601</v>
      </c>
      <c r="E74" s="103">
        <f>+E9+E20+E30+E39+E47+E58+E64+E69</f>
        <v>982096040</v>
      </c>
      <c r="F74" s="97">
        <f>E74*100/D74</f>
        <v>98.56318948740392</v>
      </c>
    </row>
    <row r="75" spans="1:6" s="49" customFormat="1" ht="12" customHeight="1" thickBot="1">
      <c r="A75" s="174" t="s">
        <v>584</v>
      </c>
      <c r="B75" s="92" t="s">
        <v>472</v>
      </c>
      <c r="C75" s="97">
        <f>SUM(C76:C78)</f>
        <v>0</v>
      </c>
      <c r="D75" s="97">
        <f>SUM(D76:D78)</f>
        <v>0</v>
      </c>
      <c r="E75" s="97"/>
      <c r="F75" s="97"/>
    </row>
    <row r="76" spans="1:6" s="49" customFormat="1" ht="12" customHeight="1" thickBot="1">
      <c r="A76" s="171" t="s">
        <v>505</v>
      </c>
      <c r="B76" s="156" t="s">
        <v>473</v>
      </c>
      <c r="C76" s="102"/>
      <c r="D76" s="102"/>
      <c r="E76" s="102"/>
      <c r="F76" s="97"/>
    </row>
    <row r="77" spans="1:6" s="49" customFormat="1" ht="12" customHeight="1" thickBot="1">
      <c r="A77" s="172" t="s">
        <v>514</v>
      </c>
      <c r="B77" s="157" t="s">
        <v>474</v>
      </c>
      <c r="C77" s="102"/>
      <c r="D77" s="102"/>
      <c r="E77" s="102"/>
      <c r="F77" s="97"/>
    </row>
    <row r="78" spans="1:6" s="49" customFormat="1" ht="12" customHeight="1" thickBot="1">
      <c r="A78" s="173" t="s">
        <v>515</v>
      </c>
      <c r="B78" s="160" t="s">
        <v>475</v>
      </c>
      <c r="C78" s="102"/>
      <c r="D78" s="102"/>
      <c r="E78" s="102"/>
      <c r="F78" s="97"/>
    </row>
    <row r="79" spans="1:6" s="49" customFormat="1" ht="12" customHeight="1" thickBot="1">
      <c r="A79" s="174" t="s">
        <v>476</v>
      </c>
      <c r="B79" s="92" t="s">
        <v>477</v>
      </c>
      <c r="C79" s="97">
        <f>SUM(C80:C83)</f>
        <v>0</v>
      </c>
      <c r="D79" s="97">
        <f>SUM(D80:D83)</f>
        <v>0</v>
      </c>
      <c r="E79" s="97"/>
      <c r="F79" s="97"/>
    </row>
    <row r="80" spans="1:6" s="49" customFormat="1" ht="12" customHeight="1" thickBot="1">
      <c r="A80" s="171" t="s">
        <v>348</v>
      </c>
      <c r="B80" s="156" t="s">
        <v>478</v>
      </c>
      <c r="C80" s="102"/>
      <c r="D80" s="102"/>
      <c r="E80" s="102"/>
      <c r="F80" s="97"/>
    </row>
    <row r="81" spans="1:6" s="49" customFormat="1" ht="12" customHeight="1" thickBot="1">
      <c r="A81" s="172" t="s">
        <v>349</v>
      </c>
      <c r="B81" s="157" t="s">
        <v>479</v>
      </c>
      <c r="C81" s="102"/>
      <c r="D81" s="102"/>
      <c r="E81" s="102"/>
      <c r="F81" s="97"/>
    </row>
    <row r="82" spans="1:6" s="49" customFormat="1" ht="12" customHeight="1" thickBot="1">
      <c r="A82" s="172" t="s">
        <v>506</v>
      </c>
      <c r="B82" s="157" t="s">
        <v>480</v>
      </c>
      <c r="C82" s="102"/>
      <c r="D82" s="102"/>
      <c r="E82" s="102"/>
      <c r="F82" s="97"/>
    </row>
    <row r="83" spans="1:6" s="49" customFormat="1" ht="12" customHeight="1" thickBot="1">
      <c r="A83" s="173" t="s">
        <v>507</v>
      </c>
      <c r="B83" s="158" t="s">
        <v>481</v>
      </c>
      <c r="C83" s="102"/>
      <c r="D83" s="102"/>
      <c r="E83" s="102"/>
      <c r="F83" s="97"/>
    </row>
    <row r="84" spans="1:6" s="49" customFormat="1" ht="12" customHeight="1" thickBot="1">
      <c r="A84" s="174" t="s">
        <v>482</v>
      </c>
      <c r="B84" s="92" t="s">
        <v>483</v>
      </c>
      <c r="C84" s="97">
        <f>SUM(C85:C86)</f>
        <v>100000000</v>
      </c>
      <c r="D84" s="97">
        <f>SUM(D85:D86)</f>
        <v>187054882</v>
      </c>
      <c r="E84" s="97">
        <v>187054882</v>
      </c>
      <c r="F84" s="97">
        <f>E84*100/D84</f>
        <v>100</v>
      </c>
    </row>
    <row r="85" spans="1:6" s="48" customFormat="1" ht="12" customHeight="1" thickBot="1">
      <c r="A85" s="171" t="s">
        <v>508</v>
      </c>
      <c r="B85" s="156" t="s">
        <v>1109</v>
      </c>
      <c r="C85" s="102">
        <v>100000000</v>
      </c>
      <c r="D85" s="102">
        <v>187054882</v>
      </c>
      <c r="E85" s="102">
        <v>187054882</v>
      </c>
      <c r="F85" s="97">
        <f>E85*100/D85</f>
        <v>100</v>
      </c>
    </row>
    <row r="86" spans="1:6" s="49" customFormat="1" ht="12" customHeight="1" thickBot="1">
      <c r="A86" s="173" t="s">
        <v>509</v>
      </c>
      <c r="B86" s="158" t="s">
        <v>485</v>
      </c>
      <c r="C86" s="102"/>
      <c r="D86" s="102"/>
      <c r="E86" s="102"/>
      <c r="F86" s="97"/>
    </row>
    <row r="87" spans="1:6" s="49" customFormat="1" ht="12" customHeight="1" thickBot="1">
      <c r="A87" s="174" t="s">
        <v>486</v>
      </c>
      <c r="B87" s="92" t="s">
        <v>487</v>
      </c>
      <c r="C87" s="97">
        <f>SUM(C88:C90)</f>
        <v>0</v>
      </c>
      <c r="D87" s="97">
        <f>SUM(D88:D90)</f>
        <v>14042123</v>
      </c>
      <c r="E87" s="97">
        <v>14042123</v>
      </c>
      <c r="F87" s="97">
        <f>E87*100/D87</f>
        <v>100</v>
      </c>
    </row>
    <row r="88" spans="1:6" s="49" customFormat="1" ht="12" customHeight="1" thickBot="1">
      <c r="A88" s="171" t="s">
        <v>510</v>
      </c>
      <c r="B88" s="156" t="s">
        <v>488</v>
      </c>
      <c r="C88" s="102"/>
      <c r="D88" s="102">
        <v>14042123</v>
      </c>
      <c r="E88" s="102">
        <v>14042123</v>
      </c>
      <c r="F88" s="97">
        <f>E88*100/D88</f>
        <v>100</v>
      </c>
    </row>
    <row r="89" spans="1:6" s="49" customFormat="1" ht="12" customHeight="1" thickBot="1">
      <c r="A89" s="172" t="s">
        <v>511</v>
      </c>
      <c r="B89" s="157" t="s">
        <v>489</v>
      </c>
      <c r="C89" s="102"/>
      <c r="D89" s="102"/>
      <c r="E89" s="102"/>
      <c r="F89" s="97"/>
    </row>
    <row r="90" spans="1:6" s="49" customFormat="1" ht="12" customHeight="1" thickBot="1">
      <c r="A90" s="173" t="s">
        <v>512</v>
      </c>
      <c r="B90" s="158" t="s">
        <v>490</v>
      </c>
      <c r="C90" s="102"/>
      <c r="D90" s="102"/>
      <c r="E90" s="102"/>
      <c r="F90" s="97"/>
    </row>
    <row r="91" spans="1:6" s="49" customFormat="1" ht="12" customHeight="1" thickBot="1">
      <c r="A91" s="174" t="s">
        <v>491</v>
      </c>
      <c r="B91" s="92" t="s">
        <v>513</v>
      </c>
      <c r="C91" s="97">
        <f>SUM(C92:C95)</f>
        <v>0</v>
      </c>
      <c r="D91" s="97">
        <f>SUM(D92:D95)</f>
        <v>0</v>
      </c>
      <c r="E91" s="97"/>
      <c r="F91" s="97"/>
    </row>
    <row r="92" spans="1:6" s="49" customFormat="1" ht="12" customHeight="1" thickBot="1">
      <c r="A92" s="175" t="s">
        <v>492</v>
      </c>
      <c r="B92" s="156" t="s">
        <v>493</v>
      </c>
      <c r="C92" s="102"/>
      <c r="D92" s="102"/>
      <c r="E92" s="102"/>
      <c r="F92" s="97"/>
    </row>
    <row r="93" spans="1:6" s="48" customFormat="1" ht="12" customHeight="1" thickBot="1">
      <c r="A93" s="176" t="s">
        <v>494</v>
      </c>
      <c r="B93" s="157" t="s">
        <v>495</v>
      </c>
      <c r="C93" s="102"/>
      <c r="D93" s="102"/>
      <c r="E93" s="102"/>
      <c r="F93" s="97"/>
    </row>
    <row r="94" spans="1:6" s="48" customFormat="1" ht="12" customHeight="1" thickBot="1">
      <c r="A94" s="176" t="s">
        <v>496</v>
      </c>
      <c r="B94" s="157" t="s">
        <v>497</v>
      </c>
      <c r="C94" s="102"/>
      <c r="D94" s="102"/>
      <c r="E94" s="102"/>
      <c r="F94" s="97"/>
    </row>
    <row r="95" spans="1:6" s="48" customFormat="1" ht="12" customHeight="1" thickBot="1">
      <c r="A95" s="177" t="s">
        <v>498</v>
      </c>
      <c r="B95" s="158" t="s">
        <v>499</v>
      </c>
      <c r="C95" s="102"/>
      <c r="D95" s="102"/>
      <c r="E95" s="102"/>
      <c r="F95" s="97"/>
    </row>
    <row r="96" spans="1:6" s="48" customFormat="1" ht="12" customHeight="1" thickBot="1">
      <c r="A96" s="174" t="s">
        <v>500</v>
      </c>
      <c r="B96" s="92" t="s">
        <v>501</v>
      </c>
      <c r="C96" s="198"/>
      <c r="D96" s="198"/>
      <c r="E96" s="198"/>
      <c r="F96" s="97"/>
    </row>
    <row r="97" spans="1:6" s="48" customFormat="1" ht="12" customHeight="1" thickBot="1">
      <c r="A97" s="174" t="s">
        <v>502</v>
      </c>
      <c r="B97" s="164" t="s">
        <v>503</v>
      </c>
      <c r="C97" s="103">
        <f>+C75+C79+C84+C87+C91+C96</f>
        <v>100000000</v>
      </c>
      <c r="D97" s="103">
        <f>+D75+D79+D84+D87+D91+D96</f>
        <v>201097005</v>
      </c>
      <c r="E97" s="103">
        <f>E84+E87</f>
        <v>201097005</v>
      </c>
      <c r="F97" s="97">
        <f>E97*100/D97</f>
        <v>100</v>
      </c>
    </row>
    <row r="98" spans="1:6" s="49" customFormat="1" ht="15" customHeight="1" thickBot="1">
      <c r="A98" s="178" t="s">
        <v>516</v>
      </c>
      <c r="B98" s="166" t="s">
        <v>611</v>
      </c>
      <c r="C98" s="103">
        <f>+C74+C97</f>
        <v>667891000</v>
      </c>
      <c r="D98" s="103">
        <f>+D74+D97</f>
        <v>1197509606</v>
      </c>
      <c r="E98" s="103">
        <f>+E74+E97</f>
        <v>1183193045</v>
      </c>
      <c r="F98" s="97">
        <f>E98*100/D98</f>
        <v>98.80447213715294</v>
      </c>
    </row>
    <row r="99" spans="1:6" s="41" customFormat="1" ht="16.5" customHeight="1">
      <c r="A99" s="78"/>
      <c r="B99" s="79"/>
      <c r="C99" s="134"/>
      <c r="D99" s="134"/>
      <c r="E99" s="134"/>
      <c r="F99" s="134"/>
    </row>
    <row r="100" spans="1:6" s="50" customFormat="1" ht="12" customHeight="1" thickBot="1">
      <c r="A100" s="179"/>
      <c r="B100" s="81"/>
      <c r="C100" s="135"/>
      <c r="D100" s="135"/>
      <c r="E100" s="135"/>
      <c r="F100" s="135"/>
    </row>
    <row r="101" spans="1:6" ht="12" customHeight="1" thickBot="1">
      <c r="A101" s="82"/>
      <c r="B101" s="83" t="s">
        <v>303</v>
      </c>
      <c r="C101" s="136"/>
      <c r="D101" s="136"/>
      <c r="E101" s="136"/>
      <c r="F101" s="136"/>
    </row>
    <row r="102" spans="1:6" ht="12" customHeight="1" thickBot="1">
      <c r="A102" s="148" t="s">
        <v>268</v>
      </c>
      <c r="B102" s="25" t="s">
        <v>519</v>
      </c>
      <c r="C102" s="96">
        <f>SUM(C103:C107)</f>
        <v>325710000</v>
      </c>
      <c r="D102" s="96">
        <f>SUM(D103:D107)</f>
        <v>395356226</v>
      </c>
      <c r="E102" s="96">
        <f>SUM(E103:E107)</f>
        <v>388125039</v>
      </c>
      <c r="F102" s="96">
        <f aca="true" t="shared" si="1" ref="F102:F107">E102/D102*100</f>
        <v>98.17096923623507</v>
      </c>
    </row>
    <row r="103" spans="1:6" ht="12" customHeight="1" thickBot="1">
      <c r="A103" s="180" t="s">
        <v>327</v>
      </c>
      <c r="B103" s="8" t="s">
        <v>298</v>
      </c>
      <c r="C103" s="98">
        <v>38015000</v>
      </c>
      <c r="D103" s="98">
        <v>57939883</v>
      </c>
      <c r="E103" s="98">
        <v>57550510</v>
      </c>
      <c r="F103" s="96">
        <f t="shared" si="1"/>
        <v>99.32797068299223</v>
      </c>
    </row>
    <row r="104" spans="1:6" ht="12" customHeight="1" thickBot="1">
      <c r="A104" s="172" t="s">
        <v>328</v>
      </c>
      <c r="B104" s="6" t="s">
        <v>368</v>
      </c>
      <c r="C104" s="99">
        <v>10486000</v>
      </c>
      <c r="D104" s="99">
        <v>14103295</v>
      </c>
      <c r="E104" s="99">
        <v>13968499</v>
      </c>
      <c r="F104" s="96">
        <f t="shared" si="1"/>
        <v>99.04422335347874</v>
      </c>
    </row>
    <row r="105" spans="1:6" ht="12" customHeight="1" thickBot="1">
      <c r="A105" s="172" t="s">
        <v>329</v>
      </c>
      <c r="B105" s="6" t="s">
        <v>1110</v>
      </c>
      <c r="C105" s="101">
        <v>136249000</v>
      </c>
      <c r="D105" s="101">
        <v>171795700</v>
      </c>
      <c r="E105" s="101">
        <v>167525711</v>
      </c>
      <c r="F105" s="96">
        <f t="shared" si="1"/>
        <v>97.51449599728049</v>
      </c>
    </row>
    <row r="106" spans="1:6" ht="12" customHeight="1" thickBot="1">
      <c r="A106" s="172" t="s">
        <v>330</v>
      </c>
      <c r="B106" s="9" t="s">
        <v>369</v>
      </c>
      <c r="C106" s="101">
        <v>9611000</v>
      </c>
      <c r="D106" s="101">
        <v>9591000</v>
      </c>
      <c r="E106" s="101">
        <v>9305416</v>
      </c>
      <c r="F106" s="96">
        <f t="shared" si="1"/>
        <v>97.02237514336358</v>
      </c>
    </row>
    <row r="107" spans="1:6" ht="12" customHeight="1" thickBot="1">
      <c r="A107" s="172" t="s">
        <v>338</v>
      </c>
      <c r="B107" s="17" t="s">
        <v>370</v>
      </c>
      <c r="C107" s="101">
        <v>131349000</v>
      </c>
      <c r="D107" s="101">
        <v>141926348</v>
      </c>
      <c r="E107" s="101">
        <f>E111+E112+E117+E113</f>
        <v>139774903</v>
      </c>
      <c r="F107" s="96">
        <f t="shared" si="1"/>
        <v>98.48411163232355</v>
      </c>
    </row>
    <row r="108" spans="1:6" ht="12" customHeight="1" thickBot="1">
      <c r="A108" s="172" t="s">
        <v>331</v>
      </c>
      <c r="B108" s="6" t="s">
        <v>520</v>
      </c>
      <c r="C108" s="101"/>
      <c r="D108" s="101"/>
      <c r="E108" s="101"/>
      <c r="F108" s="96"/>
    </row>
    <row r="109" spans="1:6" ht="12" customHeight="1" thickBot="1">
      <c r="A109" s="172" t="s">
        <v>332</v>
      </c>
      <c r="B109" s="54" t="s">
        <v>521</v>
      </c>
      <c r="C109" s="101"/>
      <c r="D109" s="101"/>
      <c r="E109" s="101"/>
      <c r="F109" s="96"/>
    </row>
    <row r="110" spans="1:6" ht="12" customHeight="1" thickBot="1">
      <c r="A110" s="172" t="s">
        <v>339</v>
      </c>
      <c r="B110" s="55" t="s">
        <v>522</v>
      </c>
      <c r="C110" s="101"/>
      <c r="D110" s="101"/>
      <c r="E110" s="101"/>
      <c r="F110" s="96"/>
    </row>
    <row r="111" spans="1:6" ht="12" customHeight="1" thickBot="1">
      <c r="A111" s="172" t="s">
        <v>340</v>
      </c>
      <c r="B111" s="55" t="s">
        <v>523</v>
      </c>
      <c r="C111" s="101"/>
      <c r="D111" s="101">
        <v>1193850</v>
      </c>
      <c r="E111" s="101">
        <v>1193850</v>
      </c>
      <c r="F111" s="96">
        <f>E111/D111*100</f>
        <v>100</v>
      </c>
    </row>
    <row r="112" spans="1:6" ht="12" customHeight="1" thickBot="1">
      <c r="A112" s="172" t="s">
        <v>341</v>
      </c>
      <c r="B112" s="54" t="s">
        <v>1111</v>
      </c>
      <c r="C112" s="101">
        <v>126149000</v>
      </c>
      <c r="D112" s="101">
        <v>135172498</v>
      </c>
      <c r="E112" s="101">
        <v>133877150</v>
      </c>
      <c r="F112" s="96">
        <f>E112/D112*100</f>
        <v>99.04170743371185</v>
      </c>
    </row>
    <row r="113" spans="1:6" ht="12" customHeight="1" thickBot="1">
      <c r="A113" s="172" t="s">
        <v>342</v>
      </c>
      <c r="B113" s="54" t="s">
        <v>1112</v>
      </c>
      <c r="C113" s="101">
        <v>2000000</v>
      </c>
      <c r="D113" s="101">
        <v>2000000</v>
      </c>
      <c r="E113" s="101">
        <v>1143903</v>
      </c>
      <c r="F113" s="96">
        <f>E113/D113*100</f>
        <v>57.19515</v>
      </c>
    </row>
    <row r="114" spans="1:6" ht="12" customHeight="1" thickBot="1">
      <c r="A114" s="172" t="s">
        <v>344</v>
      </c>
      <c r="B114" s="55" t="s">
        <v>526</v>
      </c>
      <c r="C114" s="101"/>
      <c r="D114" s="101"/>
      <c r="E114" s="101"/>
      <c r="F114" s="96"/>
    </row>
    <row r="115" spans="1:6" ht="12" customHeight="1" thickBot="1">
      <c r="A115" s="181" t="s">
        <v>371</v>
      </c>
      <c r="B115" s="56" t="s">
        <v>1075</v>
      </c>
      <c r="C115" s="101"/>
      <c r="D115" s="101"/>
      <c r="E115" s="101"/>
      <c r="F115" s="96"/>
    </row>
    <row r="116" spans="1:6" ht="12" customHeight="1" thickBot="1">
      <c r="A116" s="172" t="s">
        <v>517</v>
      </c>
      <c r="B116" s="55" t="s">
        <v>1113</v>
      </c>
      <c r="C116" s="101"/>
      <c r="D116" s="101"/>
      <c r="E116" s="101"/>
      <c r="F116" s="96"/>
    </row>
    <row r="117" spans="1:6" ht="12" customHeight="1" thickBot="1">
      <c r="A117" s="182" t="s">
        <v>518</v>
      </c>
      <c r="B117" s="706" t="s">
        <v>1114</v>
      </c>
      <c r="C117" s="105">
        <v>3200000</v>
      </c>
      <c r="D117" s="105">
        <v>3560000</v>
      </c>
      <c r="E117" s="105">
        <v>3560000</v>
      </c>
      <c r="F117" s="96">
        <f>E117/D117*100</f>
        <v>100</v>
      </c>
    </row>
    <row r="118" spans="1:6" ht="12" customHeight="1" thickBot="1">
      <c r="A118" s="26" t="s">
        <v>269</v>
      </c>
      <c r="B118" s="24" t="s">
        <v>530</v>
      </c>
      <c r="C118" s="97">
        <f>+C119+C121+C123</f>
        <v>100000000</v>
      </c>
      <c r="D118" s="97">
        <f>D119+D121+D123</f>
        <v>95301000</v>
      </c>
      <c r="E118" s="97">
        <f>E119+E121+E123</f>
        <v>92996292</v>
      </c>
      <c r="F118" s="96">
        <f>E118/D118*100</f>
        <v>97.58165391758743</v>
      </c>
    </row>
    <row r="119" spans="1:6" ht="12" customHeight="1" thickBot="1">
      <c r="A119" s="171" t="s">
        <v>333</v>
      </c>
      <c r="B119" s="6" t="s">
        <v>389</v>
      </c>
      <c r="C119" s="100">
        <v>18354000</v>
      </c>
      <c r="D119" s="100">
        <v>30804000</v>
      </c>
      <c r="E119" s="100">
        <v>29434109</v>
      </c>
      <c r="F119" s="96">
        <f>E119/D119*100</f>
        <v>95.55287949616933</v>
      </c>
    </row>
    <row r="120" spans="1:6" ht="12" customHeight="1" thickBot="1">
      <c r="A120" s="171" t="s">
        <v>334</v>
      </c>
      <c r="B120" s="10" t="s">
        <v>534</v>
      </c>
      <c r="C120" s="100"/>
      <c r="D120" s="100"/>
      <c r="E120" s="100"/>
      <c r="F120" s="96"/>
    </row>
    <row r="121" spans="1:6" ht="12" customHeight="1" thickBot="1">
      <c r="A121" s="171" t="s">
        <v>335</v>
      </c>
      <c r="B121" s="10" t="s">
        <v>372</v>
      </c>
      <c r="C121" s="99">
        <v>31681000</v>
      </c>
      <c r="D121" s="99">
        <v>32851000</v>
      </c>
      <c r="E121" s="99">
        <v>32639839</v>
      </c>
      <c r="F121" s="96">
        <f>E121/D121*100</f>
        <v>99.35721591427964</v>
      </c>
    </row>
    <row r="122" spans="1:6" ht="12" customHeight="1" thickBot="1">
      <c r="A122" s="171" t="s">
        <v>336</v>
      </c>
      <c r="B122" s="10" t="s">
        <v>535</v>
      </c>
      <c r="C122" s="90"/>
      <c r="D122" s="90"/>
      <c r="E122" s="90"/>
      <c r="F122" s="96"/>
    </row>
    <row r="123" spans="1:6" ht="12" customHeight="1" thickBot="1">
      <c r="A123" s="171" t="s">
        <v>337</v>
      </c>
      <c r="B123" s="871" t="s">
        <v>391</v>
      </c>
      <c r="C123" s="90">
        <v>49965000</v>
      </c>
      <c r="D123" s="90">
        <v>31646000</v>
      </c>
      <c r="E123" s="90">
        <v>30922344</v>
      </c>
      <c r="F123" s="96">
        <f>E123/D123*100</f>
        <v>97.7132781394173</v>
      </c>
    </row>
    <row r="124" spans="1:6" ht="12" customHeight="1" thickBot="1">
      <c r="A124" s="171" t="s">
        <v>343</v>
      </c>
      <c r="B124" s="872" t="s">
        <v>619</v>
      </c>
      <c r="C124" s="90"/>
      <c r="D124" s="90"/>
      <c r="E124" s="90"/>
      <c r="F124" s="96"/>
    </row>
    <row r="125" spans="1:6" ht="12" customHeight="1" thickBot="1">
      <c r="A125" s="171" t="s">
        <v>345</v>
      </c>
      <c r="B125" s="152" t="s">
        <v>540</v>
      </c>
      <c r="C125" s="90"/>
      <c r="D125" s="90"/>
      <c r="E125" s="90"/>
      <c r="F125" s="96"/>
    </row>
    <row r="126" spans="1:6" ht="12" customHeight="1" thickBot="1">
      <c r="A126" s="171" t="s">
        <v>373</v>
      </c>
      <c r="B126" s="55" t="s">
        <v>1115</v>
      </c>
      <c r="C126" s="90">
        <v>31646000</v>
      </c>
      <c r="D126" s="90">
        <v>31646000</v>
      </c>
      <c r="E126" s="90"/>
      <c r="F126" s="96">
        <f>E126/D126*100</f>
        <v>0</v>
      </c>
    </row>
    <row r="127" spans="1:6" ht="12" customHeight="1" thickBot="1">
      <c r="A127" s="171" t="s">
        <v>374</v>
      </c>
      <c r="B127" s="55" t="s">
        <v>1116</v>
      </c>
      <c r="C127" s="90">
        <v>17119000</v>
      </c>
      <c r="D127" s="90"/>
      <c r="E127" s="90"/>
      <c r="F127" s="96"/>
    </row>
    <row r="128" spans="1:6" ht="12" customHeight="1" thickBot="1">
      <c r="A128" s="171" t="s">
        <v>375</v>
      </c>
      <c r="B128" s="55" t="s">
        <v>538</v>
      </c>
      <c r="C128" s="90"/>
      <c r="D128" s="90"/>
      <c r="E128" s="90"/>
      <c r="F128" s="96"/>
    </row>
    <row r="129" spans="1:6" ht="12" customHeight="1" thickBot="1">
      <c r="A129" s="171" t="s">
        <v>531</v>
      </c>
      <c r="B129" s="55" t="s">
        <v>526</v>
      </c>
      <c r="C129" s="90"/>
      <c r="D129" s="90"/>
      <c r="E129" s="90"/>
      <c r="F129" s="96"/>
    </row>
    <row r="130" spans="1:6" ht="12" customHeight="1" thickBot="1">
      <c r="A130" s="171" t="s">
        <v>532</v>
      </c>
      <c r="B130" s="55" t="s">
        <v>537</v>
      </c>
      <c r="C130" s="90"/>
      <c r="D130" s="90"/>
      <c r="E130" s="90"/>
      <c r="F130" s="96"/>
    </row>
    <row r="131" spans="1:6" ht="12" customHeight="1" thickBot="1">
      <c r="A131" s="181" t="s">
        <v>533</v>
      </c>
      <c r="B131" s="55" t="s">
        <v>536</v>
      </c>
      <c r="C131" s="91">
        <v>1200000</v>
      </c>
      <c r="D131" s="91"/>
      <c r="E131" s="91"/>
      <c r="F131" s="96"/>
    </row>
    <row r="132" spans="1:6" ht="12" customHeight="1" thickBot="1">
      <c r="A132" s="26" t="s">
        <v>270</v>
      </c>
      <c r="B132" s="52" t="s">
        <v>541</v>
      </c>
      <c r="C132" s="97">
        <f>+C133+C134</f>
        <v>60867000</v>
      </c>
      <c r="D132" s="97">
        <v>208093244</v>
      </c>
      <c r="E132" s="97"/>
      <c r="F132" s="96">
        <f>E132/D132*100</f>
        <v>0</v>
      </c>
    </row>
    <row r="133" spans="1:6" ht="12" customHeight="1" thickBot="1">
      <c r="A133" s="171" t="s">
        <v>316</v>
      </c>
      <c r="B133" s="7" t="s">
        <v>1117</v>
      </c>
      <c r="C133" s="100">
        <v>27460000</v>
      </c>
      <c r="D133" s="100"/>
      <c r="E133" s="100"/>
      <c r="F133" s="96"/>
    </row>
    <row r="134" spans="1:6" ht="12" customHeight="1" thickBot="1">
      <c r="A134" s="173" t="s">
        <v>317</v>
      </c>
      <c r="B134" s="10" t="s">
        <v>1118</v>
      </c>
      <c r="C134" s="101">
        <v>33407000</v>
      </c>
      <c r="D134" s="101"/>
      <c r="E134" s="101"/>
      <c r="F134" s="96"/>
    </row>
    <row r="135" spans="1:6" ht="12" customHeight="1" thickBot="1">
      <c r="A135" s="26" t="s">
        <v>271</v>
      </c>
      <c r="B135" s="52" t="s">
        <v>542</v>
      </c>
      <c r="C135" s="97">
        <f>+C102+C118+C132</f>
        <v>486577000</v>
      </c>
      <c r="D135" s="97">
        <f>+D102+D118+D132</f>
        <v>698750470</v>
      </c>
      <c r="E135" s="97">
        <f>+E102+E118+E132</f>
        <v>481121331</v>
      </c>
      <c r="F135" s="96">
        <f>E135/D135*100</f>
        <v>68.85452699588166</v>
      </c>
    </row>
    <row r="136" spans="1:6" s="50" customFormat="1" ht="12" customHeight="1" thickBot="1">
      <c r="A136" s="26" t="s">
        <v>272</v>
      </c>
      <c r="B136" s="52" t="s">
        <v>543</v>
      </c>
      <c r="C136" s="97">
        <f>+C137+C138+C139</f>
        <v>0</v>
      </c>
      <c r="D136" s="97">
        <f>+D137+D138+D139</f>
        <v>0</v>
      </c>
      <c r="E136" s="97"/>
      <c r="F136" s="96"/>
    </row>
    <row r="137" spans="1:6" ht="12" customHeight="1" thickBot="1">
      <c r="A137" s="171" t="s">
        <v>320</v>
      </c>
      <c r="B137" s="7" t="s">
        <v>544</v>
      </c>
      <c r="C137" s="90"/>
      <c r="D137" s="90"/>
      <c r="E137" s="90"/>
      <c r="F137" s="96"/>
    </row>
    <row r="138" spans="1:6" ht="12" customHeight="1" thickBot="1">
      <c r="A138" s="171" t="s">
        <v>321</v>
      </c>
      <c r="B138" s="7" t="s">
        <v>545</v>
      </c>
      <c r="C138" s="90"/>
      <c r="D138" s="90"/>
      <c r="E138" s="90"/>
      <c r="F138" s="96"/>
    </row>
    <row r="139" spans="1:6" ht="12" customHeight="1" thickBot="1">
      <c r="A139" s="181" t="s">
        <v>322</v>
      </c>
      <c r="B139" s="5" t="s">
        <v>546</v>
      </c>
      <c r="C139" s="90"/>
      <c r="D139" s="90"/>
      <c r="E139" s="90"/>
      <c r="F139" s="96"/>
    </row>
    <row r="140" spans="1:6" ht="12" customHeight="1" thickBot="1">
      <c r="A140" s="26" t="s">
        <v>273</v>
      </c>
      <c r="B140" s="52" t="s">
        <v>583</v>
      </c>
      <c r="C140" s="97">
        <f>+C141+C142+C143+C144</f>
        <v>0</v>
      </c>
      <c r="D140" s="97">
        <f>+D141+D142+D143+D144</f>
        <v>296165800</v>
      </c>
      <c r="E140" s="97">
        <f>+E141+E142+E143+E144</f>
        <v>296165743</v>
      </c>
      <c r="F140" s="96">
        <f>E140/D140*100</f>
        <v>99.99998075402358</v>
      </c>
    </row>
    <row r="141" spans="1:6" ht="12" customHeight="1" thickBot="1">
      <c r="A141" s="171" t="s">
        <v>323</v>
      </c>
      <c r="B141" s="7" t="s">
        <v>547</v>
      </c>
      <c r="C141" s="90"/>
      <c r="D141" s="90">
        <v>296165800</v>
      </c>
      <c r="E141" s="90">
        <v>296165743</v>
      </c>
      <c r="F141" s="96">
        <f>E141/D141*100</f>
        <v>99.99998075402358</v>
      </c>
    </row>
    <row r="142" spans="1:6" ht="12" customHeight="1" thickBot="1">
      <c r="A142" s="171" t="s">
        <v>324</v>
      </c>
      <c r="B142" s="7" t="s">
        <v>548</v>
      </c>
      <c r="C142" s="90"/>
      <c r="D142" s="90"/>
      <c r="E142" s="90"/>
      <c r="F142" s="96"/>
    </row>
    <row r="143" spans="1:6" s="50" customFormat="1" ht="12" customHeight="1" thickBot="1">
      <c r="A143" s="171" t="s">
        <v>451</v>
      </c>
      <c r="B143" s="7" t="s">
        <v>549</v>
      </c>
      <c r="C143" s="90"/>
      <c r="D143" s="90"/>
      <c r="E143" s="90"/>
      <c r="F143" s="96"/>
    </row>
    <row r="144" spans="1:10" ht="12" customHeight="1" thickBot="1">
      <c r="A144" s="181" t="s">
        <v>452</v>
      </c>
      <c r="B144" s="5" t="s">
        <v>550</v>
      </c>
      <c r="C144" s="90"/>
      <c r="D144" s="90"/>
      <c r="E144" s="90"/>
      <c r="F144" s="96"/>
      <c r="J144" s="89"/>
    </row>
    <row r="145" spans="1:6" ht="13.5" thickBot="1">
      <c r="A145" s="26" t="s">
        <v>274</v>
      </c>
      <c r="B145" s="52" t="s">
        <v>551</v>
      </c>
      <c r="C145" s="103">
        <f>+C146+C147+C148+C149</f>
        <v>181314000</v>
      </c>
      <c r="D145" s="103">
        <f>+D146+D147+D148+D149</f>
        <v>202593416</v>
      </c>
      <c r="E145" s="103">
        <f>+E146+E147+E148+E149</f>
        <v>201472199</v>
      </c>
      <c r="F145" s="96">
        <f>E145/D145*100</f>
        <v>99.44656789833684</v>
      </c>
    </row>
    <row r="146" spans="1:6" ht="12" customHeight="1" thickBot="1">
      <c r="A146" s="171" t="s">
        <v>325</v>
      </c>
      <c r="B146" s="7" t="s">
        <v>552</v>
      </c>
      <c r="C146" s="90"/>
      <c r="D146" s="90"/>
      <c r="E146" s="90"/>
      <c r="F146" s="96"/>
    </row>
    <row r="147" spans="1:6" s="50" customFormat="1" ht="12" customHeight="1" thickBot="1">
      <c r="A147" s="171" t="s">
        <v>326</v>
      </c>
      <c r="B147" s="7" t="s">
        <v>562</v>
      </c>
      <c r="C147" s="90"/>
      <c r="D147" s="90">
        <v>14011429</v>
      </c>
      <c r="E147" s="1256">
        <v>14011429</v>
      </c>
      <c r="F147" s="96">
        <f>E147/D147*100</f>
        <v>100</v>
      </c>
    </row>
    <row r="148" spans="1:6" s="50" customFormat="1" ht="12" customHeight="1" thickBot="1">
      <c r="A148" s="171" t="s">
        <v>463</v>
      </c>
      <c r="B148" s="7" t="s">
        <v>1119</v>
      </c>
      <c r="C148" s="90">
        <v>181314000</v>
      </c>
      <c r="D148" s="90">
        <v>188581987</v>
      </c>
      <c r="E148" s="1256">
        <v>187460770</v>
      </c>
      <c r="F148" s="96">
        <f>E148/D148*100</f>
        <v>99.40544851720117</v>
      </c>
    </row>
    <row r="149" spans="1:6" s="50" customFormat="1" ht="12" customHeight="1" thickBot="1">
      <c r="A149" s="181" t="s">
        <v>464</v>
      </c>
      <c r="B149" s="5" t="s">
        <v>1120</v>
      </c>
      <c r="C149" s="90"/>
      <c r="D149" s="90"/>
      <c r="E149" s="90"/>
      <c r="F149" s="96"/>
    </row>
    <row r="150" spans="1:6" s="50" customFormat="1" ht="12" customHeight="1" thickBot="1">
      <c r="A150" s="26" t="s">
        <v>275</v>
      </c>
      <c r="B150" s="52" t="s">
        <v>555</v>
      </c>
      <c r="C150" s="106">
        <f>+C151+C152+C153+C154</f>
        <v>0</v>
      </c>
      <c r="D150" s="106">
        <f>+D151+D152+D153+D154</f>
        <v>0</v>
      </c>
      <c r="E150" s="106"/>
      <c r="F150" s="96"/>
    </row>
    <row r="151" spans="1:6" s="50" customFormat="1" ht="12" customHeight="1" thickBot="1">
      <c r="A151" s="171" t="s">
        <v>366</v>
      </c>
      <c r="B151" s="7" t="s">
        <v>556</v>
      </c>
      <c r="C151" s="90"/>
      <c r="D151" s="90"/>
      <c r="E151" s="90"/>
      <c r="F151" s="96"/>
    </row>
    <row r="152" spans="1:6" s="50" customFormat="1" ht="12" customHeight="1" thickBot="1">
      <c r="A152" s="171" t="s">
        <v>367</v>
      </c>
      <c r="B152" s="7" t="s">
        <v>557</v>
      </c>
      <c r="C152" s="90"/>
      <c r="D152" s="90"/>
      <c r="E152" s="90"/>
      <c r="F152" s="96"/>
    </row>
    <row r="153" spans="1:6" ht="12.75" customHeight="1" thickBot="1">
      <c r="A153" s="171" t="s">
        <v>390</v>
      </c>
      <c r="B153" s="7" t="s">
        <v>558</v>
      </c>
      <c r="C153" s="90"/>
      <c r="D153" s="90"/>
      <c r="E153" s="90"/>
      <c r="F153" s="96"/>
    </row>
    <row r="154" spans="1:6" ht="12" customHeight="1" thickBot="1">
      <c r="A154" s="171" t="s">
        <v>466</v>
      </c>
      <c r="B154" s="7" t="s">
        <v>559</v>
      </c>
      <c r="C154" s="90"/>
      <c r="D154" s="90"/>
      <c r="E154" s="90"/>
      <c r="F154" s="96"/>
    </row>
    <row r="155" spans="1:6" ht="12" customHeight="1" thickBot="1">
      <c r="A155" s="26" t="s">
        <v>276</v>
      </c>
      <c r="B155" s="52" t="s">
        <v>560</v>
      </c>
      <c r="C155" s="168">
        <f>+C136+C140+C145+C150</f>
        <v>181314000</v>
      </c>
      <c r="D155" s="168">
        <f>+D136+D140+D145+D150</f>
        <v>498759216</v>
      </c>
      <c r="E155" s="168">
        <f>+E136+E140+E145+E150</f>
        <v>497637942</v>
      </c>
      <c r="F155" s="96">
        <f>E155/D155*100</f>
        <v>99.77518731202754</v>
      </c>
    </row>
    <row r="156" spans="1:6" ht="12" customHeight="1" thickBot="1">
      <c r="A156" s="1202"/>
      <c r="B156" s="452" t="s">
        <v>77</v>
      </c>
      <c r="C156" s="168"/>
      <c r="D156" s="168"/>
      <c r="E156" s="168">
        <v>204433772</v>
      </c>
      <c r="F156" s="96"/>
    </row>
    <row r="157" spans="1:6" ht="12" customHeight="1" thickBot="1">
      <c r="A157" s="1202"/>
      <c r="B157" s="452" t="s">
        <v>78</v>
      </c>
      <c r="C157" s="168"/>
      <c r="D157" s="168"/>
      <c r="E157" s="168"/>
      <c r="F157" s="96"/>
    </row>
    <row r="158" spans="1:6" ht="12" customHeight="1" thickBot="1">
      <c r="A158" s="183" t="s">
        <v>277</v>
      </c>
      <c r="B158" s="142" t="s">
        <v>561</v>
      </c>
      <c r="C158" s="168">
        <f>+C135+C155</f>
        <v>667891000</v>
      </c>
      <c r="D158" s="168">
        <f>D135+D155</f>
        <v>1197509686</v>
      </c>
      <c r="E158" s="168">
        <f>E135+E155+E156</f>
        <v>1183193045</v>
      </c>
      <c r="F158" s="714">
        <f>E158/D158*100</f>
        <v>98.80446553649003</v>
      </c>
    </row>
    <row r="159" spans="3:6" ht="12" customHeight="1" thickBot="1">
      <c r="C159" s="875"/>
      <c r="D159" s="875"/>
      <c r="E159" s="875"/>
      <c r="F159" s="875"/>
    </row>
    <row r="160" spans="1:6" ht="12" customHeight="1" thickBot="1">
      <c r="A160" s="86" t="s">
        <v>384</v>
      </c>
      <c r="B160" s="87"/>
      <c r="C160" s="51">
        <v>17</v>
      </c>
      <c r="D160" s="51">
        <v>17</v>
      </c>
      <c r="E160" s="51">
        <v>19</v>
      </c>
      <c r="F160" s="51"/>
    </row>
    <row r="161" spans="1:6" ht="15" customHeight="1" thickBot="1">
      <c r="A161" s="86" t="s">
        <v>385</v>
      </c>
      <c r="B161" s="87"/>
      <c r="C161" s="51">
        <v>15</v>
      </c>
      <c r="D161" s="51">
        <v>15</v>
      </c>
      <c r="E161" s="51">
        <v>15</v>
      </c>
      <c r="F161" s="51"/>
    </row>
    <row r="163" ht="15" customHeight="1"/>
    <row r="164" ht="14.25" customHeight="1"/>
    <row r="165" ht="18" customHeight="1"/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3" r:id="rId1"/>
  <rowBreaks count="1" manualBreakCount="1">
    <brk id="9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BreakPreview" zoomScale="85" zoomScaleSheetLayoutView="85" zoomScalePageLayoutView="0" workbookViewId="0" topLeftCell="A16">
      <selection activeCell="D1" sqref="D1"/>
    </sheetView>
  </sheetViews>
  <sheetFormatPr defaultColWidth="9.00390625" defaultRowHeight="12.75"/>
  <cols>
    <col min="1" max="1" width="14.375" style="873" customWidth="1"/>
    <col min="2" max="2" width="72.00390625" style="874" customWidth="1"/>
    <col min="3" max="3" width="14.625" style="874" bestFit="1" customWidth="1"/>
    <col min="4" max="4" width="18.125" style="2" bestFit="1" customWidth="1"/>
    <col min="5" max="5" width="0" style="2" hidden="1" customWidth="1"/>
    <col min="6" max="6" width="14.625" style="874" bestFit="1" customWidth="1"/>
    <col min="7" max="16384" width="9.375" style="2" customWidth="1"/>
  </cols>
  <sheetData>
    <row r="1" spans="1:6" s="1" customFormat="1" ht="16.5" customHeight="1">
      <c r="A1" s="65"/>
      <c r="B1" s="67"/>
      <c r="C1" s="67"/>
      <c r="D1" s="88" t="s">
        <v>204</v>
      </c>
      <c r="E1" s="1" t="s">
        <v>1095</v>
      </c>
      <c r="F1" s="88"/>
    </row>
    <row r="2" spans="1:6" s="46" customFormat="1" ht="21" customHeight="1" thickBot="1">
      <c r="A2" s="65"/>
      <c r="B2" s="67"/>
      <c r="C2" s="67"/>
      <c r="D2" s="88"/>
      <c r="F2" s="67"/>
    </row>
    <row r="3" spans="1:6" s="46" customFormat="1" ht="33" customHeight="1">
      <c r="A3" s="146" t="s">
        <v>309</v>
      </c>
      <c r="B3" s="124" t="s">
        <v>386</v>
      </c>
      <c r="C3" s="863"/>
      <c r="D3" s="864"/>
      <c r="F3" s="863"/>
    </row>
    <row r="4" spans="1:6" s="47" customFormat="1" ht="15.75" customHeight="1" thickBot="1">
      <c r="A4" s="451" t="s">
        <v>381</v>
      </c>
      <c r="B4" s="125" t="s">
        <v>620</v>
      </c>
      <c r="C4" s="125"/>
      <c r="D4" s="127"/>
      <c r="F4" s="125"/>
    </row>
    <row r="5" spans="1:6" ht="14.25" thickBot="1">
      <c r="A5" s="68"/>
      <c r="B5" s="68"/>
      <c r="C5" s="68"/>
      <c r="D5" s="69"/>
      <c r="F5" s="68"/>
    </row>
    <row r="6" spans="1:6" s="41" customFormat="1" ht="12.75" customHeight="1" thickBot="1">
      <c r="A6" s="147" t="s">
        <v>383</v>
      </c>
      <c r="B6" s="70" t="s">
        <v>300</v>
      </c>
      <c r="C6" s="866" t="s">
        <v>94</v>
      </c>
      <c r="D6" s="128" t="s">
        <v>93</v>
      </c>
      <c r="F6" s="866" t="s">
        <v>1030</v>
      </c>
    </row>
    <row r="7" spans="1:6" s="41" customFormat="1" ht="15.75" customHeight="1" thickBot="1">
      <c r="A7" s="61">
        <v>1</v>
      </c>
      <c r="B7" s="62">
        <v>2</v>
      </c>
      <c r="C7" s="63">
        <v>3</v>
      </c>
      <c r="D7" s="63">
        <v>4</v>
      </c>
      <c r="F7" s="63">
        <v>5</v>
      </c>
    </row>
    <row r="8" spans="1:6" s="41" customFormat="1" ht="12" customHeight="1" thickBot="1">
      <c r="A8" s="72"/>
      <c r="B8" s="73" t="s">
        <v>302</v>
      </c>
      <c r="C8" s="129"/>
      <c r="D8" s="129"/>
      <c r="F8" s="129"/>
    </row>
    <row r="9" spans="1:6" s="48" customFormat="1" ht="12" customHeight="1" thickBot="1">
      <c r="A9" s="26" t="s">
        <v>268</v>
      </c>
      <c r="B9" s="19" t="s">
        <v>407</v>
      </c>
      <c r="C9" s="97">
        <f>+C10+C11+C12+C13+C14+C15+C16+C17+C18</f>
        <v>388467000</v>
      </c>
      <c r="D9" s="97">
        <f>+D10+D11+D12+D13+D14+D15+D16+D17+D18+D19</f>
        <v>398046285</v>
      </c>
      <c r="F9" s="97">
        <f>+F10+F11+F12+F13+F14+F15</f>
        <v>397405923</v>
      </c>
    </row>
    <row r="10" spans="1:6" s="49" customFormat="1" ht="12" customHeight="1">
      <c r="A10" s="171" t="s">
        <v>327</v>
      </c>
      <c r="B10" s="156" t="s">
        <v>408</v>
      </c>
      <c r="C10" s="729">
        <v>129128000</v>
      </c>
      <c r="D10" s="729">
        <v>129659455</v>
      </c>
      <c r="F10" s="100">
        <v>129659455</v>
      </c>
    </row>
    <row r="11" spans="1:6" s="49" customFormat="1" ht="12" customHeight="1">
      <c r="A11" s="172" t="s">
        <v>328</v>
      </c>
      <c r="B11" s="157" t="s">
        <v>409</v>
      </c>
      <c r="C11" s="99">
        <v>114811000</v>
      </c>
      <c r="D11" s="99">
        <v>116255634</v>
      </c>
      <c r="F11" s="100">
        <v>116255634</v>
      </c>
    </row>
    <row r="12" spans="1:6" s="49" customFormat="1" ht="12" customHeight="1">
      <c r="A12" s="172" t="s">
        <v>329</v>
      </c>
      <c r="B12" s="157" t="s">
        <v>410</v>
      </c>
      <c r="C12" s="99">
        <v>138262000</v>
      </c>
      <c r="D12" s="99">
        <v>139048734</v>
      </c>
      <c r="F12" s="100">
        <v>139048734</v>
      </c>
    </row>
    <row r="13" spans="1:6" s="49" customFormat="1" ht="12" customHeight="1">
      <c r="A13" s="172" t="s">
        <v>330</v>
      </c>
      <c r="B13" s="157" t="s">
        <v>411</v>
      </c>
      <c r="C13" s="99">
        <v>6266000</v>
      </c>
      <c r="D13" s="99">
        <v>6607308</v>
      </c>
      <c r="F13" s="100">
        <v>6607308</v>
      </c>
    </row>
    <row r="14" spans="1:6" s="48" customFormat="1" ht="12" customHeight="1">
      <c r="A14" s="172" t="s">
        <v>347</v>
      </c>
      <c r="B14" s="157" t="s">
        <v>412</v>
      </c>
      <c r="C14" s="867"/>
      <c r="D14" s="99">
        <v>640362</v>
      </c>
      <c r="F14" s="100"/>
    </row>
    <row r="15" spans="1:6" s="48" customFormat="1" ht="12" customHeight="1">
      <c r="A15" s="173" t="s">
        <v>331</v>
      </c>
      <c r="B15" s="158" t="s">
        <v>413</v>
      </c>
      <c r="C15" s="867"/>
      <c r="D15" s="99">
        <v>5834792</v>
      </c>
      <c r="F15" s="100">
        <v>5834792</v>
      </c>
    </row>
    <row r="16" spans="1:6" s="48" customFormat="1" ht="12" customHeight="1">
      <c r="A16" s="173" t="s">
        <v>332</v>
      </c>
      <c r="B16" s="157" t="s">
        <v>1032</v>
      </c>
      <c r="C16" s="466"/>
      <c r="D16" s="466"/>
      <c r="F16" s="100"/>
    </row>
    <row r="17" spans="1:6" s="48" customFormat="1" ht="12" customHeight="1">
      <c r="A17" s="173" t="s">
        <v>339</v>
      </c>
      <c r="B17" s="157" t="s">
        <v>1033</v>
      </c>
      <c r="C17" s="99"/>
      <c r="D17" s="504"/>
      <c r="F17" s="99"/>
    </row>
    <row r="18" spans="1:6" s="48" customFormat="1" ht="12" customHeight="1">
      <c r="A18" s="173" t="s">
        <v>340</v>
      </c>
      <c r="B18" s="157" t="s">
        <v>1034</v>
      </c>
      <c r="C18" s="99"/>
      <c r="D18" s="99"/>
      <c r="F18" s="99"/>
    </row>
    <row r="19" spans="1:6" s="48" customFormat="1" ht="12" customHeight="1" thickBot="1">
      <c r="A19" s="173" t="s">
        <v>341</v>
      </c>
      <c r="B19" s="307" t="s">
        <v>1035</v>
      </c>
      <c r="C19" s="466"/>
      <c r="D19" s="466"/>
      <c r="F19" s="466"/>
    </row>
    <row r="20" spans="1:6" s="48" customFormat="1" ht="12" customHeight="1" thickBot="1">
      <c r="A20" s="26" t="s">
        <v>269</v>
      </c>
      <c r="B20" s="92" t="s">
        <v>414</v>
      </c>
      <c r="C20" s="97">
        <f>+C21+C22+C23+C24+C25</f>
        <v>9120000</v>
      </c>
      <c r="D20" s="97">
        <f>+D21+D22+D23+D24+D25+D27</f>
        <v>28457316</v>
      </c>
      <c r="F20" s="97">
        <f>+F21+F22+F23+F24+F25+F27</f>
        <v>29096958</v>
      </c>
    </row>
    <row r="21" spans="1:6" s="49" customFormat="1" ht="12" customHeight="1">
      <c r="A21" s="171" t="s">
        <v>333</v>
      </c>
      <c r="B21" s="156" t="s">
        <v>415</v>
      </c>
      <c r="C21" s="100"/>
      <c r="D21" s="100"/>
      <c r="E21" s="48"/>
      <c r="F21" s="100"/>
    </row>
    <row r="22" spans="1:6" s="49" customFormat="1" ht="12" customHeight="1">
      <c r="A22" s="172" t="s">
        <v>334</v>
      </c>
      <c r="B22" s="157" t="s">
        <v>1098</v>
      </c>
      <c r="C22" s="99"/>
      <c r="D22" s="99"/>
      <c r="E22" s="48"/>
      <c r="F22" s="100"/>
    </row>
    <row r="23" spans="1:6" s="49" customFormat="1" ht="12" customHeight="1">
      <c r="A23" s="172" t="s">
        <v>335</v>
      </c>
      <c r="B23" s="157" t="s">
        <v>1099</v>
      </c>
      <c r="C23" s="99"/>
      <c r="D23" s="99"/>
      <c r="E23" s="48"/>
      <c r="F23" s="100">
        <v>640362</v>
      </c>
    </row>
    <row r="24" spans="1:6" s="49" customFormat="1" ht="12" customHeight="1">
      <c r="A24" s="172" t="s">
        <v>336</v>
      </c>
      <c r="B24" s="157" t="s">
        <v>1100</v>
      </c>
      <c r="C24" s="99">
        <v>9120000</v>
      </c>
      <c r="D24" s="99">
        <v>10140600</v>
      </c>
      <c r="E24" s="48"/>
      <c r="F24" s="100">
        <v>10140000</v>
      </c>
    </row>
    <row r="25" spans="1:6" s="48" customFormat="1" ht="12" customHeight="1">
      <c r="A25" s="172" t="s">
        <v>337</v>
      </c>
      <c r="B25" s="877" t="s">
        <v>1101</v>
      </c>
      <c r="C25" s="99"/>
      <c r="D25" s="99">
        <v>18316716</v>
      </c>
      <c r="E25" s="49"/>
      <c r="F25" s="100">
        <v>18316596</v>
      </c>
    </row>
    <row r="26" spans="1:6" s="49" customFormat="1" ht="12" customHeight="1">
      <c r="A26" s="172" t="s">
        <v>1040</v>
      </c>
      <c r="B26" s="157" t="s">
        <v>418</v>
      </c>
      <c r="C26" s="99"/>
      <c r="D26" s="504"/>
      <c r="F26" s="100"/>
    </row>
    <row r="27" spans="1:6" s="49" customFormat="1" ht="12" customHeight="1">
      <c r="A27" s="172" t="s">
        <v>343</v>
      </c>
      <c r="B27" s="157" t="s">
        <v>1073</v>
      </c>
      <c r="C27" s="99"/>
      <c r="D27" s="504"/>
      <c r="F27" s="100"/>
    </row>
    <row r="28" spans="1:6" s="49" customFormat="1" ht="12" customHeight="1">
      <c r="A28" s="172" t="s">
        <v>345</v>
      </c>
      <c r="B28" s="157" t="s">
        <v>1072</v>
      </c>
      <c r="C28" s="99"/>
      <c r="D28" s="504"/>
      <c r="E28" s="48"/>
      <c r="F28" s="100"/>
    </row>
    <row r="29" spans="1:6" s="49" customFormat="1" ht="12" customHeight="1" thickBot="1">
      <c r="A29" s="181" t="s">
        <v>1044</v>
      </c>
      <c r="B29" s="307" t="s">
        <v>1102</v>
      </c>
      <c r="C29" s="466"/>
      <c r="D29" s="466"/>
      <c r="F29" s="466"/>
    </row>
    <row r="30" spans="1:6" s="49" customFormat="1" ht="12" customHeight="1" thickBot="1">
      <c r="A30" s="26" t="s">
        <v>270</v>
      </c>
      <c r="B30" s="19" t="s">
        <v>419</v>
      </c>
      <c r="C30" s="97">
        <v>33407000</v>
      </c>
      <c r="D30" s="97">
        <f>+D31+D32+D33+D34+D35+D37</f>
        <v>191800000</v>
      </c>
      <c r="F30" s="97">
        <f>+F31+F32+F33+F34+F35+F37</f>
        <v>191728899</v>
      </c>
    </row>
    <row r="31" spans="1:6" s="49" customFormat="1" ht="12" customHeight="1">
      <c r="A31" s="171" t="s">
        <v>316</v>
      </c>
      <c r="B31" s="156" t="s">
        <v>420</v>
      </c>
      <c r="C31" s="100"/>
      <c r="D31" s="100">
        <v>181000000</v>
      </c>
      <c r="F31" s="100">
        <v>181000000</v>
      </c>
    </row>
    <row r="32" spans="1:6" s="49" customFormat="1" ht="12" customHeight="1">
      <c r="A32" s="172" t="s">
        <v>317</v>
      </c>
      <c r="B32" s="157" t="s">
        <v>421</v>
      </c>
      <c r="C32" s="99"/>
      <c r="D32" s="99"/>
      <c r="F32" s="704"/>
    </row>
    <row r="33" spans="1:6" s="49" customFormat="1" ht="12" customHeight="1">
      <c r="A33" s="172" t="s">
        <v>318</v>
      </c>
      <c r="B33" s="157" t="s">
        <v>615</v>
      </c>
      <c r="C33" s="99"/>
      <c r="D33" s="99"/>
      <c r="F33" s="99"/>
    </row>
    <row r="34" spans="1:6" s="49" customFormat="1" ht="12" customHeight="1">
      <c r="A34" s="172" t="s">
        <v>319</v>
      </c>
      <c r="B34" s="877" t="s">
        <v>1103</v>
      </c>
      <c r="C34" s="99"/>
      <c r="D34" s="99"/>
      <c r="F34" s="99"/>
    </row>
    <row r="35" spans="1:6" s="49" customFormat="1" ht="12" customHeight="1">
      <c r="A35" s="172" t="s">
        <v>356</v>
      </c>
      <c r="B35" s="877" t="s">
        <v>1104</v>
      </c>
      <c r="C35" s="99"/>
      <c r="D35" s="99"/>
      <c r="F35" s="99"/>
    </row>
    <row r="36" spans="1:6" s="49" customFormat="1" ht="12" customHeight="1">
      <c r="A36" s="172" t="s">
        <v>1048</v>
      </c>
      <c r="B36" s="157" t="s">
        <v>423</v>
      </c>
      <c r="C36" s="99"/>
      <c r="D36" s="504"/>
      <c r="F36" s="99"/>
    </row>
    <row r="37" spans="1:6" s="49" customFormat="1" ht="12" customHeight="1">
      <c r="A37" s="172" t="s">
        <v>357</v>
      </c>
      <c r="B37" s="157" t="s">
        <v>1121</v>
      </c>
      <c r="C37" s="99">
        <v>33407000</v>
      </c>
      <c r="D37" s="504">
        <v>10800000</v>
      </c>
      <c r="F37" s="100">
        <v>10728899</v>
      </c>
    </row>
    <row r="38" spans="1:6" s="49" customFormat="1" ht="12" customHeight="1" thickBot="1">
      <c r="A38" s="181" t="s">
        <v>1050</v>
      </c>
      <c r="B38" s="307" t="s">
        <v>1051</v>
      </c>
      <c r="C38" s="466"/>
      <c r="D38" s="466"/>
      <c r="F38" s="466"/>
    </row>
    <row r="39" spans="1:6" s="49" customFormat="1" ht="12" customHeight="1" thickBot="1">
      <c r="A39" s="26" t="s">
        <v>358</v>
      </c>
      <c r="B39" s="19" t="s">
        <v>424</v>
      </c>
      <c r="C39" s="103">
        <f>+C40+C43+C44+C46+C45</f>
        <v>114350000</v>
      </c>
      <c r="D39" s="103">
        <f>+D40+D43+D44+D46+D45</f>
        <v>180840000</v>
      </c>
      <c r="F39" s="103">
        <f>+F40+F43+F44+F46+F45</f>
        <v>168489973</v>
      </c>
    </row>
    <row r="40" spans="1:6" s="49" customFormat="1" ht="12" customHeight="1">
      <c r="A40" s="171" t="s">
        <v>425</v>
      </c>
      <c r="B40" s="156" t="s">
        <v>431</v>
      </c>
      <c r="C40" s="151">
        <v>95800000</v>
      </c>
      <c r="D40" s="151">
        <v>155200000</v>
      </c>
      <c r="F40" s="151">
        <f>F41+F42</f>
        <v>146302323</v>
      </c>
    </row>
    <row r="41" spans="1:6" s="49" customFormat="1" ht="12" customHeight="1">
      <c r="A41" s="172" t="s">
        <v>426</v>
      </c>
      <c r="B41" s="453" t="s">
        <v>1105</v>
      </c>
      <c r="C41" s="99">
        <v>5800000</v>
      </c>
      <c r="D41" s="99">
        <v>6200000</v>
      </c>
      <c r="F41" s="99">
        <v>5884226</v>
      </c>
    </row>
    <row r="42" spans="1:6" s="49" customFormat="1" ht="12" customHeight="1">
      <c r="A42" s="172" t="s">
        <v>427</v>
      </c>
      <c r="B42" s="453" t="s">
        <v>1106</v>
      </c>
      <c r="C42" s="99">
        <v>90000000</v>
      </c>
      <c r="D42" s="99">
        <v>149000000</v>
      </c>
      <c r="F42" s="99">
        <v>140418097</v>
      </c>
    </row>
    <row r="43" spans="1:6" s="49" customFormat="1" ht="12" customHeight="1">
      <c r="A43" s="172" t="s">
        <v>428</v>
      </c>
      <c r="B43" s="157" t="s">
        <v>434</v>
      </c>
      <c r="C43" s="99">
        <v>16000000</v>
      </c>
      <c r="D43" s="99">
        <v>21000000</v>
      </c>
      <c r="F43" s="99">
        <v>19150056</v>
      </c>
    </row>
    <row r="44" spans="1:6" s="49" customFormat="1" ht="12" customHeight="1">
      <c r="A44" s="172" t="s">
        <v>429</v>
      </c>
      <c r="B44" s="157" t="s">
        <v>768</v>
      </c>
      <c r="C44" s="99">
        <v>250000</v>
      </c>
      <c r="D44" s="99">
        <v>440000</v>
      </c>
      <c r="F44" s="99">
        <v>370600</v>
      </c>
    </row>
    <row r="45" spans="1:6" s="49" customFormat="1" ht="12" customHeight="1">
      <c r="A45" s="172" t="s">
        <v>430</v>
      </c>
      <c r="B45" s="158" t="s">
        <v>778</v>
      </c>
      <c r="C45" s="101">
        <v>1300000</v>
      </c>
      <c r="D45" s="101">
        <v>2200000</v>
      </c>
      <c r="F45" s="101">
        <v>1006642</v>
      </c>
    </row>
    <row r="46" spans="1:6" s="49" customFormat="1" ht="12" customHeight="1" thickBot="1">
      <c r="A46" s="172" t="s">
        <v>777</v>
      </c>
      <c r="B46" s="158" t="s">
        <v>769</v>
      </c>
      <c r="C46" s="101">
        <v>1000000</v>
      </c>
      <c r="D46" s="101">
        <v>2000000</v>
      </c>
      <c r="F46" s="101">
        <v>1660352</v>
      </c>
    </row>
    <row r="47" spans="1:6" s="49" customFormat="1" ht="12" customHeight="1" thickBot="1">
      <c r="A47" s="26" t="s">
        <v>272</v>
      </c>
      <c r="B47" s="19" t="s">
        <v>437</v>
      </c>
      <c r="C47" s="97">
        <f>SUM(C48:C57)</f>
        <v>22547000</v>
      </c>
      <c r="D47" s="97">
        <f>D48+D49+D50+D51+D52+D53+D54+D55+D56+D57</f>
        <v>70601000</v>
      </c>
      <c r="F47" s="97">
        <f>F49+F52+F53+F54+F55+F56+F57</f>
        <v>73559492</v>
      </c>
    </row>
    <row r="48" spans="1:6" s="49" customFormat="1" ht="12" customHeight="1">
      <c r="A48" s="171" t="s">
        <v>320</v>
      </c>
      <c r="B48" s="156" t="s">
        <v>440</v>
      </c>
      <c r="C48" s="100"/>
      <c r="D48" s="100"/>
      <c r="F48" s="100"/>
    </row>
    <row r="49" spans="1:6" s="49" customFormat="1" ht="12" customHeight="1">
      <c r="A49" s="172" t="s">
        <v>321</v>
      </c>
      <c r="B49" s="157" t="s">
        <v>441</v>
      </c>
      <c r="C49" s="99">
        <v>6200000</v>
      </c>
      <c r="D49" s="99">
        <v>13575000</v>
      </c>
      <c r="F49" s="99">
        <v>13702341</v>
      </c>
    </row>
    <row r="50" spans="1:6" s="49" customFormat="1" ht="12" customHeight="1">
      <c r="A50" s="172" t="s">
        <v>322</v>
      </c>
      <c r="B50" s="157" t="s">
        <v>442</v>
      </c>
      <c r="C50" s="99">
        <v>300000</v>
      </c>
      <c r="D50" s="99"/>
      <c r="F50" s="99"/>
    </row>
    <row r="51" spans="1:6" s="49" customFormat="1" ht="12" customHeight="1">
      <c r="A51" s="172" t="s">
        <v>360</v>
      </c>
      <c r="B51" s="157" t="s">
        <v>443</v>
      </c>
      <c r="C51" s="99"/>
      <c r="D51" s="99"/>
      <c r="F51" s="99"/>
    </row>
    <row r="52" spans="1:6" s="49" customFormat="1" ht="12" customHeight="1">
      <c r="A52" s="172" t="s">
        <v>361</v>
      </c>
      <c r="B52" s="157" t="s">
        <v>444</v>
      </c>
      <c r="C52" s="99">
        <v>11502000</v>
      </c>
      <c r="D52" s="99">
        <v>11950000</v>
      </c>
      <c r="F52" s="99">
        <v>12057334</v>
      </c>
    </row>
    <row r="53" spans="1:6" s="49" customFormat="1" ht="12" customHeight="1">
      <c r="A53" s="172" t="s">
        <v>362</v>
      </c>
      <c r="B53" s="157" t="s">
        <v>445</v>
      </c>
      <c r="C53" s="99">
        <v>3045000</v>
      </c>
      <c r="D53" s="99">
        <v>33338000</v>
      </c>
      <c r="F53" s="99">
        <v>36061427</v>
      </c>
    </row>
    <row r="54" spans="1:6" s="49" customFormat="1" ht="12" customHeight="1">
      <c r="A54" s="172" t="s">
        <v>363</v>
      </c>
      <c r="B54" s="157" t="s">
        <v>446</v>
      </c>
      <c r="C54" s="99"/>
      <c r="D54" s="99">
        <v>11088000</v>
      </c>
      <c r="F54" s="99">
        <v>11056500</v>
      </c>
    </row>
    <row r="55" spans="1:6" s="49" customFormat="1" ht="12" customHeight="1">
      <c r="A55" s="172" t="s">
        <v>364</v>
      </c>
      <c r="B55" s="157" t="s">
        <v>447</v>
      </c>
      <c r="C55" s="99">
        <v>1500000</v>
      </c>
      <c r="D55" s="99">
        <v>650000</v>
      </c>
      <c r="F55" s="99">
        <v>654994</v>
      </c>
    </row>
    <row r="56" spans="1:6" s="49" customFormat="1" ht="12" customHeight="1">
      <c r="A56" s="172" t="s">
        <v>438</v>
      </c>
      <c r="B56" s="157" t="s">
        <v>448</v>
      </c>
      <c r="C56" s="102"/>
      <c r="D56" s="102"/>
      <c r="F56" s="102">
        <v>5363</v>
      </c>
    </row>
    <row r="57" spans="1:6" s="49" customFormat="1" ht="12" customHeight="1" thickBot="1">
      <c r="A57" s="173" t="s">
        <v>439</v>
      </c>
      <c r="B57" s="158" t="s">
        <v>449</v>
      </c>
      <c r="C57" s="145"/>
      <c r="D57" s="145"/>
      <c r="F57" s="145">
        <v>21533</v>
      </c>
    </row>
    <row r="58" spans="1:6" s="49" customFormat="1" ht="12" customHeight="1" thickBot="1">
      <c r="A58" s="26" t="s">
        <v>273</v>
      </c>
      <c r="B58" s="19" t="s">
        <v>450</v>
      </c>
      <c r="C58" s="97">
        <f>SUM(C59:C63)</f>
        <v>0</v>
      </c>
      <c r="D58" s="97">
        <f>SUM(D59:D63)</f>
        <v>126240000</v>
      </c>
      <c r="F58" s="97">
        <f>F60</f>
        <v>121385790</v>
      </c>
    </row>
    <row r="59" spans="1:6" s="49" customFormat="1" ht="12" customHeight="1">
      <c r="A59" s="171" t="s">
        <v>323</v>
      </c>
      <c r="B59" s="156" t="s">
        <v>454</v>
      </c>
      <c r="C59" s="197"/>
      <c r="D59" s="197"/>
      <c r="F59" s="197"/>
    </row>
    <row r="60" spans="1:6" s="49" customFormat="1" ht="12" customHeight="1">
      <c r="A60" s="172" t="s">
        <v>324</v>
      </c>
      <c r="B60" s="157" t="s">
        <v>455</v>
      </c>
      <c r="C60" s="102"/>
      <c r="D60" s="102">
        <v>126240000</v>
      </c>
      <c r="F60" s="102">
        <v>121385790</v>
      </c>
    </row>
    <row r="61" spans="1:6" s="49" customFormat="1" ht="12" customHeight="1">
      <c r="A61" s="172" t="s">
        <v>451</v>
      </c>
      <c r="B61" s="157" t="s">
        <v>456</v>
      </c>
      <c r="C61" s="102"/>
      <c r="D61" s="102"/>
      <c r="F61" s="102"/>
    </row>
    <row r="62" spans="1:6" s="49" customFormat="1" ht="12" customHeight="1">
      <c r="A62" s="172" t="s">
        <v>452</v>
      </c>
      <c r="B62" s="157" t="s">
        <v>457</v>
      </c>
      <c r="C62" s="102"/>
      <c r="D62" s="102"/>
      <c r="F62" s="102"/>
    </row>
    <row r="63" spans="1:6" s="49" customFormat="1" ht="12" customHeight="1" thickBot="1">
      <c r="A63" s="173" t="s">
        <v>453</v>
      </c>
      <c r="B63" s="158" t="s">
        <v>458</v>
      </c>
      <c r="C63" s="145"/>
      <c r="D63" s="145"/>
      <c r="F63" s="145"/>
    </row>
    <row r="64" spans="1:6" s="49" customFormat="1" ht="12" customHeight="1" thickBot="1">
      <c r="A64" s="26" t="s">
        <v>365</v>
      </c>
      <c r="B64" s="19" t="s">
        <v>459</v>
      </c>
      <c r="C64" s="97">
        <f>SUM(C65:C67)</f>
        <v>0</v>
      </c>
      <c r="D64" s="97">
        <v>388000</v>
      </c>
      <c r="F64" s="97">
        <v>388925</v>
      </c>
    </row>
    <row r="65" spans="1:6" s="49" customFormat="1" ht="12" customHeight="1">
      <c r="A65" s="171" t="s">
        <v>325</v>
      </c>
      <c r="B65" s="157" t="s">
        <v>1122</v>
      </c>
      <c r="C65" s="100"/>
      <c r="D65" s="100"/>
      <c r="F65" s="100"/>
    </row>
    <row r="66" spans="1:6" s="49" customFormat="1" ht="12" customHeight="1">
      <c r="A66" s="172" t="s">
        <v>326</v>
      </c>
      <c r="B66" s="157" t="s">
        <v>1055</v>
      </c>
      <c r="C66" s="99"/>
      <c r="D66" s="99"/>
      <c r="F66" s="99"/>
    </row>
    <row r="67" spans="1:6" s="49" customFormat="1" ht="12" customHeight="1">
      <c r="A67" s="172" t="s">
        <v>463</v>
      </c>
      <c r="B67" s="157" t="s">
        <v>1056</v>
      </c>
      <c r="C67" s="99"/>
      <c r="D67" s="99"/>
      <c r="F67" s="99"/>
    </row>
    <row r="68" spans="1:6" s="49" customFormat="1" ht="12" customHeight="1" thickBot="1">
      <c r="A68" s="173" t="s">
        <v>464</v>
      </c>
      <c r="B68" s="158" t="s">
        <v>462</v>
      </c>
      <c r="C68" s="101"/>
      <c r="D68" s="101"/>
      <c r="F68" s="101"/>
    </row>
    <row r="69" spans="1:6" s="49" customFormat="1" ht="12" customHeight="1" thickBot="1">
      <c r="A69" s="26" t="s">
        <v>275</v>
      </c>
      <c r="B69" s="92" t="s">
        <v>465</v>
      </c>
      <c r="C69" s="97">
        <f>SUM(C70:C72)</f>
        <v>0</v>
      </c>
      <c r="D69" s="97">
        <v>40000</v>
      </c>
      <c r="F69" s="97">
        <v>40080</v>
      </c>
    </row>
    <row r="70" spans="1:6" s="49" customFormat="1" ht="12" customHeight="1">
      <c r="A70" s="171" t="s">
        <v>366</v>
      </c>
      <c r="B70" s="156" t="s">
        <v>467</v>
      </c>
      <c r="C70" s="102"/>
      <c r="D70" s="102"/>
      <c r="F70" s="102"/>
    </row>
    <row r="71" spans="1:6" s="49" customFormat="1" ht="12" customHeight="1">
      <c r="A71" s="172" t="s">
        <v>367</v>
      </c>
      <c r="B71" s="157" t="s">
        <v>618</v>
      </c>
      <c r="C71" s="102"/>
      <c r="D71" s="102"/>
      <c r="F71" s="102"/>
    </row>
    <row r="72" spans="1:6" s="49" customFormat="1" ht="12" customHeight="1">
      <c r="A72" s="172" t="s">
        <v>390</v>
      </c>
      <c r="B72" s="157" t="s">
        <v>1108</v>
      </c>
      <c r="C72" s="102"/>
      <c r="D72" s="102"/>
      <c r="F72" s="102"/>
    </row>
    <row r="73" spans="1:6" s="49" customFormat="1" ht="12" customHeight="1" thickBot="1">
      <c r="A73" s="173" t="s">
        <v>466</v>
      </c>
      <c r="B73" s="158" t="s">
        <v>469</v>
      </c>
      <c r="C73" s="102"/>
      <c r="D73" s="102"/>
      <c r="F73" s="102"/>
    </row>
    <row r="74" spans="1:6" s="49" customFormat="1" ht="12" customHeight="1" thickBot="1">
      <c r="A74" s="26" t="s">
        <v>276</v>
      </c>
      <c r="B74" s="19" t="s">
        <v>470</v>
      </c>
      <c r="C74" s="103">
        <f>C9+C20+C30+C39+C47</f>
        <v>567891000</v>
      </c>
      <c r="D74" s="103">
        <f>+D9+D20+D30+D39+D47+D58+D64+D69</f>
        <v>996412601</v>
      </c>
      <c r="F74" s="103">
        <f>+F9+F20+F30+F39+F47+F58+F64+F69</f>
        <v>982096040</v>
      </c>
    </row>
    <row r="75" spans="1:6" s="49" customFormat="1" ht="12" customHeight="1" thickBot="1">
      <c r="A75" s="174" t="s">
        <v>584</v>
      </c>
      <c r="B75" s="92" t="s">
        <v>472</v>
      </c>
      <c r="C75" s="97">
        <f>SUM(C76:C78)</f>
        <v>0</v>
      </c>
      <c r="D75" s="97">
        <f>SUM(D76:D78)</f>
        <v>0</v>
      </c>
      <c r="F75" s="97"/>
    </row>
    <row r="76" spans="1:6" s="49" customFormat="1" ht="12" customHeight="1">
      <c r="A76" s="171" t="s">
        <v>505</v>
      </c>
      <c r="B76" s="156" t="s">
        <v>473</v>
      </c>
      <c r="C76" s="102"/>
      <c r="D76" s="102"/>
      <c r="F76" s="102"/>
    </row>
    <row r="77" spans="1:6" s="49" customFormat="1" ht="12" customHeight="1">
      <c r="A77" s="172" t="s">
        <v>514</v>
      </c>
      <c r="B77" s="157" t="s">
        <v>474</v>
      </c>
      <c r="C77" s="102"/>
      <c r="D77" s="102"/>
      <c r="F77" s="102"/>
    </row>
    <row r="78" spans="1:6" s="49" customFormat="1" ht="12" customHeight="1" thickBot="1">
      <c r="A78" s="173" t="s">
        <v>515</v>
      </c>
      <c r="B78" s="160" t="s">
        <v>475</v>
      </c>
      <c r="C78" s="102"/>
      <c r="D78" s="102"/>
      <c r="F78" s="102"/>
    </row>
    <row r="79" spans="1:6" s="49" customFormat="1" ht="12" customHeight="1" thickBot="1">
      <c r="A79" s="174" t="s">
        <v>476</v>
      </c>
      <c r="B79" s="92" t="s">
        <v>477</v>
      </c>
      <c r="C79" s="97">
        <f>SUM(C80:C83)</f>
        <v>0</v>
      </c>
      <c r="D79" s="97">
        <f>SUM(D80:D83)</f>
        <v>0</v>
      </c>
      <c r="F79" s="97"/>
    </row>
    <row r="80" spans="1:6" s="49" customFormat="1" ht="12" customHeight="1">
      <c r="A80" s="171" t="s">
        <v>348</v>
      </c>
      <c r="B80" s="156" t="s">
        <v>478</v>
      </c>
      <c r="C80" s="102"/>
      <c r="D80" s="102"/>
      <c r="F80" s="102"/>
    </row>
    <row r="81" spans="1:6" s="49" customFormat="1" ht="12" customHeight="1">
      <c r="A81" s="172" t="s">
        <v>349</v>
      </c>
      <c r="B81" s="157" t="s">
        <v>479</v>
      </c>
      <c r="C81" s="102"/>
      <c r="D81" s="102"/>
      <c r="E81" s="48"/>
      <c r="F81" s="102"/>
    </row>
    <row r="82" spans="1:6" s="49" customFormat="1" ht="12" customHeight="1">
      <c r="A82" s="172" t="s">
        <v>506</v>
      </c>
      <c r="B82" s="157" t="s">
        <v>480</v>
      </c>
      <c r="C82" s="102"/>
      <c r="D82" s="102"/>
      <c r="F82" s="102"/>
    </row>
    <row r="83" spans="1:6" s="49" customFormat="1" ht="12" customHeight="1" thickBot="1">
      <c r="A83" s="173" t="s">
        <v>507</v>
      </c>
      <c r="B83" s="158" t="s">
        <v>481</v>
      </c>
      <c r="C83" s="102"/>
      <c r="D83" s="102"/>
      <c r="F83" s="102"/>
    </row>
    <row r="84" spans="1:6" s="49" customFormat="1" ht="12" customHeight="1" thickBot="1">
      <c r="A84" s="174" t="s">
        <v>482</v>
      </c>
      <c r="B84" s="92" t="s">
        <v>483</v>
      </c>
      <c r="C84" s="97">
        <f>SUM(C85:C86)</f>
        <v>100000000</v>
      </c>
      <c r="D84" s="97">
        <f>SUM(D85:D86)</f>
        <v>187054882</v>
      </c>
      <c r="F84" s="97">
        <v>187054882</v>
      </c>
    </row>
    <row r="85" spans="1:6" s="48" customFormat="1" ht="12" customHeight="1">
      <c r="A85" s="171" t="s">
        <v>508</v>
      </c>
      <c r="B85" s="156" t="s">
        <v>484</v>
      </c>
      <c r="C85" s="102">
        <v>100000000</v>
      </c>
      <c r="D85" s="102">
        <v>187054882</v>
      </c>
      <c r="E85" s="49"/>
      <c r="F85" s="102">
        <v>187054882</v>
      </c>
    </row>
    <row r="86" spans="1:6" s="49" customFormat="1" ht="12" customHeight="1" thickBot="1">
      <c r="A86" s="173" t="s">
        <v>509</v>
      </c>
      <c r="B86" s="158" t="s">
        <v>485</v>
      </c>
      <c r="C86" s="102"/>
      <c r="D86" s="102"/>
      <c r="F86" s="102"/>
    </row>
    <row r="87" spans="1:6" s="49" customFormat="1" ht="12" customHeight="1" thickBot="1">
      <c r="A87" s="174" t="s">
        <v>486</v>
      </c>
      <c r="B87" s="92" t="s">
        <v>487</v>
      </c>
      <c r="C87" s="97">
        <f>SUM(C88:C90)</f>
        <v>0</v>
      </c>
      <c r="D87" s="97">
        <f>SUM(D88:D90)</f>
        <v>14042123</v>
      </c>
      <c r="F87" s="97">
        <v>14042123</v>
      </c>
    </row>
    <row r="88" spans="1:6" s="49" customFormat="1" ht="12" customHeight="1">
      <c r="A88" s="171" t="s">
        <v>510</v>
      </c>
      <c r="B88" s="156" t="s">
        <v>488</v>
      </c>
      <c r="C88" s="102"/>
      <c r="D88" s="102">
        <v>14042123</v>
      </c>
      <c r="F88" s="102">
        <v>14042123</v>
      </c>
    </row>
    <row r="89" spans="1:6" s="49" customFormat="1" ht="12" customHeight="1">
      <c r="A89" s="172" t="s">
        <v>511</v>
      </c>
      <c r="B89" s="157" t="s">
        <v>489</v>
      </c>
      <c r="C89" s="102"/>
      <c r="D89" s="102"/>
      <c r="E89" s="48"/>
      <c r="F89" s="102"/>
    </row>
    <row r="90" spans="1:6" s="49" customFormat="1" ht="12" customHeight="1" thickBot="1">
      <c r="A90" s="173" t="s">
        <v>512</v>
      </c>
      <c r="B90" s="158" t="s">
        <v>490</v>
      </c>
      <c r="C90" s="102"/>
      <c r="D90" s="102"/>
      <c r="E90" s="48"/>
      <c r="F90" s="102"/>
    </row>
    <row r="91" spans="1:6" s="49" customFormat="1" ht="12" customHeight="1" thickBot="1">
      <c r="A91" s="174" t="s">
        <v>491</v>
      </c>
      <c r="B91" s="92" t="s">
        <v>513</v>
      </c>
      <c r="C91" s="97">
        <f>SUM(C92:C95)</f>
        <v>0</v>
      </c>
      <c r="D91" s="97">
        <f>SUM(D92:D95)</f>
        <v>0</v>
      </c>
      <c r="E91" s="48"/>
      <c r="F91" s="97"/>
    </row>
    <row r="92" spans="1:6" s="49" customFormat="1" ht="12" customHeight="1">
      <c r="A92" s="175" t="s">
        <v>492</v>
      </c>
      <c r="B92" s="156" t="s">
        <v>493</v>
      </c>
      <c r="C92" s="102"/>
      <c r="D92" s="102"/>
      <c r="E92" s="48"/>
      <c r="F92" s="102"/>
    </row>
    <row r="93" spans="1:6" s="48" customFormat="1" ht="12" customHeight="1">
      <c r="A93" s="176" t="s">
        <v>494</v>
      </c>
      <c r="B93" s="157" t="s">
        <v>495</v>
      </c>
      <c r="C93" s="102"/>
      <c r="D93" s="102"/>
      <c r="E93" s="49"/>
      <c r="F93" s="102"/>
    </row>
    <row r="94" spans="1:6" s="48" customFormat="1" ht="12" customHeight="1">
      <c r="A94" s="176" t="s">
        <v>496</v>
      </c>
      <c r="B94" s="157" t="s">
        <v>497</v>
      </c>
      <c r="C94" s="102"/>
      <c r="D94" s="102"/>
      <c r="E94" s="2"/>
      <c r="F94" s="102"/>
    </row>
    <row r="95" spans="1:6" s="48" customFormat="1" ht="12" customHeight="1" thickBot="1">
      <c r="A95" s="177" t="s">
        <v>498</v>
      </c>
      <c r="B95" s="158" t="s">
        <v>499</v>
      </c>
      <c r="C95" s="102"/>
      <c r="D95" s="102"/>
      <c r="E95" s="41"/>
      <c r="F95" s="102"/>
    </row>
    <row r="96" spans="1:6" s="48" customFormat="1" ht="12" customHeight="1" thickBot="1">
      <c r="A96" s="174" t="s">
        <v>500</v>
      </c>
      <c r="B96" s="92" t="s">
        <v>501</v>
      </c>
      <c r="C96" s="198"/>
      <c r="D96" s="198"/>
      <c r="E96" s="50"/>
      <c r="F96" s="198"/>
    </row>
    <row r="97" spans="1:6" s="48" customFormat="1" ht="12" customHeight="1" thickBot="1">
      <c r="A97" s="174" t="s">
        <v>502</v>
      </c>
      <c r="B97" s="164" t="s">
        <v>503</v>
      </c>
      <c r="C97" s="103">
        <f>+C75+C79+C84+C87+C91+C96</f>
        <v>100000000</v>
      </c>
      <c r="D97" s="103">
        <f>+D75+D79+D84+D87+D91+D96</f>
        <v>201097005</v>
      </c>
      <c r="E97" s="2"/>
      <c r="F97" s="103">
        <f>F84+F87</f>
        <v>201097005</v>
      </c>
    </row>
    <row r="98" spans="1:6" s="49" customFormat="1" ht="15" customHeight="1" thickBot="1">
      <c r="A98" s="178" t="s">
        <v>516</v>
      </c>
      <c r="B98" s="166" t="s">
        <v>611</v>
      </c>
      <c r="C98" s="103">
        <f>+C74+C97</f>
        <v>667891000</v>
      </c>
      <c r="D98" s="103">
        <f>+D74+D97</f>
        <v>1197509606</v>
      </c>
      <c r="E98" s="2"/>
      <c r="F98" s="103">
        <f>+F74+F97</f>
        <v>1183193045</v>
      </c>
    </row>
    <row r="99" spans="1:6" s="41" customFormat="1" ht="16.5" customHeight="1">
      <c r="A99" s="78"/>
      <c r="B99" s="79"/>
      <c r="C99" s="134"/>
      <c r="D99" s="134"/>
      <c r="E99" s="2"/>
      <c r="F99" s="134"/>
    </row>
    <row r="100" spans="1:6" s="50" customFormat="1" ht="12" customHeight="1" thickBot="1">
      <c r="A100" s="179"/>
      <c r="B100" s="81"/>
      <c r="C100" s="135"/>
      <c r="D100" s="135"/>
      <c r="E100" s="2"/>
      <c r="F100" s="135"/>
    </row>
    <row r="101" spans="1:6" ht="12" customHeight="1" thickBot="1">
      <c r="A101" s="82"/>
      <c r="B101" s="83" t="s">
        <v>303</v>
      </c>
      <c r="C101" s="136"/>
      <c r="D101" s="136"/>
      <c r="F101" s="136"/>
    </row>
    <row r="102" spans="1:6" ht="12" customHeight="1" thickBot="1">
      <c r="A102" s="148" t="s">
        <v>268</v>
      </c>
      <c r="B102" s="25" t="s">
        <v>519</v>
      </c>
      <c r="C102" s="96">
        <f>SUM(C103:C107)</f>
        <v>325710000</v>
      </c>
      <c r="D102" s="96">
        <f>SUM(D103:D107)</f>
        <v>395356226</v>
      </c>
      <c r="F102" s="96">
        <f>SUM(F103:F107)</f>
        <v>388125039</v>
      </c>
    </row>
    <row r="103" spans="1:6" ht="12" customHeight="1">
      <c r="A103" s="180" t="s">
        <v>327</v>
      </c>
      <c r="B103" s="8" t="s">
        <v>298</v>
      </c>
      <c r="C103" s="98">
        <v>38015000</v>
      </c>
      <c r="D103" s="98">
        <v>57939883</v>
      </c>
      <c r="F103" s="98">
        <v>57550510</v>
      </c>
    </row>
    <row r="104" spans="1:6" ht="12" customHeight="1">
      <c r="A104" s="172" t="s">
        <v>328</v>
      </c>
      <c r="B104" s="6" t="s">
        <v>368</v>
      </c>
      <c r="C104" s="99">
        <v>10486000</v>
      </c>
      <c r="D104" s="99">
        <v>14103295</v>
      </c>
      <c r="F104" s="99">
        <v>13968499</v>
      </c>
    </row>
    <row r="105" spans="1:6" ht="12" customHeight="1">
      <c r="A105" s="172" t="s">
        <v>329</v>
      </c>
      <c r="B105" s="6" t="s">
        <v>346</v>
      </c>
      <c r="C105" s="101">
        <v>136249000</v>
      </c>
      <c r="D105" s="101">
        <v>171795700</v>
      </c>
      <c r="F105" s="101">
        <v>167525711</v>
      </c>
    </row>
    <row r="106" spans="1:6" ht="12" customHeight="1">
      <c r="A106" s="172" t="s">
        <v>330</v>
      </c>
      <c r="B106" s="9" t="s">
        <v>369</v>
      </c>
      <c r="C106" s="101">
        <v>9611000</v>
      </c>
      <c r="D106" s="101">
        <v>9591000</v>
      </c>
      <c r="F106" s="101">
        <v>9305416</v>
      </c>
    </row>
    <row r="107" spans="1:6" ht="12" customHeight="1">
      <c r="A107" s="172" t="s">
        <v>338</v>
      </c>
      <c r="B107" s="17" t="s">
        <v>370</v>
      </c>
      <c r="C107" s="101">
        <v>131349000</v>
      </c>
      <c r="D107" s="101">
        <v>141926348</v>
      </c>
      <c r="F107" s="101">
        <f>F111+F112+F117+F113</f>
        <v>139774903</v>
      </c>
    </row>
    <row r="108" spans="1:6" ht="12" customHeight="1">
      <c r="A108" s="172" t="s">
        <v>331</v>
      </c>
      <c r="B108" s="6" t="s">
        <v>520</v>
      </c>
      <c r="C108" s="101"/>
      <c r="D108" s="101"/>
      <c r="F108" s="101"/>
    </row>
    <row r="109" spans="1:6" ht="12" customHeight="1">
      <c r="A109" s="172" t="s">
        <v>332</v>
      </c>
      <c r="B109" s="54" t="s">
        <v>521</v>
      </c>
      <c r="C109" s="101"/>
      <c r="D109" s="101"/>
      <c r="F109" s="101"/>
    </row>
    <row r="110" spans="1:6" ht="12" customHeight="1">
      <c r="A110" s="172" t="s">
        <v>339</v>
      </c>
      <c r="B110" s="55" t="s">
        <v>522</v>
      </c>
      <c r="C110" s="101"/>
      <c r="D110" s="101"/>
      <c r="F110" s="101"/>
    </row>
    <row r="111" spans="1:6" ht="12" customHeight="1">
      <c r="A111" s="172" t="s">
        <v>340</v>
      </c>
      <c r="B111" s="55" t="s">
        <v>523</v>
      </c>
      <c r="C111" s="101"/>
      <c r="D111" s="101">
        <v>1193850</v>
      </c>
      <c r="F111" s="101">
        <v>1193850</v>
      </c>
    </row>
    <row r="112" spans="1:6" ht="12" customHeight="1">
      <c r="A112" s="172" t="s">
        <v>341</v>
      </c>
      <c r="B112" s="54" t="s">
        <v>1123</v>
      </c>
      <c r="C112" s="101">
        <v>126149000</v>
      </c>
      <c r="D112" s="101">
        <v>135172498</v>
      </c>
      <c r="F112" s="101">
        <v>133877150</v>
      </c>
    </row>
    <row r="113" spans="1:6" ht="12" customHeight="1">
      <c r="A113" s="172" t="s">
        <v>342</v>
      </c>
      <c r="B113" s="54" t="s">
        <v>1112</v>
      </c>
      <c r="C113" s="101">
        <v>2000000</v>
      </c>
      <c r="D113" s="101">
        <v>2000000</v>
      </c>
      <c r="F113" s="101">
        <v>1143903</v>
      </c>
    </row>
    <row r="114" spans="1:6" ht="12" customHeight="1">
      <c r="A114" s="172" t="s">
        <v>344</v>
      </c>
      <c r="B114" s="55" t="s">
        <v>526</v>
      </c>
      <c r="C114" s="101"/>
      <c r="D114" s="101"/>
      <c r="F114" s="101"/>
    </row>
    <row r="115" spans="1:6" ht="12" customHeight="1">
      <c r="A115" s="181" t="s">
        <v>371</v>
      </c>
      <c r="B115" s="56" t="s">
        <v>1124</v>
      </c>
      <c r="C115" s="101"/>
      <c r="D115" s="101"/>
      <c r="F115" s="101"/>
    </row>
    <row r="116" spans="1:6" ht="12" customHeight="1">
      <c r="A116" s="172" t="s">
        <v>517</v>
      </c>
      <c r="B116" s="55" t="s">
        <v>1062</v>
      </c>
      <c r="C116" s="101"/>
      <c r="D116" s="101"/>
      <c r="F116" s="101"/>
    </row>
    <row r="117" spans="1:6" ht="12" customHeight="1" thickBot="1">
      <c r="A117" s="182" t="s">
        <v>518</v>
      </c>
      <c r="B117" s="57" t="s">
        <v>529</v>
      </c>
      <c r="C117" s="105">
        <v>3200000</v>
      </c>
      <c r="D117" s="105">
        <v>3560000</v>
      </c>
      <c r="F117" s="105">
        <v>3560000</v>
      </c>
    </row>
    <row r="118" spans="1:6" ht="12" customHeight="1" thickBot="1">
      <c r="A118" s="26" t="s">
        <v>269</v>
      </c>
      <c r="B118" s="24" t="s">
        <v>530</v>
      </c>
      <c r="C118" s="97">
        <f>+C119+C121+C123</f>
        <v>100000000</v>
      </c>
      <c r="D118" s="97">
        <f>D119+D121+D123</f>
        <v>95301000</v>
      </c>
      <c r="F118" s="97">
        <f>F119+F121+F123</f>
        <v>92996292</v>
      </c>
    </row>
    <row r="119" spans="1:6" ht="12" customHeight="1">
      <c r="A119" s="171" t="s">
        <v>333</v>
      </c>
      <c r="B119" s="6" t="s">
        <v>389</v>
      </c>
      <c r="C119" s="100">
        <v>18354000</v>
      </c>
      <c r="D119" s="100">
        <v>30804000</v>
      </c>
      <c r="F119" s="100">
        <v>29434109</v>
      </c>
    </row>
    <row r="120" spans="1:6" ht="12" customHeight="1">
      <c r="A120" s="171" t="s">
        <v>334</v>
      </c>
      <c r="B120" s="10" t="s">
        <v>534</v>
      </c>
      <c r="C120" s="100"/>
      <c r="D120" s="100"/>
      <c r="F120" s="100"/>
    </row>
    <row r="121" spans="1:6" ht="12" customHeight="1">
      <c r="A121" s="171" t="s">
        <v>335</v>
      </c>
      <c r="B121" s="10" t="s">
        <v>372</v>
      </c>
      <c r="C121" s="99">
        <v>31681000</v>
      </c>
      <c r="D121" s="99">
        <v>32851000</v>
      </c>
      <c r="F121" s="99">
        <v>32639839</v>
      </c>
    </row>
    <row r="122" spans="1:6" ht="12" customHeight="1">
      <c r="A122" s="171" t="s">
        <v>336</v>
      </c>
      <c r="B122" s="10" t="s">
        <v>535</v>
      </c>
      <c r="C122" s="90"/>
      <c r="D122" s="90"/>
      <c r="F122" s="90"/>
    </row>
    <row r="123" spans="1:6" ht="12" customHeight="1">
      <c r="A123" s="171" t="s">
        <v>337</v>
      </c>
      <c r="B123" s="94" t="s">
        <v>391</v>
      </c>
      <c r="C123" s="90">
        <v>49965000</v>
      </c>
      <c r="D123" s="90">
        <v>31646000</v>
      </c>
      <c r="F123" s="90">
        <v>30922344</v>
      </c>
    </row>
    <row r="124" spans="1:6" ht="12" customHeight="1">
      <c r="A124" s="171" t="s">
        <v>343</v>
      </c>
      <c r="B124" s="93" t="s">
        <v>619</v>
      </c>
      <c r="C124" s="90"/>
      <c r="D124" s="90"/>
      <c r="F124" s="90"/>
    </row>
    <row r="125" spans="1:6" ht="12" customHeight="1">
      <c r="A125" s="171" t="s">
        <v>345</v>
      </c>
      <c r="B125" s="152" t="s">
        <v>540</v>
      </c>
      <c r="C125" s="90"/>
      <c r="D125" s="90"/>
      <c r="F125" s="90"/>
    </row>
    <row r="126" spans="1:6" ht="12" customHeight="1">
      <c r="A126" s="171" t="s">
        <v>373</v>
      </c>
      <c r="B126" s="55" t="s">
        <v>523</v>
      </c>
      <c r="C126" s="90">
        <v>31646000</v>
      </c>
      <c r="D126" s="90">
        <v>31646000</v>
      </c>
      <c r="F126" s="90"/>
    </row>
    <row r="127" spans="1:6" ht="12" customHeight="1">
      <c r="A127" s="171" t="s">
        <v>374</v>
      </c>
      <c r="B127" s="55" t="s">
        <v>1125</v>
      </c>
      <c r="C127" s="90">
        <v>17119000</v>
      </c>
      <c r="D127" s="90"/>
      <c r="F127" s="90"/>
    </row>
    <row r="128" spans="1:6" ht="12" customHeight="1">
      <c r="A128" s="171" t="s">
        <v>375</v>
      </c>
      <c r="B128" s="55" t="s">
        <v>1125</v>
      </c>
      <c r="C128" s="90"/>
      <c r="D128" s="90"/>
      <c r="F128" s="90"/>
    </row>
    <row r="129" spans="1:6" ht="12" customHeight="1">
      <c r="A129" s="171" t="s">
        <v>531</v>
      </c>
      <c r="B129" s="55" t="s">
        <v>526</v>
      </c>
      <c r="C129" s="90"/>
      <c r="D129" s="90"/>
      <c r="F129" s="90"/>
    </row>
    <row r="130" spans="1:6" ht="12" customHeight="1">
      <c r="A130" s="171" t="s">
        <v>532</v>
      </c>
      <c r="B130" s="55" t="s">
        <v>537</v>
      </c>
      <c r="C130" s="90"/>
      <c r="D130" s="90"/>
      <c r="F130" s="90"/>
    </row>
    <row r="131" spans="1:6" ht="12" customHeight="1" thickBot="1">
      <c r="A131" s="181" t="s">
        <v>533</v>
      </c>
      <c r="B131" s="55" t="s">
        <v>536</v>
      </c>
      <c r="C131" s="91">
        <v>1200000</v>
      </c>
      <c r="D131" s="91"/>
      <c r="E131" s="50"/>
      <c r="F131" s="91"/>
    </row>
    <row r="132" spans="1:6" ht="12" customHeight="1" thickBot="1">
      <c r="A132" s="26" t="s">
        <v>270</v>
      </c>
      <c r="B132" s="52" t="s">
        <v>541</v>
      </c>
      <c r="C132" s="97">
        <f>+C133+C134</f>
        <v>60867000</v>
      </c>
      <c r="D132" s="97">
        <v>208093244</v>
      </c>
      <c r="F132" s="97"/>
    </row>
    <row r="133" spans="1:6" ht="12" customHeight="1">
      <c r="A133" s="171" t="s">
        <v>316</v>
      </c>
      <c r="B133" s="7" t="s">
        <v>305</v>
      </c>
      <c r="C133" s="100">
        <v>27460000</v>
      </c>
      <c r="D133" s="100"/>
      <c r="F133" s="100"/>
    </row>
    <row r="134" spans="1:6" ht="12" customHeight="1" thickBot="1">
      <c r="A134" s="173" t="s">
        <v>317</v>
      </c>
      <c r="B134" s="10" t="s">
        <v>306</v>
      </c>
      <c r="C134" s="101">
        <v>33407000</v>
      </c>
      <c r="D134" s="101"/>
      <c r="F134" s="101"/>
    </row>
    <row r="135" spans="1:6" ht="12" customHeight="1" thickBot="1">
      <c r="A135" s="26" t="s">
        <v>271</v>
      </c>
      <c r="B135" s="52" t="s">
        <v>542</v>
      </c>
      <c r="C135" s="97">
        <f>+C102+C118+C132</f>
        <v>486577000</v>
      </c>
      <c r="D135" s="97">
        <f>+D102+D118+D132</f>
        <v>698750470</v>
      </c>
      <c r="F135" s="97">
        <f>+F102+F118+F132</f>
        <v>481121331</v>
      </c>
    </row>
    <row r="136" spans="1:6" s="50" customFormat="1" ht="12" customHeight="1" thickBot="1">
      <c r="A136" s="26" t="s">
        <v>272</v>
      </c>
      <c r="B136" s="52" t="s">
        <v>543</v>
      </c>
      <c r="C136" s="97">
        <f>+C137+C138+C139</f>
        <v>0</v>
      </c>
      <c r="D136" s="97">
        <f>+D137+D138+D139</f>
        <v>0</v>
      </c>
      <c r="E136" s="2"/>
      <c r="F136" s="97"/>
    </row>
    <row r="137" spans="1:6" ht="12" customHeight="1">
      <c r="A137" s="171" t="s">
        <v>320</v>
      </c>
      <c r="B137" s="7" t="s">
        <v>544</v>
      </c>
      <c r="C137" s="90"/>
      <c r="D137" s="90"/>
      <c r="F137" s="90"/>
    </row>
    <row r="138" spans="1:6" ht="12" customHeight="1">
      <c r="A138" s="171" t="s">
        <v>321</v>
      </c>
      <c r="B138" s="7" t="s">
        <v>545</v>
      </c>
      <c r="C138" s="90"/>
      <c r="D138" s="90"/>
      <c r="E138" s="50"/>
      <c r="F138" s="90"/>
    </row>
    <row r="139" spans="1:6" ht="12" customHeight="1" thickBot="1">
      <c r="A139" s="181" t="s">
        <v>322</v>
      </c>
      <c r="B139" s="5" t="s">
        <v>546</v>
      </c>
      <c r="C139" s="90"/>
      <c r="D139" s="90"/>
      <c r="F139" s="90"/>
    </row>
    <row r="140" spans="1:6" ht="12" customHeight="1" thickBot="1">
      <c r="A140" s="26" t="s">
        <v>273</v>
      </c>
      <c r="B140" s="52" t="s">
        <v>583</v>
      </c>
      <c r="C140" s="97">
        <f>+C141+C142+C143+C144</f>
        <v>0</v>
      </c>
      <c r="D140" s="97">
        <f>+D141+D142+D143+D144</f>
        <v>296165800</v>
      </c>
      <c r="F140" s="97">
        <f>+F141+F142+F143+F144</f>
        <v>296165743</v>
      </c>
    </row>
    <row r="141" spans="1:6" ht="12" customHeight="1">
      <c r="A141" s="171" t="s">
        <v>323</v>
      </c>
      <c r="B141" s="7" t="s">
        <v>547</v>
      </c>
      <c r="C141" s="90"/>
      <c r="D141" s="90">
        <v>296165800</v>
      </c>
      <c r="F141" s="90">
        <v>296165743</v>
      </c>
    </row>
    <row r="142" spans="1:6" ht="12" customHeight="1">
      <c r="A142" s="171" t="s">
        <v>324</v>
      </c>
      <c r="B142" s="7" t="s">
        <v>548</v>
      </c>
      <c r="C142" s="90"/>
      <c r="D142" s="90"/>
      <c r="E142" s="50"/>
      <c r="F142" s="90"/>
    </row>
    <row r="143" spans="1:6" s="50" customFormat="1" ht="12" customHeight="1">
      <c r="A143" s="171" t="s">
        <v>451</v>
      </c>
      <c r="B143" s="7" t="s">
        <v>549</v>
      </c>
      <c r="C143" s="90"/>
      <c r="D143" s="90"/>
      <c r="F143" s="90"/>
    </row>
    <row r="144" spans="1:9" ht="12" customHeight="1" thickBot="1">
      <c r="A144" s="181" t="s">
        <v>452</v>
      </c>
      <c r="B144" s="5" t="s">
        <v>550</v>
      </c>
      <c r="C144" s="90"/>
      <c r="D144" s="90"/>
      <c r="E144" s="50"/>
      <c r="F144" s="90"/>
      <c r="I144" s="89"/>
    </row>
    <row r="145" spans="1:6" ht="13.5" thickBot="1">
      <c r="A145" s="26" t="s">
        <v>274</v>
      </c>
      <c r="B145" s="52" t="s">
        <v>551</v>
      </c>
      <c r="C145" s="103">
        <f>+C146+C147+C148+C149</f>
        <v>181314000</v>
      </c>
      <c r="D145" s="103">
        <f>+D146+D147+D148+D149</f>
        <v>202593416</v>
      </c>
      <c r="E145" s="50"/>
      <c r="F145" s="103">
        <f>+F146+F147+F148+F149</f>
        <v>201472199</v>
      </c>
    </row>
    <row r="146" spans="1:6" ht="12" customHeight="1">
      <c r="A146" s="171" t="s">
        <v>325</v>
      </c>
      <c r="B146" s="7" t="s">
        <v>552</v>
      </c>
      <c r="C146" s="90"/>
      <c r="D146" s="90"/>
      <c r="E146" s="50"/>
      <c r="F146" s="90"/>
    </row>
    <row r="147" spans="1:6" s="50" customFormat="1" ht="12" customHeight="1">
      <c r="A147" s="171" t="s">
        <v>326</v>
      </c>
      <c r="B147" s="7" t="s">
        <v>562</v>
      </c>
      <c r="C147" s="90"/>
      <c r="D147" s="90">
        <v>14011429</v>
      </c>
      <c r="F147" s="1256">
        <v>14011429</v>
      </c>
    </row>
    <row r="148" spans="1:6" s="50" customFormat="1" ht="12" customHeight="1">
      <c r="A148" s="171" t="s">
        <v>463</v>
      </c>
      <c r="B148" s="7" t="s">
        <v>1126</v>
      </c>
      <c r="C148" s="90">
        <v>181314000</v>
      </c>
      <c r="D148" s="90">
        <v>188581987</v>
      </c>
      <c r="E148" s="2"/>
      <c r="F148" s="1256">
        <v>187460770</v>
      </c>
    </row>
    <row r="149" spans="1:6" s="50" customFormat="1" ht="12" customHeight="1" thickBot="1">
      <c r="A149" s="181" t="s">
        <v>464</v>
      </c>
      <c r="B149" s="5" t="s">
        <v>1120</v>
      </c>
      <c r="C149" s="90"/>
      <c r="D149" s="90"/>
      <c r="E149" s="2"/>
      <c r="F149" s="90"/>
    </row>
    <row r="150" spans="1:6" s="50" customFormat="1" ht="12" customHeight="1" thickBot="1">
      <c r="A150" s="26" t="s">
        <v>275</v>
      </c>
      <c r="B150" s="52" t="s">
        <v>555</v>
      </c>
      <c r="C150" s="106">
        <f>+C151+C152+C153+C154</f>
        <v>0</v>
      </c>
      <c r="D150" s="106">
        <f>+D151+D152+D153+D154</f>
        <v>0</v>
      </c>
      <c r="E150" s="2"/>
      <c r="F150" s="106"/>
    </row>
    <row r="151" spans="1:6" s="50" customFormat="1" ht="12" customHeight="1">
      <c r="A151" s="171" t="s">
        <v>366</v>
      </c>
      <c r="B151" s="7" t="s">
        <v>556</v>
      </c>
      <c r="C151" s="90"/>
      <c r="D151" s="90"/>
      <c r="E151" s="2"/>
      <c r="F151" s="90"/>
    </row>
    <row r="152" spans="1:6" s="50" customFormat="1" ht="12" customHeight="1">
      <c r="A152" s="171" t="s">
        <v>367</v>
      </c>
      <c r="B152" s="7" t="s">
        <v>557</v>
      </c>
      <c r="C152" s="90"/>
      <c r="D152" s="90"/>
      <c r="E152" s="2"/>
      <c r="F152" s="90"/>
    </row>
    <row r="153" spans="1:6" ht="12.75" customHeight="1">
      <c r="A153" s="171" t="s">
        <v>390</v>
      </c>
      <c r="B153" s="7" t="s">
        <v>558</v>
      </c>
      <c r="C153" s="90"/>
      <c r="D153" s="90"/>
      <c r="F153" s="90"/>
    </row>
    <row r="154" spans="1:6" ht="12" customHeight="1" thickBot="1">
      <c r="A154" s="171" t="s">
        <v>466</v>
      </c>
      <c r="B154" s="7" t="s">
        <v>559</v>
      </c>
      <c r="C154" s="90"/>
      <c r="D154" s="90"/>
      <c r="F154" s="90"/>
    </row>
    <row r="155" spans="1:6" ht="12" customHeight="1" thickBot="1">
      <c r="A155" s="26" t="s">
        <v>276</v>
      </c>
      <c r="B155" s="52" t="s">
        <v>560</v>
      </c>
      <c r="C155" s="168">
        <f>+C136+C140+C145+C150</f>
        <v>181314000</v>
      </c>
      <c r="D155" s="168">
        <f>+D136+D140+D145+D150</f>
        <v>498759216</v>
      </c>
      <c r="F155" s="168">
        <f>+F136+F140+F145+F150</f>
        <v>497637942</v>
      </c>
    </row>
    <row r="156" spans="1:6" ht="12" customHeight="1" thickBot="1">
      <c r="A156" s="1202"/>
      <c r="B156" s="452" t="s">
        <v>79</v>
      </c>
      <c r="C156" s="168"/>
      <c r="D156" s="168"/>
      <c r="F156" s="168">
        <v>204433772</v>
      </c>
    </row>
    <row r="157" spans="1:6" ht="12" customHeight="1" thickBot="1">
      <c r="A157" s="1202"/>
      <c r="B157" s="452" t="s">
        <v>78</v>
      </c>
      <c r="C157" s="168"/>
      <c r="D157" s="168"/>
      <c r="F157" s="168"/>
    </row>
    <row r="158" spans="1:6" ht="12" customHeight="1" thickBot="1">
      <c r="A158" s="183" t="s">
        <v>277</v>
      </c>
      <c r="B158" s="142" t="s">
        <v>561</v>
      </c>
      <c r="C158" s="168">
        <f>+C135+C155</f>
        <v>667891000</v>
      </c>
      <c r="D158" s="168">
        <f>D135+D155</f>
        <v>1197509686</v>
      </c>
      <c r="F158" s="168">
        <f>F135+F155+F156</f>
        <v>1183193045</v>
      </c>
    </row>
    <row r="159" spans="3:6" ht="12" customHeight="1" thickBot="1">
      <c r="C159" s="875"/>
      <c r="D159" s="875"/>
      <c r="F159" s="875"/>
    </row>
    <row r="160" spans="1:6" ht="12" customHeight="1" thickBot="1">
      <c r="A160" s="86" t="s">
        <v>384</v>
      </c>
      <c r="B160" s="87"/>
      <c r="C160" s="51">
        <v>17</v>
      </c>
      <c r="D160" s="51">
        <v>17</v>
      </c>
      <c r="F160" s="51">
        <v>19</v>
      </c>
    </row>
    <row r="161" spans="1:6" ht="12" customHeight="1" thickBot="1">
      <c r="A161" s="86" t="s">
        <v>385</v>
      </c>
      <c r="B161" s="87"/>
      <c r="C161" s="51">
        <v>15</v>
      </c>
      <c r="D161" s="51">
        <v>15</v>
      </c>
      <c r="F161" s="51">
        <v>15</v>
      </c>
    </row>
    <row r="162" ht="15" customHeight="1"/>
    <row r="164" ht="15" customHeight="1"/>
    <row r="165" ht="14.25" customHeight="1"/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3" r:id="rId1"/>
  <rowBreaks count="1" manualBreakCount="1">
    <brk id="9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BreakPreview" zoomScale="85" zoomScaleSheetLayoutView="85" zoomScalePageLayoutView="0" workbookViewId="0" topLeftCell="A1">
      <selection activeCell="D1" sqref="D1"/>
    </sheetView>
  </sheetViews>
  <sheetFormatPr defaultColWidth="9.00390625" defaultRowHeight="12.75"/>
  <cols>
    <col min="1" max="1" width="13.125" style="873" customWidth="1"/>
    <col min="2" max="2" width="67.00390625" style="874" customWidth="1"/>
    <col min="3" max="3" width="16.375" style="874" customWidth="1"/>
    <col min="4" max="4" width="18.875" style="2" customWidth="1"/>
    <col min="5" max="5" width="16.375" style="874" customWidth="1"/>
    <col min="6" max="16384" width="9.375" style="2" customWidth="1"/>
  </cols>
  <sheetData>
    <row r="1" spans="1:5" s="1" customFormat="1" ht="16.5" customHeight="1">
      <c r="A1" s="65"/>
      <c r="B1" s="67"/>
      <c r="C1" s="67"/>
      <c r="D1" s="88" t="s">
        <v>203</v>
      </c>
      <c r="E1" s="67"/>
    </row>
    <row r="2" spans="1:5" s="46" customFormat="1" ht="21" customHeight="1" thickBot="1">
      <c r="A2" s="65"/>
      <c r="B2" s="67"/>
      <c r="C2" s="67"/>
      <c r="D2" s="88"/>
      <c r="E2" s="67"/>
    </row>
    <row r="3" spans="1:5" s="46" customFormat="1" ht="48.75" customHeight="1">
      <c r="A3" s="146" t="s">
        <v>309</v>
      </c>
      <c r="B3" s="124" t="s">
        <v>386</v>
      </c>
      <c r="C3" s="126"/>
      <c r="D3" s="126"/>
      <c r="E3" s="126"/>
    </row>
    <row r="4" spans="1:5" s="47" customFormat="1" ht="15.75" customHeight="1" thickBot="1">
      <c r="A4" s="451" t="s">
        <v>381</v>
      </c>
      <c r="B4" s="125" t="s">
        <v>621</v>
      </c>
      <c r="C4" s="127"/>
      <c r="D4" s="127"/>
      <c r="E4" s="127"/>
    </row>
    <row r="5" spans="1:5" ht="14.25" thickBot="1">
      <c r="A5" s="68"/>
      <c r="B5" s="68"/>
      <c r="C5" s="69"/>
      <c r="D5" s="69"/>
      <c r="E5" s="69"/>
    </row>
    <row r="6" spans="1:5" s="41" customFormat="1" ht="12.75" customHeight="1" thickBot="1">
      <c r="A6" s="147" t="s">
        <v>383</v>
      </c>
      <c r="B6" s="70" t="s">
        <v>300</v>
      </c>
      <c r="C6" s="128" t="s">
        <v>1096</v>
      </c>
      <c r="D6" s="128" t="s">
        <v>1097</v>
      </c>
      <c r="E6" s="128" t="s">
        <v>1030</v>
      </c>
    </row>
    <row r="7" spans="1:5" s="41" customFormat="1" ht="15.75" customHeight="1" thickBot="1">
      <c r="A7" s="61">
        <v>1</v>
      </c>
      <c r="B7" s="62">
        <v>2</v>
      </c>
      <c r="C7" s="63">
        <v>3</v>
      </c>
      <c r="D7" s="63">
        <v>4</v>
      </c>
      <c r="E7" s="63">
        <v>5</v>
      </c>
    </row>
    <row r="8" spans="1:5" s="41" customFormat="1" ht="12" customHeight="1" thickBot="1">
      <c r="A8" s="72"/>
      <c r="B8" s="73" t="s">
        <v>302</v>
      </c>
      <c r="C8" s="129"/>
      <c r="D8" s="129"/>
      <c r="E8" s="129"/>
    </row>
    <row r="9" spans="1:5" s="48" customFormat="1" ht="12" customHeight="1" thickBot="1">
      <c r="A9" s="26" t="s">
        <v>268</v>
      </c>
      <c r="B9" s="19" t="s">
        <v>407</v>
      </c>
      <c r="C9" s="97">
        <f>+C10+C11+C12+C13+C14+C15</f>
        <v>0</v>
      </c>
      <c r="D9" s="97">
        <f>+D10+D11+D12+D13+D14+D15</f>
        <v>0</v>
      </c>
      <c r="E9" s="97">
        <f>+E10+E11+E12+E13+E14+E15</f>
        <v>0</v>
      </c>
    </row>
    <row r="10" spans="1:5" s="49" customFormat="1" ht="12" customHeight="1">
      <c r="A10" s="171" t="s">
        <v>327</v>
      </c>
      <c r="B10" s="156" t="s">
        <v>408</v>
      </c>
      <c r="C10" s="100"/>
      <c r="D10" s="100"/>
      <c r="E10" s="100"/>
    </row>
    <row r="11" spans="1:5" s="49" customFormat="1" ht="12" customHeight="1">
      <c r="A11" s="172" t="s">
        <v>328</v>
      </c>
      <c r="B11" s="157" t="s">
        <v>409</v>
      </c>
      <c r="C11" s="99"/>
      <c r="D11" s="99"/>
      <c r="E11" s="99"/>
    </row>
    <row r="12" spans="1:5" s="49" customFormat="1" ht="12" customHeight="1">
      <c r="A12" s="172" t="s">
        <v>329</v>
      </c>
      <c r="B12" s="157" t="s">
        <v>410</v>
      </c>
      <c r="C12" s="99"/>
      <c r="D12" s="99"/>
      <c r="E12" s="99"/>
    </row>
    <row r="13" spans="1:5" s="49" customFormat="1" ht="12" customHeight="1">
      <c r="A13" s="172" t="s">
        <v>330</v>
      </c>
      <c r="B13" s="157" t="s">
        <v>411</v>
      </c>
      <c r="C13" s="99"/>
      <c r="D13" s="99"/>
      <c r="E13" s="99"/>
    </row>
    <row r="14" spans="1:5" s="48" customFormat="1" ht="12" customHeight="1">
      <c r="A14" s="172" t="s">
        <v>347</v>
      </c>
      <c r="B14" s="157" t="s">
        <v>412</v>
      </c>
      <c r="C14" s="867"/>
      <c r="D14" s="867"/>
      <c r="E14" s="867"/>
    </row>
    <row r="15" spans="1:5" s="48" customFormat="1" ht="12" customHeight="1" thickBot="1">
      <c r="A15" s="173" t="s">
        <v>331</v>
      </c>
      <c r="B15" s="158" t="s">
        <v>413</v>
      </c>
      <c r="C15" s="876"/>
      <c r="D15" s="876"/>
      <c r="E15" s="876"/>
    </row>
    <row r="16" spans="1:5" s="48" customFormat="1" ht="12" customHeight="1" thickBot="1">
      <c r="A16" s="26" t="s">
        <v>269</v>
      </c>
      <c r="B16" s="92" t="s">
        <v>414</v>
      </c>
      <c r="C16" s="97">
        <f>+C17+C18+C19+C20+C21</f>
        <v>0</v>
      </c>
      <c r="D16" s="97">
        <f>+D17+D18+D19+D20+D21</f>
        <v>0</v>
      </c>
      <c r="E16" s="97">
        <f>+E17+E18+E19+E20+E21</f>
        <v>0</v>
      </c>
    </row>
    <row r="17" spans="1:5" s="48" customFormat="1" ht="12" customHeight="1">
      <c r="A17" s="171" t="s">
        <v>333</v>
      </c>
      <c r="B17" s="156" t="s">
        <v>415</v>
      </c>
      <c r="C17" s="100"/>
      <c r="D17" s="100"/>
      <c r="E17" s="100"/>
    </row>
    <row r="18" spans="1:5" s="48" customFormat="1" ht="12" customHeight="1">
      <c r="A18" s="172" t="s">
        <v>334</v>
      </c>
      <c r="B18" s="157" t="s">
        <v>416</v>
      </c>
      <c r="C18" s="99"/>
      <c r="D18" s="99"/>
      <c r="E18" s="99"/>
    </row>
    <row r="19" spans="1:5" s="48" customFormat="1" ht="12" customHeight="1">
      <c r="A19" s="172" t="s">
        <v>335</v>
      </c>
      <c r="B19" s="157" t="s">
        <v>613</v>
      </c>
      <c r="C19" s="99"/>
      <c r="D19" s="99"/>
      <c r="E19" s="99"/>
    </row>
    <row r="20" spans="1:5" s="48" customFormat="1" ht="12" customHeight="1">
      <c r="A20" s="172" t="s">
        <v>336</v>
      </c>
      <c r="B20" s="157" t="s">
        <v>614</v>
      </c>
      <c r="C20" s="99"/>
      <c r="D20" s="99"/>
      <c r="E20" s="99"/>
    </row>
    <row r="21" spans="1:5" s="49" customFormat="1" ht="12" customHeight="1">
      <c r="A21" s="172" t="s">
        <v>337</v>
      </c>
      <c r="B21" s="157" t="s">
        <v>417</v>
      </c>
      <c r="C21" s="99"/>
      <c r="D21" s="99"/>
      <c r="E21" s="99"/>
    </row>
    <row r="22" spans="1:5" s="49" customFormat="1" ht="12" customHeight="1" thickBot="1">
      <c r="A22" s="173" t="s">
        <v>343</v>
      </c>
      <c r="B22" s="158" t="s">
        <v>418</v>
      </c>
      <c r="C22" s="101"/>
      <c r="D22" s="101"/>
      <c r="E22" s="101"/>
    </row>
    <row r="23" spans="1:5" s="49" customFormat="1" ht="12" customHeight="1" thickBot="1">
      <c r="A23" s="26" t="s">
        <v>270</v>
      </c>
      <c r="B23" s="19" t="s">
        <v>419</v>
      </c>
      <c r="C23" s="97">
        <f>+C24+C25+C26+C27+C28</f>
        <v>0</v>
      </c>
      <c r="D23" s="97">
        <f>+D24+D25+D26+D27+D28</f>
        <v>0</v>
      </c>
      <c r="E23" s="97">
        <f>+E24+E25+E26+E27+E28</f>
        <v>0</v>
      </c>
    </row>
    <row r="24" spans="1:5" s="48" customFormat="1" ht="12" customHeight="1">
      <c r="A24" s="171" t="s">
        <v>316</v>
      </c>
      <c r="B24" s="156" t="s">
        <v>420</v>
      </c>
      <c r="C24" s="100"/>
      <c r="D24" s="100"/>
      <c r="E24" s="100"/>
    </row>
    <row r="25" spans="1:5" s="49" customFormat="1" ht="12" customHeight="1">
      <c r="A25" s="172" t="s">
        <v>317</v>
      </c>
      <c r="B25" s="157" t="s">
        <v>421</v>
      </c>
      <c r="C25" s="99"/>
      <c r="D25" s="99"/>
      <c r="E25" s="99"/>
    </row>
    <row r="26" spans="1:5" s="49" customFormat="1" ht="12" customHeight="1">
      <c r="A26" s="172" t="s">
        <v>318</v>
      </c>
      <c r="B26" s="157" t="s">
        <v>615</v>
      </c>
      <c r="C26" s="99"/>
      <c r="D26" s="99"/>
      <c r="E26" s="99"/>
    </row>
    <row r="27" spans="1:5" s="49" customFormat="1" ht="12" customHeight="1">
      <c r="A27" s="172" t="s">
        <v>319</v>
      </c>
      <c r="B27" s="157" t="s">
        <v>616</v>
      </c>
      <c r="C27" s="99"/>
      <c r="D27" s="99"/>
      <c r="E27" s="99"/>
    </row>
    <row r="28" spans="1:5" s="49" customFormat="1" ht="12" customHeight="1">
      <c r="A28" s="172" t="s">
        <v>356</v>
      </c>
      <c r="B28" s="157" t="s">
        <v>422</v>
      </c>
      <c r="C28" s="99"/>
      <c r="D28" s="99"/>
      <c r="E28" s="99"/>
    </row>
    <row r="29" spans="1:5" s="49" customFormat="1" ht="12" customHeight="1" thickBot="1">
      <c r="A29" s="173" t="s">
        <v>357</v>
      </c>
      <c r="B29" s="158" t="s">
        <v>423</v>
      </c>
      <c r="C29" s="101"/>
      <c r="D29" s="101"/>
      <c r="E29" s="101"/>
    </row>
    <row r="30" spans="1:5" s="49" customFormat="1" ht="12" customHeight="1" thickBot="1">
      <c r="A30" s="26" t="s">
        <v>358</v>
      </c>
      <c r="B30" s="19" t="s">
        <v>424</v>
      </c>
      <c r="C30" s="103">
        <f>+C31+C34+C35+C36</f>
        <v>0</v>
      </c>
      <c r="D30" s="103">
        <f>+D31+D34+D35+D36</f>
        <v>0</v>
      </c>
      <c r="E30" s="103">
        <f>+E31+E34+E35+E36</f>
        <v>0</v>
      </c>
    </row>
    <row r="31" spans="1:5" s="49" customFormat="1" ht="12" customHeight="1">
      <c r="A31" s="171" t="s">
        <v>425</v>
      </c>
      <c r="B31" s="156" t="s">
        <v>431</v>
      </c>
      <c r="C31" s="151">
        <f>+C32+C33</f>
        <v>0</v>
      </c>
      <c r="D31" s="151">
        <f>+D32+D33</f>
        <v>0</v>
      </c>
      <c r="E31" s="151">
        <f>+E32+E33</f>
        <v>0</v>
      </c>
    </row>
    <row r="32" spans="1:5" s="49" customFormat="1" ht="12" customHeight="1">
      <c r="A32" s="172" t="s">
        <v>426</v>
      </c>
      <c r="B32" s="157" t="s">
        <v>432</v>
      </c>
      <c r="C32" s="99"/>
      <c r="D32" s="99"/>
      <c r="E32" s="99"/>
    </row>
    <row r="33" spans="1:5" s="49" customFormat="1" ht="12" customHeight="1">
      <c r="A33" s="172" t="s">
        <v>427</v>
      </c>
      <c r="B33" s="157" t="s">
        <v>433</v>
      </c>
      <c r="C33" s="99"/>
      <c r="D33" s="99"/>
      <c r="E33" s="99"/>
    </row>
    <row r="34" spans="1:5" s="49" customFormat="1" ht="12" customHeight="1">
      <c r="A34" s="172" t="s">
        <v>428</v>
      </c>
      <c r="B34" s="157" t="s">
        <v>434</v>
      </c>
      <c r="C34" s="99"/>
      <c r="D34" s="99"/>
      <c r="E34" s="99"/>
    </row>
    <row r="35" spans="1:5" s="49" customFormat="1" ht="12" customHeight="1">
      <c r="A35" s="172" t="s">
        <v>429</v>
      </c>
      <c r="B35" s="157" t="s">
        <v>435</v>
      </c>
      <c r="C35" s="99"/>
      <c r="D35" s="99"/>
      <c r="E35" s="99"/>
    </row>
    <row r="36" spans="1:5" s="49" customFormat="1" ht="12" customHeight="1" thickBot="1">
      <c r="A36" s="173" t="s">
        <v>430</v>
      </c>
      <c r="B36" s="158" t="s">
        <v>436</v>
      </c>
      <c r="C36" s="101"/>
      <c r="D36" s="101"/>
      <c r="E36" s="101"/>
    </row>
    <row r="37" spans="1:5" s="49" customFormat="1" ht="12" customHeight="1" thickBot="1">
      <c r="A37" s="26" t="s">
        <v>272</v>
      </c>
      <c r="B37" s="19" t="s">
        <v>437</v>
      </c>
      <c r="C37" s="97">
        <f>SUM(C38:C47)</f>
        <v>4650000</v>
      </c>
      <c r="D37" s="97">
        <f>SUM(D38:D47)</f>
        <v>4650000</v>
      </c>
      <c r="E37" s="97">
        <v>4703903</v>
      </c>
    </row>
    <row r="38" spans="1:5" s="49" customFormat="1" ht="12" customHeight="1">
      <c r="A38" s="171" t="s">
        <v>320</v>
      </c>
      <c r="B38" s="156" t="s">
        <v>440</v>
      </c>
      <c r="C38" s="100"/>
      <c r="D38" s="100"/>
      <c r="E38" s="100"/>
    </row>
    <row r="39" spans="1:5" s="49" customFormat="1" ht="12" customHeight="1">
      <c r="A39" s="172" t="s">
        <v>321</v>
      </c>
      <c r="B39" s="157" t="s">
        <v>441</v>
      </c>
      <c r="C39" s="99">
        <v>4650000</v>
      </c>
      <c r="D39" s="99">
        <v>4650000</v>
      </c>
      <c r="E39" s="99">
        <v>4703903</v>
      </c>
    </row>
    <row r="40" spans="1:5" s="49" customFormat="1" ht="12" customHeight="1">
      <c r="A40" s="172" t="s">
        <v>322</v>
      </c>
      <c r="B40" s="157" t="s">
        <v>442</v>
      </c>
      <c r="C40" s="99"/>
      <c r="D40" s="99"/>
      <c r="E40" s="99"/>
    </row>
    <row r="41" spans="1:5" s="49" customFormat="1" ht="12" customHeight="1">
      <c r="A41" s="172" t="s">
        <v>360</v>
      </c>
      <c r="B41" s="157" t="s">
        <v>443</v>
      </c>
      <c r="C41" s="99"/>
      <c r="D41" s="99"/>
      <c r="E41" s="99"/>
    </row>
    <row r="42" spans="1:5" s="49" customFormat="1" ht="12" customHeight="1">
      <c r="A42" s="172" t="s">
        <v>361</v>
      </c>
      <c r="B42" s="157" t="s">
        <v>444</v>
      </c>
      <c r="C42" s="99"/>
      <c r="D42" s="99"/>
      <c r="E42" s="99"/>
    </row>
    <row r="43" spans="1:5" s="49" customFormat="1" ht="12" customHeight="1">
      <c r="A43" s="172" t="s">
        <v>362</v>
      </c>
      <c r="B43" s="157" t="s">
        <v>445</v>
      </c>
      <c r="C43" s="99"/>
      <c r="D43" s="99"/>
      <c r="E43" s="99"/>
    </row>
    <row r="44" spans="1:5" s="49" customFormat="1" ht="12" customHeight="1">
      <c r="A44" s="172" t="s">
        <v>363</v>
      </c>
      <c r="B44" s="157" t="s">
        <v>446</v>
      </c>
      <c r="C44" s="99"/>
      <c r="D44" s="99"/>
      <c r="E44" s="99"/>
    </row>
    <row r="45" spans="1:5" s="49" customFormat="1" ht="12" customHeight="1">
      <c r="A45" s="172" t="s">
        <v>364</v>
      </c>
      <c r="B45" s="157" t="s">
        <v>447</v>
      </c>
      <c r="C45" s="99"/>
      <c r="D45" s="99"/>
      <c r="E45" s="99"/>
    </row>
    <row r="46" spans="1:5" s="49" customFormat="1" ht="12" customHeight="1">
      <c r="A46" s="172" t="s">
        <v>438</v>
      </c>
      <c r="B46" s="157" t="s">
        <v>448</v>
      </c>
      <c r="C46" s="102"/>
      <c r="D46" s="102"/>
      <c r="E46" s="102"/>
    </row>
    <row r="47" spans="1:5" s="49" customFormat="1" ht="12" customHeight="1" thickBot="1">
      <c r="A47" s="173" t="s">
        <v>439</v>
      </c>
      <c r="B47" s="158" t="s">
        <v>449</v>
      </c>
      <c r="C47" s="145"/>
      <c r="D47" s="145"/>
      <c r="E47" s="145"/>
    </row>
    <row r="48" spans="1:5" s="49" customFormat="1" ht="12" customHeight="1" thickBot="1">
      <c r="A48" s="26" t="s">
        <v>273</v>
      </c>
      <c r="B48" s="19" t="s">
        <v>450</v>
      </c>
      <c r="C48" s="97">
        <f>SUM(C49:C53)</f>
        <v>0</v>
      </c>
      <c r="D48" s="97">
        <f>SUM(D49:D53)</f>
        <v>0</v>
      </c>
      <c r="E48" s="97"/>
    </row>
    <row r="49" spans="1:5" s="49" customFormat="1" ht="12" customHeight="1">
      <c r="A49" s="171" t="s">
        <v>323</v>
      </c>
      <c r="B49" s="156" t="s">
        <v>454</v>
      </c>
      <c r="C49" s="197"/>
      <c r="D49" s="197"/>
      <c r="E49" s="197"/>
    </row>
    <row r="50" spans="1:5" s="49" customFormat="1" ht="12" customHeight="1">
      <c r="A50" s="172" t="s">
        <v>324</v>
      </c>
      <c r="B50" s="157" t="s">
        <v>455</v>
      </c>
      <c r="C50" s="102"/>
      <c r="D50" s="102"/>
      <c r="E50" s="102"/>
    </row>
    <row r="51" spans="1:5" s="49" customFormat="1" ht="12" customHeight="1">
      <c r="A51" s="172" t="s">
        <v>451</v>
      </c>
      <c r="B51" s="157" t="s">
        <v>456</v>
      </c>
      <c r="C51" s="102"/>
      <c r="D51" s="102"/>
      <c r="E51" s="102"/>
    </row>
    <row r="52" spans="1:5" s="49" customFormat="1" ht="12" customHeight="1">
      <c r="A52" s="172" t="s">
        <v>452</v>
      </c>
      <c r="B52" s="157" t="s">
        <v>457</v>
      </c>
      <c r="C52" s="102"/>
      <c r="D52" s="102"/>
      <c r="E52" s="102"/>
    </row>
    <row r="53" spans="1:5" s="49" customFormat="1" ht="12" customHeight="1" thickBot="1">
      <c r="A53" s="173" t="s">
        <v>453</v>
      </c>
      <c r="B53" s="158" t="s">
        <v>458</v>
      </c>
      <c r="C53" s="145"/>
      <c r="D53" s="145"/>
      <c r="E53" s="145"/>
    </row>
    <row r="54" spans="1:5" s="49" customFormat="1" ht="12" customHeight="1" thickBot="1">
      <c r="A54" s="26" t="s">
        <v>365</v>
      </c>
      <c r="B54" s="19" t="s">
        <v>459</v>
      </c>
      <c r="C54" s="97">
        <f>SUM(C55:C57)</f>
        <v>0</v>
      </c>
      <c r="D54" s="97">
        <f>SUM(D55:D57)</f>
        <v>0</v>
      </c>
      <c r="E54" s="97"/>
    </row>
    <row r="55" spans="1:5" s="49" customFormat="1" ht="12" customHeight="1">
      <c r="A55" s="171" t="s">
        <v>325</v>
      </c>
      <c r="B55" s="156" t="s">
        <v>460</v>
      </c>
      <c r="C55" s="100"/>
      <c r="D55" s="100"/>
      <c r="E55" s="100"/>
    </row>
    <row r="56" spans="1:5" s="49" customFormat="1" ht="12" customHeight="1">
      <c r="A56" s="172" t="s">
        <v>326</v>
      </c>
      <c r="B56" s="157" t="s">
        <v>617</v>
      </c>
      <c r="C56" s="99"/>
      <c r="D56" s="99"/>
      <c r="E56" s="99"/>
    </row>
    <row r="57" spans="1:5" s="49" customFormat="1" ht="12" customHeight="1">
      <c r="A57" s="172" t="s">
        <v>463</v>
      </c>
      <c r="B57" s="157" t="s">
        <v>461</v>
      </c>
      <c r="C57" s="99"/>
      <c r="D57" s="99"/>
      <c r="E57" s="99"/>
    </row>
    <row r="58" spans="1:5" s="49" customFormat="1" ht="12" customHeight="1" thickBot="1">
      <c r="A58" s="173" t="s">
        <v>464</v>
      </c>
      <c r="B58" s="158" t="s">
        <v>462</v>
      </c>
      <c r="C58" s="101"/>
      <c r="D58" s="101"/>
      <c r="E58" s="101"/>
    </row>
    <row r="59" spans="1:5" s="49" customFormat="1" ht="12" customHeight="1" thickBot="1">
      <c r="A59" s="26" t="s">
        <v>275</v>
      </c>
      <c r="B59" s="92" t="s">
        <v>465</v>
      </c>
      <c r="C59" s="97">
        <f>SUM(C60:C62)</f>
        <v>0</v>
      </c>
      <c r="D59" s="97">
        <f>SUM(D60:D62)</f>
        <v>0</v>
      </c>
      <c r="E59" s="97"/>
    </row>
    <row r="60" spans="1:5" s="49" customFormat="1" ht="12" customHeight="1">
      <c r="A60" s="171" t="s">
        <v>366</v>
      </c>
      <c r="B60" s="156" t="s">
        <v>467</v>
      </c>
      <c r="C60" s="102"/>
      <c r="D60" s="102"/>
      <c r="E60" s="102"/>
    </row>
    <row r="61" spans="1:5" s="49" customFormat="1" ht="12" customHeight="1">
      <c r="A61" s="172" t="s">
        <v>367</v>
      </c>
      <c r="B61" s="157" t="s">
        <v>618</v>
      </c>
      <c r="C61" s="102"/>
      <c r="D61" s="102"/>
      <c r="E61" s="102"/>
    </row>
    <row r="62" spans="1:5" s="49" customFormat="1" ht="12" customHeight="1">
      <c r="A62" s="172" t="s">
        <v>390</v>
      </c>
      <c r="B62" s="157" t="s">
        <v>468</v>
      </c>
      <c r="C62" s="102"/>
      <c r="D62" s="102"/>
      <c r="E62" s="102"/>
    </row>
    <row r="63" spans="1:5" s="49" customFormat="1" ht="12" customHeight="1" thickBot="1">
      <c r="A63" s="173" t="s">
        <v>466</v>
      </c>
      <c r="B63" s="158" t="s">
        <v>469</v>
      </c>
      <c r="C63" s="102"/>
      <c r="D63" s="102"/>
      <c r="E63" s="102"/>
    </row>
    <row r="64" spans="1:5" s="49" customFormat="1" ht="12" customHeight="1" thickBot="1">
      <c r="A64" s="26" t="s">
        <v>276</v>
      </c>
      <c r="B64" s="19" t="s">
        <v>470</v>
      </c>
      <c r="C64" s="103">
        <f>+C9+C16+C23+C30+C37+C48+C54+C59</f>
        <v>4650000</v>
      </c>
      <c r="D64" s="103">
        <f>+D9+D16+D23+D30+D37+D48+D54+D59</f>
        <v>4650000</v>
      </c>
      <c r="E64" s="103">
        <v>4703903</v>
      </c>
    </row>
    <row r="65" spans="1:5" s="49" customFormat="1" ht="12" customHeight="1" thickBot="1">
      <c r="A65" s="174" t="s">
        <v>584</v>
      </c>
      <c r="B65" s="92" t="s">
        <v>472</v>
      </c>
      <c r="C65" s="97">
        <f>SUM(C66:C68)</f>
        <v>0</v>
      </c>
      <c r="D65" s="97">
        <f>SUM(D66:D68)</f>
        <v>0</v>
      </c>
      <c r="E65" s="97"/>
    </row>
    <row r="66" spans="1:5" s="49" customFormat="1" ht="12" customHeight="1">
      <c r="A66" s="171" t="s">
        <v>505</v>
      </c>
      <c r="B66" s="156" t="s">
        <v>473</v>
      </c>
      <c r="C66" s="102"/>
      <c r="D66" s="102"/>
      <c r="E66" s="102"/>
    </row>
    <row r="67" spans="1:5" s="49" customFormat="1" ht="12" customHeight="1">
      <c r="A67" s="172" t="s">
        <v>514</v>
      </c>
      <c r="B67" s="157" t="s">
        <v>474</v>
      </c>
      <c r="C67" s="102"/>
      <c r="D67" s="102"/>
      <c r="E67" s="102"/>
    </row>
    <row r="68" spans="1:5" s="49" customFormat="1" ht="12" customHeight="1" thickBot="1">
      <c r="A68" s="173" t="s">
        <v>515</v>
      </c>
      <c r="B68" s="160" t="s">
        <v>475</v>
      </c>
      <c r="C68" s="102"/>
      <c r="D68" s="102"/>
      <c r="E68" s="102"/>
    </row>
    <row r="69" spans="1:5" s="49" customFormat="1" ht="12" customHeight="1" thickBot="1">
      <c r="A69" s="174" t="s">
        <v>476</v>
      </c>
      <c r="B69" s="92" t="s">
        <v>477</v>
      </c>
      <c r="C69" s="97">
        <f>SUM(C70:C73)</f>
        <v>0</v>
      </c>
      <c r="D69" s="97">
        <f>SUM(D70:D73)</f>
        <v>0</v>
      </c>
      <c r="E69" s="97"/>
    </row>
    <row r="70" spans="1:5" s="49" customFormat="1" ht="12" customHeight="1">
      <c r="A70" s="171" t="s">
        <v>348</v>
      </c>
      <c r="B70" s="156" t="s">
        <v>478</v>
      </c>
      <c r="C70" s="102"/>
      <c r="D70" s="102"/>
      <c r="E70" s="102"/>
    </row>
    <row r="71" spans="1:5" s="49" customFormat="1" ht="12" customHeight="1">
      <c r="A71" s="172" t="s">
        <v>349</v>
      </c>
      <c r="B71" s="157" t="s">
        <v>479</v>
      </c>
      <c r="C71" s="102"/>
      <c r="D71" s="102"/>
      <c r="E71" s="102"/>
    </row>
    <row r="72" spans="1:5" s="49" customFormat="1" ht="12" customHeight="1">
      <c r="A72" s="172" t="s">
        <v>506</v>
      </c>
      <c r="B72" s="157" t="s">
        <v>480</v>
      </c>
      <c r="C72" s="102"/>
      <c r="D72" s="102"/>
      <c r="E72" s="102"/>
    </row>
    <row r="73" spans="1:5" s="49" customFormat="1" ht="12" customHeight="1" thickBot="1">
      <c r="A73" s="173" t="s">
        <v>507</v>
      </c>
      <c r="B73" s="158" t="s">
        <v>481</v>
      </c>
      <c r="C73" s="102"/>
      <c r="D73" s="102"/>
      <c r="E73" s="102"/>
    </row>
    <row r="74" spans="1:5" s="49" customFormat="1" ht="12" customHeight="1" thickBot="1">
      <c r="A74" s="174" t="s">
        <v>482</v>
      </c>
      <c r="B74" s="92" t="s">
        <v>483</v>
      </c>
      <c r="C74" s="97">
        <f>SUM(C75:C76)</f>
        <v>0</v>
      </c>
      <c r="D74" s="97">
        <f>SUM(D75:D76)</f>
        <v>0</v>
      </c>
      <c r="E74" s="97"/>
    </row>
    <row r="75" spans="1:5" s="49" customFormat="1" ht="12" customHeight="1">
      <c r="A75" s="171" t="s">
        <v>508</v>
      </c>
      <c r="B75" s="156" t="s">
        <v>484</v>
      </c>
      <c r="C75" s="102"/>
      <c r="D75" s="102"/>
      <c r="E75" s="102"/>
    </row>
    <row r="76" spans="1:5" s="48" customFormat="1" ht="12" customHeight="1" thickBot="1">
      <c r="A76" s="173" t="s">
        <v>509</v>
      </c>
      <c r="B76" s="158" t="s">
        <v>485</v>
      </c>
      <c r="C76" s="102"/>
      <c r="D76" s="102"/>
      <c r="E76" s="102"/>
    </row>
    <row r="77" spans="1:5" s="49" customFormat="1" ht="12" customHeight="1" thickBot="1">
      <c r="A77" s="174" t="s">
        <v>486</v>
      </c>
      <c r="B77" s="92" t="s">
        <v>487</v>
      </c>
      <c r="C77" s="97">
        <f>SUM(C78:C80)</f>
        <v>0</v>
      </c>
      <c r="D77" s="97">
        <f>SUM(D78:D80)</f>
        <v>0</v>
      </c>
      <c r="E77" s="97"/>
    </row>
    <row r="78" spans="1:5" s="49" customFormat="1" ht="12" customHeight="1">
      <c r="A78" s="171" t="s">
        <v>510</v>
      </c>
      <c r="B78" s="156" t="s">
        <v>488</v>
      </c>
      <c r="C78" s="102"/>
      <c r="D78" s="102"/>
      <c r="E78" s="102"/>
    </row>
    <row r="79" spans="1:5" s="49" customFormat="1" ht="12" customHeight="1">
      <c r="A79" s="172" t="s">
        <v>511</v>
      </c>
      <c r="B79" s="157" t="s">
        <v>489</v>
      </c>
      <c r="C79" s="102"/>
      <c r="D79" s="102"/>
      <c r="E79" s="102"/>
    </row>
    <row r="80" spans="1:5" s="49" customFormat="1" ht="12" customHeight="1" thickBot="1">
      <c r="A80" s="173" t="s">
        <v>512</v>
      </c>
      <c r="B80" s="158" t="s">
        <v>490</v>
      </c>
      <c r="C80" s="102"/>
      <c r="D80" s="102"/>
      <c r="E80" s="102"/>
    </row>
    <row r="81" spans="1:5" s="49" customFormat="1" ht="12" customHeight="1" thickBot="1">
      <c r="A81" s="174" t="s">
        <v>491</v>
      </c>
      <c r="B81" s="92" t="s">
        <v>513</v>
      </c>
      <c r="C81" s="97">
        <f>SUM(C82:C85)</f>
        <v>0</v>
      </c>
      <c r="D81" s="97">
        <f>SUM(D82:D85)</f>
        <v>0</v>
      </c>
      <c r="E81" s="97"/>
    </row>
    <row r="82" spans="1:5" s="49" customFormat="1" ht="12" customHeight="1">
      <c r="A82" s="175" t="s">
        <v>492</v>
      </c>
      <c r="B82" s="156" t="s">
        <v>493</v>
      </c>
      <c r="C82" s="102"/>
      <c r="D82" s="102"/>
      <c r="E82" s="102"/>
    </row>
    <row r="83" spans="1:5" s="49" customFormat="1" ht="12" customHeight="1">
      <c r="A83" s="176" t="s">
        <v>494</v>
      </c>
      <c r="B83" s="157" t="s">
        <v>495</v>
      </c>
      <c r="C83" s="102"/>
      <c r="D83" s="102"/>
      <c r="E83" s="102"/>
    </row>
    <row r="84" spans="1:5" s="48" customFormat="1" ht="12" customHeight="1">
      <c r="A84" s="176" t="s">
        <v>496</v>
      </c>
      <c r="B84" s="157" t="s">
        <v>497</v>
      </c>
      <c r="C84" s="102"/>
      <c r="D84" s="102"/>
      <c r="E84" s="102"/>
    </row>
    <row r="85" spans="1:5" s="48" customFormat="1" ht="12" customHeight="1" thickBot="1">
      <c r="A85" s="177" t="s">
        <v>498</v>
      </c>
      <c r="B85" s="158" t="s">
        <v>499</v>
      </c>
      <c r="C85" s="102"/>
      <c r="D85" s="102"/>
      <c r="E85" s="102"/>
    </row>
    <row r="86" spans="1:5" s="48" customFormat="1" ht="12" customHeight="1" thickBot="1">
      <c r="A86" s="174" t="s">
        <v>500</v>
      </c>
      <c r="B86" s="92" t="s">
        <v>501</v>
      </c>
      <c r="C86" s="198"/>
      <c r="D86" s="198"/>
      <c r="E86" s="198"/>
    </row>
    <row r="87" spans="1:5" s="48" customFormat="1" ht="12" customHeight="1" thickBot="1">
      <c r="A87" s="174" t="s">
        <v>502</v>
      </c>
      <c r="B87" s="164" t="s">
        <v>503</v>
      </c>
      <c r="C87" s="103">
        <f>+C65+C69+C74+C77+C81+C86</f>
        <v>0</v>
      </c>
      <c r="D87" s="103">
        <f>+D65+D69+D74+D77+D81+D86</f>
        <v>0</v>
      </c>
      <c r="E87" s="103">
        <f>+E65+E69+E74+E77+E81+E86</f>
        <v>0</v>
      </c>
    </row>
    <row r="88" spans="1:5" s="49" customFormat="1" ht="15" customHeight="1" thickBot="1">
      <c r="A88" s="178" t="s">
        <v>516</v>
      </c>
      <c r="B88" s="166" t="s">
        <v>611</v>
      </c>
      <c r="C88" s="103">
        <f>+C64+C87</f>
        <v>4650000</v>
      </c>
      <c r="D88" s="103">
        <f>+D64+D87</f>
        <v>4650000</v>
      </c>
      <c r="E88" s="103">
        <f>+E64+E87</f>
        <v>4703903</v>
      </c>
    </row>
    <row r="89" spans="1:5" ht="12.75">
      <c r="A89" s="78"/>
      <c r="B89" s="79"/>
      <c r="C89" s="134"/>
      <c r="D89" s="134"/>
      <c r="E89" s="134"/>
    </row>
    <row r="90" spans="1:5" s="41" customFormat="1" ht="16.5" customHeight="1" thickBot="1">
      <c r="A90" s="179"/>
      <c r="B90" s="81"/>
      <c r="C90" s="135"/>
      <c r="D90" s="135"/>
      <c r="E90" s="135"/>
    </row>
    <row r="91" spans="1:5" s="50" customFormat="1" ht="12" customHeight="1" thickBot="1">
      <c r="A91" s="82"/>
      <c r="B91" s="83" t="s">
        <v>303</v>
      </c>
      <c r="C91" s="136"/>
      <c r="D91" s="136"/>
      <c r="E91" s="136"/>
    </row>
    <row r="92" spans="1:5" ht="12" customHeight="1" thickBot="1">
      <c r="A92" s="148" t="s">
        <v>268</v>
      </c>
      <c r="B92" s="25" t="s">
        <v>519</v>
      </c>
      <c r="C92" s="96">
        <f>SUM(C93:C97)</f>
        <v>3450000</v>
      </c>
      <c r="D92" s="96">
        <f>SUM(D93:D97)</f>
        <v>3450000</v>
      </c>
      <c r="E92" s="96">
        <f>E97</f>
        <v>4703903</v>
      </c>
    </row>
    <row r="93" spans="1:5" ht="12" customHeight="1">
      <c r="A93" s="180" t="s">
        <v>327</v>
      </c>
      <c r="B93" s="8" t="s">
        <v>298</v>
      </c>
      <c r="C93" s="98"/>
      <c r="D93" s="98"/>
      <c r="E93" s="98"/>
    </row>
    <row r="94" spans="1:5" ht="12" customHeight="1">
      <c r="A94" s="172" t="s">
        <v>328</v>
      </c>
      <c r="B94" s="6" t="s">
        <v>368</v>
      </c>
      <c r="C94" s="99"/>
      <c r="D94" s="99"/>
      <c r="E94" s="99"/>
    </row>
    <row r="95" spans="1:5" ht="12" customHeight="1">
      <c r="A95" s="172" t="s">
        <v>329</v>
      </c>
      <c r="B95" s="6" t="s">
        <v>346</v>
      </c>
      <c r="C95" s="101"/>
      <c r="D95" s="101"/>
      <c r="E95" s="101"/>
    </row>
    <row r="96" spans="1:5" ht="12" customHeight="1">
      <c r="A96" s="172" t="s">
        <v>330</v>
      </c>
      <c r="B96" s="9" t="s">
        <v>369</v>
      </c>
      <c r="C96" s="101"/>
      <c r="D96" s="101"/>
      <c r="E96" s="101"/>
    </row>
    <row r="97" spans="1:5" ht="12" customHeight="1">
      <c r="A97" s="172" t="s">
        <v>338</v>
      </c>
      <c r="B97" s="17" t="s">
        <v>370</v>
      </c>
      <c r="C97" s="101">
        <v>3450000</v>
      </c>
      <c r="D97" s="101">
        <v>3450000</v>
      </c>
      <c r="E97" s="101">
        <f>E102+E107</f>
        <v>4703903</v>
      </c>
    </row>
    <row r="98" spans="1:5" ht="12" customHeight="1">
      <c r="A98" s="172" t="s">
        <v>331</v>
      </c>
      <c r="B98" s="6" t="s">
        <v>520</v>
      </c>
      <c r="C98" s="101"/>
      <c r="D98" s="101"/>
      <c r="E98" s="101"/>
    </row>
    <row r="99" spans="1:5" ht="12" customHeight="1">
      <c r="A99" s="172" t="s">
        <v>332</v>
      </c>
      <c r="B99" s="54" t="s">
        <v>521</v>
      </c>
      <c r="C99" s="101"/>
      <c r="D99" s="101"/>
      <c r="E99" s="101"/>
    </row>
    <row r="100" spans="1:5" ht="12" customHeight="1">
      <c r="A100" s="172" t="s">
        <v>339</v>
      </c>
      <c r="B100" s="55" t="s">
        <v>522</v>
      </c>
      <c r="C100" s="101"/>
      <c r="D100" s="101"/>
      <c r="E100" s="101"/>
    </row>
    <row r="101" spans="1:5" ht="12" customHeight="1">
      <c r="A101" s="172" t="s">
        <v>340</v>
      </c>
      <c r="B101" s="55" t="s">
        <v>523</v>
      </c>
      <c r="C101" s="101"/>
      <c r="D101" s="101"/>
      <c r="E101" s="101"/>
    </row>
    <row r="102" spans="1:5" ht="12" customHeight="1">
      <c r="A102" s="172" t="s">
        <v>341</v>
      </c>
      <c r="B102" s="54" t="s">
        <v>524</v>
      </c>
      <c r="C102" s="101">
        <v>2000000</v>
      </c>
      <c r="D102" s="101">
        <v>2000000</v>
      </c>
      <c r="E102" s="101">
        <v>1143903</v>
      </c>
    </row>
    <row r="103" spans="1:5" ht="12" customHeight="1">
      <c r="A103" s="172" t="s">
        <v>342</v>
      </c>
      <c r="B103" s="54" t="s">
        <v>525</v>
      </c>
      <c r="C103" s="101"/>
      <c r="D103" s="101"/>
      <c r="E103" s="101"/>
    </row>
    <row r="104" spans="1:5" ht="12" customHeight="1">
      <c r="A104" s="172" t="s">
        <v>344</v>
      </c>
      <c r="B104" s="55" t="s">
        <v>526</v>
      </c>
      <c r="C104" s="101"/>
      <c r="D104" s="101"/>
      <c r="E104" s="101"/>
    </row>
    <row r="105" spans="1:5" ht="12" customHeight="1">
      <c r="A105" s="181" t="s">
        <v>371</v>
      </c>
      <c r="B105" s="56" t="s">
        <v>1127</v>
      </c>
      <c r="C105" s="101"/>
      <c r="D105" s="101"/>
      <c r="E105" s="101"/>
    </row>
    <row r="106" spans="1:5" ht="12" customHeight="1">
      <c r="A106" s="172" t="s">
        <v>517</v>
      </c>
      <c r="B106" s="56" t="s">
        <v>528</v>
      </c>
      <c r="C106" s="101"/>
      <c r="D106" s="101"/>
      <c r="E106" s="101"/>
    </row>
    <row r="107" spans="1:5" ht="12" customHeight="1" thickBot="1">
      <c r="A107" s="182" t="s">
        <v>518</v>
      </c>
      <c r="B107" s="57" t="s">
        <v>529</v>
      </c>
      <c r="C107" s="105">
        <v>1450000</v>
      </c>
      <c r="D107" s="105">
        <v>1450000</v>
      </c>
      <c r="E107" s="105">
        <v>3560000</v>
      </c>
    </row>
    <row r="108" spans="1:5" ht="12" customHeight="1" thickBot="1">
      <c r="A108" s="26" t="s">
        <v>269</v>
      </c>
      <c r="B108" s="24" t="s">
        <v>530</v>
      </c>
      <c r="C108" s="97">
        <f>+C109+C111+C113</f>
        <v>1200000</v>
      </c>
      <c r="D108" s="97">
        <f>+D109+D111+D113</f>
        <v>1200000</v>
      </c>
      <c r="E108" s="97"/>
    </row>
    <row r="109" spans="1:5" ht="12" customHeight="1">
      <c r="A109" s="171" t="s">
        <v>333</v>
      </c>
      <c r="B109" s="6" t="s">
        <v>389</v>
      </c>
      <c r="C109" s="100"/>
      <c r="D109" s="100"/>
      <c r="E109" s="100"/>
    </row>
    <row r="110" spans="1:5" ht="12" customHeight="1">
      <c r="A110" s="171" t="s">
        <v>334</v>
      </c>
      <c r="B110" s="10" t="s">
        <v>534</v>
      </c>
      <c r="C110" s="100"/>
      <c r="D110" s="100"/>
      <c r="E110" s="100"/>
    </row>
    <row r="111" spans="1:5" ht="12" customHeight="1">
      <c r="A111" s="171" t="s">
        <v>335</v>
      </c>
      <c r="B111" s="10" t="s">
        <v>372</v>
      </c>
      <c r="C111" s="99"/>
      <c r="D111" s="99"/>
      <c r="E111" s="99"/>
    </row>
    <row r="112" spans="1:5" ht="12" customHeight="1">
      <c r="A112" s="171" t="s">
        <v>336</v>
      </c>
      <c r="B112" s="10" t="s">
        <v>535</v>
      </c>
      <c r="C112" s="90"/>
      <c r="D112" s="90"/>
      <c r="E112" s="90"/>
    </row>
    <row r="113" spans="1:5" ht="12" customHeight="1">
      <c r="A113" s="171" t="s">
        <v>337</v>
      </c>
      <c r="B113" s="94" t="s">
        <v>391</v>
      </c>
      <c r="C113" s="90">
        <v>1200000</v>
      </c>
      <c r="D113" s="90">
        <v>1200000</v>
      </c>
      <c r="E113" s="90"/>
    </row>
    <row r="114" spans="1:5" ht="12" customHeight="1">
      <c r="A114" s="171" t="s">
        <v>343</v>
      </c>
      <c r="B114" s="93" t="s">
        <v>619</v>
      </c>
      <c r="C114" s="90"/>
      <c r="D114" s="90"/>
      <c r="E114" s="90"/>
    </row>
    <row r="115" spans="1:5" ht="12" customHeight="1">
      <c r="A115" s="171" t="s">
        <v>345</v>
      </c>
      <c r="B115" s="152" t="s">
        <v>540</v>
      </c>
      <c r="C115" s="90"/>
      <c r="D115" s="90"/>
      <c r="E115" s="90"/>
    </row>
    <row r="116" spans="1:5" ht="12" customHeight="1">
      <c r="A116" s="171" t="s">
        <v>373</v>
      </c>
      <c r="B116" s="55" t="s">
        <v>523</v>
      </c>
      <c r="C116" s="90"/>
      <c r="D116" s="90"/>
      <c r="E116" s="90"/>
    </row>
    <row r="117" spans="1:5" ht="12" customHeight="1">
      <c r="A117" s="171" t="s">
        <v>374</v>
      </c>
      <c r="B117" s="55" t="s">
        <v>539</v>
      </c>
      <c r="C117" s="90"/>
      <c r="D117" s="90"/>
      <c r="E117" s="90"/>
    </row>
    <row r="118" spans="1:5" ht="12" customHeight="1">
      <c r="A118" s="171" t="s">
        <v>375</v>
      </c>
      <c r="B118" s="55" t="s">
        <v>538</v>
      </c>
      <c r="C118" s="90"/>
      <c r="D118" s="90"/>
      <c r="E118" s="90"/>
    </row>
    <row r="119" spans="1:5" ht="12" customHeight="1">
      <c r="A119" s="171" t="s">
        <v>531</v>
      </c>
      <c r="B119" s="55" t="s">
        <v>526</v>
      </c>
      <c r="C119" s="90"/>
      <c r="D119" s="90"/>
      <c r="E119" s="90"/>
    </row>
    <row r="120" spans="1:5" ht="12" customHeight="1">
      <c r="A120" s="171" t="s">
        <v>532</v>
      </c>
      <c r="B120" s="55" t="s">
        <v>537</v>
      </c>
      <c r="C120" s="90"/>
      <c r="D120" s="90"/>
      <c r="E120" s="90"/>
    </row>
    <row r="121" spans="1:5" ht="12" customHeight="1" thickBot="1">
      <c r="A121" s="181" t="s">
        <v>533</v>
      </c>
      <c r="B121" s="55" t="s">
        <v>536</v>
      </c>
      <c r="C121" s="91">
        <v>1200000</v>
      </c>
      <c r="D121" s="91">
        <v>1200000</v>
      </c>
      <c r="E121" s="91"/>
    </row>
    <row r="122" spans="1:5" ht="12" customHeight="1" thickBot="1">
      <c r="A122" s="26" t="s">
        <v>270</v>
      </c>
      <c r="B122" s="52" t="s">
        <v>541</v>
      </c>
      <c r="C122" s="97">
        <f>+C123+C124</f>
        <v>0</v>
      </c>
      <c r="D122" s="97">
        <f>+D123+D124</f>
        <v>0</v>
      </c>
      <c r="E122" s="97"/>
    </row>
    <row r="123" spans="1:5" ht="12" customHeight="1">
      <c r="A123" s="171" t="s">
        <v>316</v>
      </c>
      <c r="B123" s="7" t="s">
        <v>305</v>
      </c>
      <c r="C123" s="100"/>
      <c r="D123" s="100"/>
      <c r="E123" s="100"/>
    </row>
    <row r="124" spans="1:5" ht="12" customHeight="1" thickBot="1">
      <c r="A124" s="173" t="s">
        <v>317</v>
      </c>
      <c r="B124" s="10" t="s">
        <v>306</v>
      </c>
      <c r="C124" s="101"/>
      <c r="D124" s="101"/>
      <c r="E124" s="101"/>
    </row>
    <row r="125" spans="1:5" ht="12" customHeight="1" thickBot="1">
      <c r="A125" s="26" t="s">
        <v>271</v>
      </c>
      <c r="B125" s="52" t="s">
        <v>542</v>
      </c>
      <c r="C125" s="97">
        <f>+C92+C108+C122</f>
        <v>4650000</v>
      </c>
      <c r="D125" s="97">
        <f>+D92+D108+D122</f>
        <v>4650000</v>
      </c>
      <c r="E125" s="97">
        <f>E92</f>
        <v>4703903</v>
      </c>
    </row>
    <row r="126" spans="1:5" s="50" customFormat="1" ht="12" customHeight="1" thickBot="1">
      <c r="A126" s="26" t="s">
        <v>272</v>
      </c>
      <c r="B126" s="52" t="s">
        <v>543</v>
      </c>
      <c r="C126" s="97">
        <f>+C127+C128+C129</f>
        <v>0</v>
      </c>
      <c r="D126" s="97">
        <f>+D127+D128+D129</f>
        <v>0</v>
      </c>
      <c r="E126" s="97"/>
    </row>
    <row r="127" spans="1:5" ht="12" customHeight="1">
      <c r="A127" s="171" t="s">
        <v>320</v>
      </c>
      <c r="B127" s="7" t="s">
        <v>544</v>
      </c>
      <c r="C127" s="90"/>
      <c r="D127" s="90"/>
      <c r="E127" s="90"/>
    </row>
    <row r="128" spans="1:5" ht="12" customHeight="1">
      <c r="A128" s="171" t="s">
        <v>321</v>
      </c>
      <c r="B128" s="7" t="s">
        <v>545</v>
      </c>
      <c r="C128" s="90"/>
      <c r="D128" s="90"/>
      <c r="E128" s="90"/>
    </row>
    <row r="129" spans="1:5" ht="12" customHeight="1" thickBot="1">
      <c r="A129" s="181" t="s">
        <v>322</v>
      </c>
      <c r="B129" s="5" t="s">
        <v>546</v>
      </c>
      <c r="C129" s="90"/>
      <c r="D129" s="90"/>
      <c r="E129" s="90"/>
    </row>
    <row r="130" spans="1:5" ht="12" customHeight="1" thickBot="1">
      <c r="A130" s="26" t="s">
        <v>273</v>
      </c>
      <c r="B130" s="52" t="s">
        <v>583</v>
      </c>
      <c r="C130" s="97">
        <f>+C131+C132+C133+C134</f>
        <v>0</v>
      </c>
      <c r="D130" s="97">
        <f>+D131+D132+D133+D134</f>
        <v>0</v>
      </c>
      <c r="E130" s="97"/>
    </row>
    <row r="131" spans="1:5" ht="12" customHeight="1">
      <c r="A131" s="171" t="s">
        <v>323</v>
      </c>
      <c r="B131" s="7" t="s">
        <v>547</v>
      </c>
      <c r="C131" s="90"/>
      <c r="D131" s="90"/>
      <c r="E131" s="90"/>
    </row>
    <row r="132" spans="1:5" ht="12" customHeight="1">
      <c r="A132" s="171" t="s">
        <v>324</v>
      </c>
      <c r="B132" s="7" t="s">
        <v>548</v>
      </c>
      <c r="C132" s="90"/>
      <c r="D132" s="90"/>
      <c r="E132" s="90"/>
    </row>
    <row r="133" spans="1:5" s="50" customFormat="1" ht="12" customHeight="1">
      <c r="A133" s="171" t="s">
        <v>451</v>
      </c>
      <c r="B133" s="7" t="s">
        <v>549</v>
      </c>
      <c r="C133" s="90"/>
      <c r="D133" s="90"/>
      <c r="E133" s="90"/>
    </row>
    <row r="134" spans="1:9" ht="12" customHeight="1" thickBot="1">
      <c r="A134" s="181" t="s">
        <v>452</v>
      </c>
      <c r="B134" s="5" t="s">
        <v>550</v>
      </c>
      <c r="C134" s="90"/>
      <c r="D134" s="90"/>
      <c r="E134" s="90"/>
      <c r="I134" s="89"/>
    </row>
    <row r="135" spans="1:5" ht="13.5" thickBot="1">
      <c r="A135" s="26" t="s">
        <v>274</v>
      </c>
      <c r="B135" s="52" t="s">
        <v>551</v>
      </c>
      <c r="C135" s="103">
        <f>+C136+C137+C138+C139</f>
        <v>0</v>
      </c>
      <c r="D135" s="103">
        <f>+D136+D137+D138+D139</f>
        <v>0</v>
      </c>
      <c r="E135" s="103"/>
    </row>
    <row r="136" spans="1:5" ht="12" customHeight="1">
      <c r="A136" s="171" t="s">
        <v>325</v>
      </c>
      <c r="B136" s="7" t="s">
        <v>552</v>
      </c>
      <c r="C136" s="90"/>
      <c r="D136" s="90"/>
      <c r="E136" s="90"/>
    </row>
    <row r="137" spans="1:5" s="50" customFormat="1" ht="12" customHeight="1">
      <c r="A137" s="171" t="s">
        <v>326</v>
      </c>
      <c r="B137" s="7" t="s">
        <v>562</v>
      </c>
      <c r="C137" s="90"/>
      <c r="D137" s="90"/>
      <c r="E137" s="90"/>
    </row>
    <row r="138" spans="1:5" s="50" customFormat="1" ht="12" customHeight="1">
      <c r="A138" s="171" t="s">
        <v>463</v>
      </c>
      <c r="B138" s="7" t="s">
        <v>553</v>
      </c>
      <c r="C138" s="90"/>
      <c r="D138" s="90"/>
      <c r="E138" s="90"/>
    </row>
    <row r="139" spans="1:5" s="50" customFormat="1" ht="12" customHeight="1" thickBot="1">
      <c r="A139" s="181" t="s">
        <v>464</v>
      </c>
      <c r="B139" s="5" t="s">
        <v>554</v>
      </c>
      <c r="C139" s="90"/>
      <c r="D139" s="90"/>
      <c r="E139" s="90"/>
    </row>
    <row r="140" spans="1:5" s="50" customFormat="1" ht="12" customHeight="1" thickBot="1">
      <c r="A140" s="26" t="s">
        <v>275</v>
      </c>
      <c r="B140" s="52" t="s">
        <v>555</v>
      </c>
      <c r="C140" s="106">
        <f>+C141+C142+C143+C144</f>
        <v>0</v>
      </c>
      <c r="D140" s="106">
        <f>+D141+D142+D143+D144</f>
        <v>0</v>
      </c>
      <c r="E140" s="106"/>
    </row>
    <row r="141" spans="1:5" s="50" customFormat="1" ht="12" customHeight="1">
      <c r="A141" s="171" t="s">
        <v>366</v>
      </c>
      <c r="B141" s="7" t="s">
        <v>556</v>
      </c>
      <c r="C141" s="90"/>
      <c r="D141" s="90"/>
      <c r="E141" s="90"/>
    </row>
    <row r="142" spans="1:5" s="50" customFormat="1" ht="12" customHeight="1">
      <c r="A142" s="171" t="s">
        <v>367</v>
      </c>
      <c r="B142" s="7" t="s">
        <v>557</v>
      </c>
      <c r="C142" s="90"/>
      <c r="D142" s="90"/>
      <c r="E142" s="90"/>
    </row>
    <row r="143" spans="1:5" ht="12.75" customHeight="1">
      <c r="A143" s="171" t="s">
        <v>390</v>
      </c>
      <c r="B143" s="7" t="s">
        <v>558</v>
      </c>
      <c r="C143" s="90"/>
      <c r="D143" s="90"/>
      <c r="E143" s="90"/>
    </row>
    <row r="144" spans="1:5" ht="12" customHeight="1" thickBot="1">
      <c r="A144" s="171" t="s">
        <v>466</v>
      </c>
      <c r="B144" s="7" t="s">
        <v>559</v>
      </c>
      <c r="C144" s="90"/>
      <c r="D144" s="90"/>
      <c r="E144" s="90"/>
    </row>
    <row r="145" spans="1:5" ht="15" customHeight="1" thickBot="1">
      <c r="A145" s="26" t="s">
        <v>276</v>
      </c>
      <c r="B145" s="52" t="s">
        <v>560</v>
      </c>
      <c r="C145" s="168">
        <f>+C126+C130+C135+C140</f>
        <v>0</v>
      </c>
      <c r="D145" s="168">
        <f>+D126+D130+D135+D140</f>
        <v>0</v>
      </c>
      <c r="E145" s="168"/>
    </row>
    <row r="146" spans="1:5" ht="13.5" thickBot="1">
      <c r="A146" s="183" t="s">
        <v>277</v>
      </c>
      <c r="B146" s="142" t="s">
        <v>561</v>
      </c>
      <c r="C146" s="168">
        <f>+C125+C145</f>
        <v>4650000</v>
      </c>
      <c r="D146" s="168">
        <f>+D125+D145</f>
        <v>4650000</v>
      </c>
      <c r="E146" s="168">
        <f>E125</f>
        <v>4703903</v>
      </c>
    </row>
    <row r="147" spans="3:5" ht="15" customHeight="1" thickBot="1">
      <c r="C147" s="875"/>
      <c r="D147" s="875"/>
      <c r="E147" s="875"/>
    </row>
    <row r="148" spans="1:5" ht="14.25" customHeight="1" thickBot="1">
      <c r="A148" s="86" t="s">
        <v>384</v>
      </c>
      <c r="B148" s="87"/>
      <c r="C148" s="51"/>
      <c r="D148" s="51"/>
      <c r="E148" s="51"/>
    </row>
    <row r="149" spans="1:5" ht="13.5" thickBot="1">
      <c r="A149" s="86" t="s">
        <v>385</v>
      </c>
      <c r="B149" s="87"/>
      <c r="C149" s="51"/>
      <c r="D149" s="51"/>
      <c r="E149" s="51"/>
    </row>
    <row r="150" spans="1:5" ht="15.75">
      <c r="A150" s="143"/>
      <c r="B150" s="143"/>
      <c r="C150" s="58"/>
      <c r="E150" s="5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rowBreaks count="1" manualBreakCount="1">
    <brk id="8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4"/>
  <sheetViews>
    <sheetView view="pageBreakPreview" zoomScale="85" zoomScaleSheetLayoutView="85" zoomScalePageLayoutView="0" workbookViewId="0" topLeftCell="A1">
      <selection activeCell="C1" sqref="C1"/>
    </sheetView>
  </sheetViews>
  <sheetFormatPr defaultColWidth="9.00390625" defaultRowHeight="12.75"/>
  <cols>
    <col min="1" max="1" width="12.50390625" style="873" customWidth="1"/>
    <col min="2" max="2" width="72.00390625" style="874" customWidth="1"/>
    <col min="3" max="3" width="14.625" style="874" customWidth="1"/>
    <col min="4" max="4" width="13.875" style="2" customWidth="1"/>
    <col min="5" max="5" width="14.625" style="874" customWidth="1"/>
    <col min="6" max="16384" width="9.375" style="2" customWidth="1"/>
  </cols>
  <sheetData>
    <row r="1" spans="1:5" s="1" customFormat="1" ht="16.5" customHeight="1">
      <c r="A1" s="65"/>
      <c r="B1" s="67"/>
      <c r="C1" s="88" t="s">
        <v>202</v>
      </c>
      <c r="D1" s="862"/>
      <c r="E1" s="67"/>
    </row>
    <row r="2" spans="1:5" s="46" customFormat="1" ht="26.25" customHeight="1" thickBot="1">
      <c r="A2" s="65"/>
      <c r="B2" s="67"/>
      <c r="C2" s="67"/>
      <c r="D2" s="88"/>
      <c r="E2" s="67"/>
    </row>
    <row r="3" spans="1:5" s="46" customFormat="1" ht="48.75" customHeight="1">
      <c r="A3" s="146" t="s">
        <v>309</v>
      </c>
      <c r="B3" s="124" t="s">
        <v>386</v>
      </c>
      <c r="C3" s="878"/>
      <c r="D3" s="500"/>
      <c r="E3" s="878"/>
    </row>
    <row r="4" spans="1:5" s="47" customFormat="1" ht="15.75" customHeight="1" thickBot="1">
      <c r="A4" s="451" t="s">
        <v>381</v>
      </c>
      <c r="B4" s="125" t="s">
        <v>622</v>
      </c>
      <c r="C4" s="879"/>
      <c r="D4" s="127"/>
      <c r="E4" s="879"/>
    </row>
    <row r="5" spans="1:5" ht="14.25" thickBot="1">
      <c r="A5" s="68"/>
      <c r="B5" s="68"/>
      <c r="C5" s="69"/>
      <c r="D5" s="880"/>
      <c r="E5" s="881"/>
    </row>
    <row r="6" spans="1:5" s="41" customFormat="1" ht="12.75" customHeight="1" thickBot="1">
      <c r="A6" s="147" t="s">
        <v>383</v>
      </c>
      <c r="B6" s="70" t="s">
        <v>300</v>
      </c>
      <c r="C6" s="882" t="s">
        <v>1096</v>
      </c>
      <c r="D6" s="128" t="s">
        <v>1097</v>
      </c>
      <c r="E6" s="883" t="s">
        <v>1030</v>
      </c>
    </row>
    <row r="7" spans="1:5" s="41" customFormat="1" ht="15.75" customHeight="1" thickBot="1">
      <c r="A7" s="61">
        <v>1</v>
      </c>
      <c r="B7" s="62">
        <v>2</v>
      </c>
      <c r="C7" s="884">
        <v>3</v>
      </c>
      <c r="D7" s="63">
        <v>4</v>
      </c>
      <c r="E7" s="62">
        <v>5</v>
      </c>
    </row>
    <row r="8" spans="1:5" s="41" customFormat="1" ht="12" customHeight="1" thickBot="1">
      <c r="A8" s="72"/>
      <c r="B8" s="73" t="s">
        <v>302</v>
      </c>
      <c r="C8" s="886"/>
      <c r="D8" s="887"/>
      <c r="E8" s="888"/>
    </row>
    <row r="9" spans="1:5" s="48" customFormat="1" ht="12" customHeight="1" thickBot="1">
      <c r="A9" s="26" t="s">
        <v>268</v>
      </c>
      <c r="B9" s="19" t="s">
        <v>407</v>
      </c>
      <c r="C9" s="889">
        <f>+C10+C11+C12+C13</f>
        <v>99661000</v>
      </c>
      <c r="D9" s="97">
        <f>+D10+D11+D12+D13</f>
        <v>97269056</v>
      </c>
      <c r="E9" s="890">
        <f>E10</f>
        <v>96997605</v>
      </c>
    </row>
    <row r="10" spans="1:5" s="49" customFormat="1" ht="12" customHeight="1">
      <c r="A10" s="171" t="s">
        <v>327</v>
      </c>
      <c r="B10" s="156" t="s">
        <v>408</v>
      </c>
      <c r="C10" s="891">
        <v>99661000</v>
      </c>
      <c r="D10" s="100">
        <v>97269056</v>
      </c>
      <c r="E10" s="892">
        <v>96997605</v>
      </c>
    </row>
    <row r="11" spans="1:5" s="49" customFormat="1" ht="12" customHeight="1">
      <c r="A11" s="172" t="s">
        <v>328</v>
      </c>
      <c r="B11" s="157" t="s">
        <v>409</v>
      </c>
      <c r="C11" s="893"/>
      <c r="D11" s="99"/>
      <c r="E11" s="894"/>
    </row>
    <row r="12" spans="1:5" s="49" customFormat="1" ht="12" customHeight="1">
      <c r="A12" s="172" t="s">
        <v>329</v>
      </c>
      <c r="B12" s="157" t="s">
        <v>410</v>
      </c>
      <c r="C12" s="893"/>
      <c r="D12" s="99"/>
      <c r="E12" s="894"/>
    </row>
    <row r="13" spans="1:5" s="49" customFormat="1" ht="12" customHeight="1">
      <c r="A13" s="172" t="s">
        <v>330</v>
      </c>
      <c r="B13" s="157" t="s">
        <v>411</v>
      </c>
      <c r="C13" s="893"/>
      <c r="D13" s="99"/>
      <c r="E13" s="894"/>
    </row>
    <row r="14" spans="1:5" s="48" customFormat="1" ht="12" customHeight="1">
      <c r="A14" s="172" t="s">
        <v>347</v>
      </c>
      <c r="B14" s="157" t="s">
        <v>412</v>
      </c>
      <c r="C14" s="893"/>
      <c r="D14" s="99"/>
      <c r="E14" s="894"/>
    </row>
    <row r="15" spans="1:5" s="48" customFormat="1" ht="12" customHeight="1">
      <c r="A15" s="172" t="s">
        <v>331</v>
      </c>
      <c r="B15" s="157" t="s">
        <v>413</v>
      </c>
      <c r="C15" s="893"/>
      <c r="D15" s="99"/>
      <c r="E15" s="894"/>
    </row>
    <row r="16" spans="1:5" s="48" customFormat="1" ht="12" customHeight="1">
      <c r="A16" s="172" t="s">
        <v>332</v>
      </c>
      <c r="B16" s="157" t="s">
        <v>1128</v>
      </c>
      <c r="C16" s="893"/>
      <c r="D16" s="99"/>
      <c r="E16" s="894"/>
    </row>
    <row r="17" spans="1:5" s="48" customFormat="1" ht="12" customHeight="1">
      <c r="A17" s="172" t="s">
        <v>339</v>
      </c>
      <c r="B17" s="157" t="s">
        <v>1033</v>
      </c>
      <c r="C17" s="893"/>
      <c r="D17" s="99"/>
      <c r="E17" s="894"/>
    </row>
    <row r="18" spans="1:5" s="48" customFormat="1" ht="12" customHeight="1">
      <c r="A18" s="172" t="s">
        <v>340</v>
      </c>
      <c r="B18" s="157" t="s">
        <v>1034</v>
      </c>
      <c r="C18" s="893"/>
      <c r="D18" s="99"/>
      <c r="E18" s="894"/>
    </row>
    <row r="19" spans="1:5" s="48" customFormat="1" ht="12" customHeight="1" thickBot="1">
      <c r="A19" s="181" t="s">
        <v>341</v>
      </c>
      <c r="B19" s="307" t="s">
        <v>1035</v>
      </c>
      <c r="C19" s="895"/>
      <c r="D19" s="466"/>
      <c r="E19" s="896"/>
    </row>
    <row r="20" spans="1:5" s="48" customFormat="1" ht="12" customHeight="1" thickBot="1">
      <c r="A20" s="26" t="s">
        <v>269</v>
      </c>
      <c r="B20" s="92" t="s">
        <v>414</v>
      </c>
      <c r="C20" s="889">
        <f>+C21+C22+C23+C24+C25</f>
        <v>0</v>
      </c>
      <c r="D20" s="97">
        <f>+D21+D22+D23+D24+D25</f>
        <v>0</v>
      </c>
      <c r="E20" s="890">
        <f>+E21+E22+E23+E24+E25</f>
        <v>0</v>
      </c>
    </row>
    <row r="21" spans="1:5" s="49" customFormat="1" ht="12" customHeight="1">
      <c r="A21" s="171" t="s">
        <v>333</v>
      </c>
      <c r="B21" s="156" t="s">
        <v>415</v>
      </c>
      <c r="C21" s="891"/>
      <c r="D21" s="100"/>
      <c r="E21" s="892"/>
    </row>
    <row r="22" spans="1:5" s="49" customFormat="1" ht="12" customHeight="1">
      <c r="A22" s="172" t="s">
        <v>334</v>
      </c>
      <c r="B22" s="157" t="s">
        <v>416</v>
      </c>
      <c r="C22" s="893"/>
      <c r="D22" s="99"/>
      <c r="E22" s="894"/>
    </row>
    <row r="23" spans="1:5" s="49" customFormat="1" ht="12" customHeight="1">
      <c r="A23" s="172" t="s">
        <v>335</v>
      </c>
      <c r="B23" s="157" t="s">
        <v>613</v>
      </c>
      <c r="C23" s="893"/>
      <c r="D23" s="99"/>
      <c r="E23" s="894"/>
    </row>
    <row r="24" spans="1:5" s="48" customFormat="1" ht="12" customHeight="1">
      <c r="A24" s="172" t="s">
        <v>336</v>
      </c>
      <c r="B24" s="157" t="s">
        <v>614</v>
      </c>
      <c r="C24" s="893"/>
      <c r="D24" s="99"/>
      <c r="E24" s="894"/>
    </row>
    <row r="25" spans="1:5" s="49" customFormat="1" ht="12" customHeight="1">
      <c r="A25" s="172" t="s">
        <v>337</v>
      </c>
      <c r="B25" s="157" t="s">
        <v>417</v>
      </c>
      <c r="C25" s="893"/>
      <c r="D25" s="99"/>
      <c r="E25" s="894"/>
    </row>
    <row r="26" spans="1:5" s="49" customFormat="1" ht="12" customHeight="1" thickBot="1">
      <c r="A26" s="173" t="s">
        <v>343</v>
      </c>
      <c r="B26" s="158" t="s">
        <v>418</v>
      </c>
      <c r="C26" s="897"/>
      <c r="D26" s="101"/>
      <c r="E26" s="898"/>
    </row>
    <row r="27" spans="1:5" s="49" customFormat="1" ht="12" customHeight="1" thickBot="1">
      <c r="A27" s="26" t="s">
        <v>270</v>
      </c>
      <c r="B27" s="19" t="s">
        <v>419</v>
      </c>
      <c r="C27" s="889">
        <f>+C28+C29+C30+C31+C32</f>
        <v>0</v>
      </c>
      <c r="D27" s="97">
        <f>+D28+D29+D30+D31+D32</f>
        <v>0</v>
      </c>
      <c r="E27" s="890">
        <f>+E28+E29+E30+E31+E32</f>
        <v>0</v>
      </c>
    </row>
    <row r="28" spans="1:5" s="49" customFormat="1" ht="12" customHeight="1">
      <c r="A28" s="171" t="s">
        <v>316</v>
      </c>
      <c r="B28" s="156" t="s">
        <v>420</v>
      </c>
      <c r="C28" s="891"/>
      <c r="D28" s="100"/>
      <c r="E28" s="892"/>
    </row>
    <row r="29" spans="1:5" s="49" customFormat="1" ht="12" customHeight="1">
      <c r="A29" s="172" t="s">
        <v>317</v>
      </c>
      <c r="B29" s="157" t="s">
        <v>421</v>
      </c>
      <c r="C29" s="893"/>
      <c r="D29" s="99"/>
      <c r="E29" s="894"/>
    </row>
    <row r="30" spans="1:5" s="49" customFormat="1" ht="12" customHeight="1">
      <c r="A30" s="172" t="s">
        <v>318</v>
      </c>
      <c r="B30" s="157" t="s">
        <v>615</v>
      </c>
      <c r="C30" s="893"/>
      <c r="D30" s="99"/>
      <c r="E30" s="894"/>
    </row>
    <row r="31" spans="1:5" s="49" customFormat="1" ht="12" customHeight="1">
      <c r="A31" s="172" t="s">
        <v>319</v>
      </c>
      <c r="B31" s="157" t="s">
        <v>616</v>
      </c>
      <c r="C31" s="893"/>
      <c r="D31" s="99"/>
      <c r="E31" s="894"/>
    </row>
    <row r="32" spans="1:5" s="49" customFormat="1" ht="12" customHeight="1">
      <c r="A32" s="172" t="s">
        <v>356</v>
      </c>
      <c r="B32" s="157" t="s">
        <v>422</v>
      </c>
      <c r="C32" s="893"/>
      <c r="D32" s="99"/>
      <c r="E32" s="894"/>
    </row>
    <row r="33" spans="1:5" s="49" customFormat="1" ht="12" customHeight="1" thickBot="1">
      <c r="A33" s="173" t="s">
        <v>357</v>
      </c>
      <c r="B33" s="158" t="s">
        <v>423</v>
      </c>
      <c r="C33" s="897"/>
      <c r="D33" s="101"/>
      <c r="E33" s="898"/>
    </row>
    <row r="34" spans="1:5" s="49" customFormat="1" ht="12" customHeight="1" thickBot="1">
      <c r="A34" s="26" t="s">
        <v>358</v>
      </c>
      <c r="B34" s="19" t="s">
        <v>424</v>
      </c>
      <c r="C34" s="899">
        <f>+C35+C38+C39+C40</f>
        <v>0</v>
      </c>
      <c r="D34" s="103">
        <f>+D35+D38+D39+D40</f>
        <v>0</v>
      </c>
      <c r="E34" s="900">
        <f>+E35+E38+E39+E40</f>
        <v>0</v>
      </c>
    </row>
    <row r="35" spans="1:5" s="49" customFormat="1" ht="12" customHeight="1">
      <c r="A35" s="171" t="s">
        <v>425</v>
      </c>
      <c r="B35" s="156" t="s">
        <v>431</v>
      </c>
      <c r="C35" s="901">
        <f>+C36+C37</f>
        <v>0</v>
      </c>
      <c r="D35" s="151">
        <f>+D36+D37</f>
        <v>0</v>
      </c>
      <c r="E35" s="902">
        <f>+E36+E37</f>
        <v>0</v>
      </c>
    </row>
    <row r="36" spans="1:5" s="49" customFormat="1" ht="12" customHeight="1">
      <c r="A36" s="172" t="s">
        <v>426</v>
      </c>
      <c r="B36" s="157" t="s">
        <v>432</v>
      </c>
      <c r="C36" s="893"/>
      <c r="D36" s="99"/>
      <c r="E36" s="894"/>
    </row>
    <row r="37" spans="1:5" s="49" customFormat="1" ht="12" customHeight="1">
      <c r="A37" s="172" t="s">
        <v>427</v>
      </c>
      <c r="B37" s="157" t="s">
        <v>433</v>
      </c>
      <c r="C37" s="893"/>
      <c r="D37" s="99"/>
      <c r="E37" s="894"/>
    </row>
    <row r="38" spans="1:5" s="49" customFormat="1" ht="12" customHeight="1">
      <c r="A38" s="172" t="s">
        <v>428</v>
      </c>
      <c r="B38" s="157" t="s">
        <v>434</v>
      </c>
      <c r="C38" s="893"/>
      <c r="D38" s="99"/>
      <c r="E38" s="894"/>
    </row>
    <row r="39" spans="1:5" s="49" customFormat="1" ht="12" customHeight="1">
      <c r="A39" s="172" t="s">
        <v>429</v>
      </c>
      <c r="B39" s="157" t="s">
        <v>435</v>
      </c>
      <c r="C39" s="893"/>
      <c r="D39" s="99"/>
      <c r="E39" s="894"/>
    </row>
    <row r="40" spans="1:5" s="49" customFormat="1" ht="12" customHeight="1" thickBot="1">
      <c r="A40" s="173" t="s">
        <v>430</v>
      </c>
      <c r="B40" s="158" t="s">
        <v>436</v>
      </c>
      <c r="C40" s="897"/>
      <c r="D40" s="101"/>
      <c r="E40" s="898"/>
    </row>
    <row r="41" spans="1:5" s="49" customFormat="1" ht="12" customHeight="1" thickBot="1">
      <c r="A41" s="26" t="s">
        <v>272</v>
      </c>
      <c r="B41" s="19" t="s">
        <v>437</v>
      </c>
      <c r="C41" s="889">
        <f>SUM(C42:C51)</f>
        <v>0</v>
      </c>
      <c r="D41" s="97">
        <f>SUM(D42:D51)</f>
        <v>0</v>
      </c>
      <c r="E41" s="890">
        <f>SUM(E42:E51)</f>
        <v>0</v>
      </c>
    </row>
    <row r="42" spans="1:5" s="49" customFormat="1" ht="12" customHeight="1">
      <c r="A42" s="171" t="s">
        <v>320</v>
      </c>
      <c r="B42" s="156" t="s">
        <v>440</v>
      </c>
      <c r="C42" s="891"/>
      <c r="D42" s="100"/>
      <c r="E42" s="892"/>
    </row>
    <row r="43" spans="1:5" s="49" customFormat="1" ht="12" customHeight="1">
      <c r="A43" s="172" t="s">
        <v>321</v>
      </c>
      <c r="B43" s="157" t="s">
        <v>441</v>
      </c>
      <c r="C43" s="893"/>
      <c r="D43" s="99"/>
      <c r="E43" s="894"/>
    </row>
    <row r="44" spans="1:5" s="49" customFormat="1" ht="12" customHeight="1">
      <c r="A44" s="172" t="s">
        <v>322</v>
      </c>
      <c r="B44" s="157" t="s">
        <v>442</v>
      </c>
      <c r="C44" s="893"/>
      <c r="D44" s="99"/>
      <c r="E44" s="894"/>
    </row>
    <row r="45" spans="1:5" s="49" customFormat="1" ht="12" customHeight="1">
      <c r="A45" s="172" t="s">
        <v>360</v>
      </c>
      <c r="B45" s="157" t="s">
        <v>443</v>
      </c>
      <c r="C45" s="893"/>
      <c r="D45" s="99"/>
      <c r="E45" s="894"/>
    </row>
    <row r="46" spans="1:5" s="49" customFormat="1" ht="12" customHeight="1">
      <c r="A46" s="172" t="s">
        <v>361</v>
      </c>
      <c r="B46" s="157" t="s">
        <v>444</v>
      </c>
      <c r="C46" s="893"/>
      <c r="D46" s="99"/>
      <c r="E46" s="894"/>
    </row>
    <row r="47" spans="1:5" s="49" customFormat="1" ht="12" customHeight="1">
      <c r="A47" s="172" t="s">
        <v>362</v>
      </c>
      <c r="B47" s="157" t="s">
        <v>445</v>
      </c>
      <c r="C47" s="893"/>
      <c r="D47" s="99"/>
      <c r="E47" s="894"/>
    </row>
    <row r="48" spans="1:5" s="49" customFormat="1" ht="12" customHeight="1">
      <c r="A48" s="172" t="s">
        <v>363</v>
      </c>
      <c r="B48" s="157" t="s">
        <v>446</v>
      </c>
      <c r="C48" s="893"/>
      <c r="D48" s="99"/>
      <c r="E48" s="894"/>
    </row>
    <row r="49" spans="1:5" s="49" customFormat="1" ht="12" customHeight="1">
      <c r="A49" s="172" t="s">
        <v>364</v>
      </c>
      <c r="B49" s="157" t="s">
        <v>447</v>
      </c>
      <c r="C49" s="893"/>
      <c r="D49" s="99"/>
      <c r="E49" s="894"/>
    </row>
    <row r="50" spans="1:5" s="49" customFormat="1" ht="12" customHeight="1">
      <c r="A50" s="172" t="s">
        <v>438</v>
      </c>
      <c r="B50" s="157" t="s">
        <v>448</v>
      </c>
      <c r="C50" s="903"/>
      <c r="D50" s="102"/>
      <c r="E50" s="904"/>
    </row>
    <row r="51" spans="1:5" s="49" customFormat="1" ht="12" customHeight="1" thickBot="1">
      <c r="A51" s="173" t="s">
        <v>439</v>
      </c>
      <c r="B51" s="158" t="s">
        <v>449</v>
      </c>
      <c r="C51" s="905"/>
      <c r="D51" s="145"/>
      <c r="E51" s="906"/>
    </row>
    <row r="52" spans="1:5" s="49" customFormat="1" ht="12" customHeight="1" thickBot="1">
      <c r="A52" s="26" t="s">
        <v>273</v>
      </c>
      <c r="B52" s="19" t="s">
        <v>450</v>
      </c>
      <c r="C52" s="889">
        <f>SUM(C53:C57)</f>
        <v>0</v>
      </c>
      <c r="D52" s="97">
        <f>SUM(D53:D57)</f>
        <v>0</v>
      </c>
      <c r="E52" s="890">
        <f>SUM(E53:E57)</f>
        <v>0</v>
      </c>
    </row>
    <row r="53" spans="1:5" s="49" customFormat="1" ht="12" customHeight="1">
      <c r="A53" s="171" t="s">
        <v>323</v>
      </c>
      <c r="B53" s="156" t="s">
        <v>454</v>
      </c>
      <c r="C53" s="907"/>
      <c r="D53" s="197"/>
      <c r="E53" s="908"/>
    </row>
    <row r="54" spans="1:5" s="49" customFormat="1" ht="12" customHeight="1">
      <c r="A54" s="172" t="s">
        <v>324</v>
      </c>
      <c r="B54" s="157" t="s">
        <v>455</v>
      </c>
      <c r="C54" s="903"/>
      <c r="D54" s="102"/>
      <c r="E54" s="904"/>
    </row>
    <row r="55" spans="1:5" s="49" customFormat="1" ht="12" customHeight="1">
      <c r="A55" s="172" t="s">
        <v>451</v>
      </c>
      <c r="B55" s="157" t="s">
        <v>456</v>
      </c>
      <c r="C55" s="903"/>
      <c r="D55" s="102"/>
      <c r="E55" s="904"/>
    </row>
    <row r="56" spans="1:5" s="49" customFormat="1" ht="12" customHeight="1">
      <c r="A56" s="172" t="s">
        <v>452</v>
      </c>
      <c r="B56" s="157" t="s">
        <v>457</v>
      </c>
      <c r="C56" s="903"/>
      <c r="D56" s="102"/>
      <c r="E56" s="904"/>
    </row>
    <row r="57" spans="1:5" s="49" customFormat="1" ht="12" customHeight="1" thickBot="1">
      <c r="A57" s="173" t="s">
        <v>453</v>
      </c>
      <c r="B57" s="158" t="s">
        <v>458</v>
      </c>
      <c r="C57" s="905"/>
      <c r="D57" s="145"/>
      <c r="E57" s="906"/>
    </row>
    <row r="58" spans="1:5" s="49" customFormat="1" ht="12" customHeight="1" thickBot="1">
      <c r="A58" s="26" t="s">
        <v>365</v>
      </c>
      <c r="B58" s="19" t="s">
        <v>459</v>
      </c>
      <c r="C58" s="889">
        <f>SUM(C59:C61)</f>
        <v>0</v>
      </c>
      <c r="D58" s="97">
        <f>SUM(D59:D61)</f>
        <v>0</v>
      </c>
      <c r="E58" s="890">
        <f>SUM(E59:E61)</f>
        <v>0</v>
      </c>
    </row>
    <row r="59" spans="1:5" s="49" customFormat="1" ht="12" customHeight="1">
      <c r="A59" s="171" t="s">
        <v>325</v>
      </c>
      <c r="B59" s="156" t="s">
        <v>460</v>
      </c>
      <c r="C59" s="891"/>
      <c r="D59" s="100"/>
      <c r="E59" s="892"/>
    </row>
    <row r="60" spans="1:5" s="49" customFormat="1" ht="12" customHeight="1">
      <c r="A60" s="172" t="s">
        <v>326</v>
      </c>
      <c r="B60" s="157" t="s">
        <v>617</v>
      </c>
      <c r="C60" s="893"/>
      <c r="D60" s="99"/>
      <c r="E60" s="894"/>
    </row>
    <row r="61" spans="1:5" s="49" customFormat="1" ht="12" customHeight="1">
      <c r="A61" s="172" t="s">
        <v>463</v>
      </c>
      <c r="B61" s="157" t="s">
        <v>461</v>
      </c>
      <c r="C61" s="893"/>
      <c r="D61" s="99"/>
      <c r="E61" s="894"/>
    </row>
    <row r="62" spans="1:5" s="49" customFormat="1" ht="12" customHeight="1" thickBot="1">
      <c r="A62" s="173" t="s">
        <v>464</v>
      </c>
      <c r="B62" s="158" t="s">
        <v>462</v>
      </c>
      <c r="C62" s="897"/>
      <c r="D62" s="101"/>
      <c r="E62" s="898"/>
    </row>
    <row r="63" spans="1:5" s="49" customFormat="1" ht="12" customHeight="1" thickBot="1">
      <c r="A63" s="26" t="s">
        <v>275</v>
      </c>
      <c r="B63" s="92" t="s">
        <v>465</v>
      </c>
      <c r="C63" s="889">
        <f>SUM(C64:C66)</f>
        <v>0</v>
      </c>
      <c r="D63" s="97">
        <f>SUM(D64:D66)</f>
        <v>0</v>
      </c>
      <c r="E63" s="890">
        <f>SUM(E64:E66)</f>
        <v>0</v>
      </c>
    </row>
    <row r="64" spans="1:5" s="49" customFormat="1" ht="12" customHeight="1">
      <c r="A64" s="171" t="s">
        <v>366</v>
      </c>
      <c r="B64" s="156" t="s">
        <v>467</v>
      </c>
      <c r="C64" s="903"/>
      <c r="D64" s="102"/>
      <c r="E64" s="904"/>
    </row>
    <row r="65" spans="1:5" s="49" customFormat="1" ht="12" customHeight="1">
      <c r="A65" s="172" t="s">
        <v>367</v>
      </c>
      <c r="B65" s="157" t="s">
        <v>618</v>
      </c>
      <c r="C65" s="903"/>
      <c r="D65" s="102"/>
      <c r="E65" s="904"/>
    </row>
    <row r="66" spans="1:5" s="49" customFormat="1" ht="12" customHeight="1">
      <c r="A66" s="172" t="s">
        <v>390</v>
      </c>
      <c r="B66" s="157" t="s">
        <v>468</v>
      </c>
      <c r="C66" s="903"/>
      <c r="D66" s="102"/>
      <c r="E66" s="904"/>
    </row>
    <row r="67" spans="1:5" s="49" customFormat="1" ht="12" customHeight="1" thickBot="1">
      <c r="A67" s="173" t="s">
        <v>466</v>
      </c>
      <c r="B67" s="158" t="s">
        <v>469</v>
      </c>
      <c r="C67" s="903"/>
      <c r="D67" s="102"/>
      <c r="E67" s="904"/>
    </row>
    <row r="68" spans="1:5" s="49" customFormat="1" ht="12" customHeight="1" thickBot="1">
      <c r="A68" s="26" t="s">
        <v>276</v>
      </c>
      <c r="B68" s="19" t="s">
        <v>470</v>
      </c>
      <c r="C68" s="899">
        <f>+C9+C20+C27+C34+C41+C52+C58+C63</f>
        <v>99661000</v>
      </c>
      <c r="D68" s="103">
        <f>+D9+D20+D27+D34+D41+D52+D58+D63</f>
        <v>97269056</v>
      </c>
      <c r="E68" s="900">
        <f>+E9+E20+E27+E34+E41+E52+E58+E63</f>
        <v>96997605</v>
      </c>
    </row>
    <row r="69" spans="1:5" s="49" customFormat="1" ht="12" customHeight="1" thickBot="1">
      <c r="A69" s="174" t="s">
        <v>584</v>
      </c>
      <c r="B69" s="92" t="s">
        <v>472</v>
      </c>
      <c r="C69" s="889">
        <f>SUM(C70:C72)</f>
        <v>0</v>
      </c>
      <c r="D69" s="97">
        <f>SUM(D70:D72)</f>
        <v>0</v>
      </c>
      <c r="E69" s="890">
        <f>SUM(E70:E72)</f>
        <v>0</v>
      </c>
    </row>
    <row r="70" spans="1:5" s="49" customFormat="1" ht="12" customHeight="1">
      <c r="A70" s="171" t="s">
        <v>505</v>
      </c>
      <c r="B70" s="156" t="s">
        <v>473</v>
      </c>
      <c r="C70" s="903"/>
      <c r="D70" s="102"/>
      <c r="E70" s="904"/>
    </row>
    <row r="71" spans="1:5" s="49" customFormat="1" ht="12" customHeight="1">
      <c r="A71" s="172" t="s">
        <v>514</v>
      </c>
      <c r="B71" s="157" t="s">
        <v>474</v>
      </c>
      <c r="C71" s="903"/>
      <c r="D71" s="102"/>
      <c r="E71" s="904"/>
    </row>
    <row r="72" spans="1:5" s="49" customFormat="1" ht="12" customHeight="1" thickBot="1">
      <c r="A72" s="173" t="s">
        <v>515</v>
      </c>
      <c r="B72" s="160" t="s">
        <v>475</v>
      </c>
      <c r="C72" s="903"/>
      <c r="D72" s="102"/>
      <c r="E72" s="904"/>
    </row>
    <row r="73" spans="1:5" s="49" customFormat="1" ht="12" customHeight="1" thickBot="1">
      <c r="A73" s="174" t="s">
        <v>476</v>
      </c>
      <c r="B73" s="92" t="s">
        <v>477</v>
      </c>
      <c r="C73" s="889">
        <f>SUM(C74:C77)</f>
        <v>0</v>
      </c>
      <c r="D73" s="97">
        <f>SUM(D74:D77)</f>
        <v>0</v>
      </c>
      <c r="E73" s="890">
        <f>SUM(E74:E77)</f>
        <v>0</v>
      </c>
    </row>
    <row r="74" spans="1:5" s="49" customFormat="1" ht="12" customHeight="1">
      <c r="A74" s="171" t="s">
        <v>348</v>
      </c>
      <c r="B74" s="156" t="s">
        <v>478</v>
      </c>
      <c r="C74" s="903"/>
      <c r="D74" s="102"/>
      <c r="E74" s="904"/>
    </row>
    <row r="75" spans="1:5" s="49" customFormat="1" ht="12" customHeight="1">
      <c r="A75" s="172" t="s">
        <v>349</v>
      </c>
      <c r="B75" s="157" t="s">
        <v>479</v>
      </c>
      <c r="C75" s="903"/>
      <c r="D75" s="102"/>
      <c r="E75" s="904"/>
    </row>
    <row r="76" spans="1:5" s="48" customFormat="1" ht="12" customHeight="1">
      <c r="A76" s="172" t="s">
        <v>506</v>
      </c>
      <c r="B76" s="157" t="s">
        <v>480</v>
      </c>
      <c r="C76" s="903"/>
      <c r="D76" s="102"/>
      <c r="E76" s="904"/>
    </row>
    <row r="77" spans="1:5" s="49" customFormat="1" ht="12" customHeight="1" thickBot="1">
      <c r="A77" s="173" t="s">
        <v>507</v>
      </c>
      <c r="B77" s="158" t="s">
        <v>481</v>
      </c>
      <c r="C77" s="903"/>
      <c r="D77" s="102"/>
      <c r="E77" s="904"/>
    </row>
    <row r="78" spans="1:5" s="49" customFormat="1" ht="12" customHeight="1" thickBot="1">
      <c r="A78" s="174" t="s">
        <v>482</v>
      </c>
      <c r="B78" s="92" t="s">
        <v>483</v>
      </c>
      <c r="C78" s="889">
        <f>SUM(C79:C80)</f>
        <v>0</v>
      </c>
      <c r="D78" s="97">
        <f>SUM(D79:D80)</f>
        <v>0</v>
      </c>
      <c r="E78" s="890">
        <f>SUM(E79:E80)</f>
        <v>0</v>
      </c>
    </row>
    <row r="79" spans="1:5" s="49" customFormat="1" ht="12" customHeight="1">
      <c r="A79" s="171" t="s">
        <v>508</v>
      </c>
      <c r="B79" s="156" t="s">
        <v>484</v>
      </c>
      <c r="C79" s="903"/>
      <c r="D79" s="102"/>
      <c r="E79" s="904"/>
    </row>
    <row r="80" spans="1:5" s="49" customFormat="1" ht="12" customHeight="1" thickBot="1">
      <c r="A80" s="173" t="s">
        <v>509</v>
      </c>
      <c r="B80" s="158" t="s">
        <v>485</v>
      </c>
      <c r="C80" s="903"/>
      <c r="D80" s="102"/>
      <c r="E80" s="904"/>
    </row>
    <row r="81" spans="1:5" s="49" customFormat="1" ht="12" customHeight="1" thickBot="1">
      <c r="A81" s="174" t="s">
        <v>486</v>
      </c>
      <c r="B81" s="92" t="s">
        <v>487</v>
      </c>
      <c r="C81" s="889">
        <f>SUM(C82:C84)</f>
        <v>0</v>
      </c>
      <c r="D81" s="97">
        <f>SUM(D82:D84)</f>
        <v>0</v>
      </c>
      <c r="E81" s="890">
        <f>SUM(E82:E84)</f>
        <v>0</v>
      </c>
    </row>
    <row r="82" spans="1:5" s="49" customFormat="1" ht="12" customHeight="1">
      <c r="A82" s="171" t="s">
        <v>510</v>
      </c>
      <c r="B82" s="156" t="s">
        <v>488</v>
      </c>
      <c r="C82" s="903"/>
      <c r="D82" s="102"/>
      <c r="E82" s="904"/>
    </row>
    <row r="83" spans="1:5" s="49" customFormat="1" ht="12" customHeight="1">
      <c r="A83" s="172" t="s">
        <v>511</v>
      </c>
      <c r="B83" s="157" t="s">
        <v>489</v>
      </c>
      <c r="C83" s="903"/>
      <c r="D83" s="102"/>
      <c r="E83" s="904"/>
    </row>
    <row r="84" spans="1:5" s="48" customFormat="1" ht="12" customHeight="1" thickBot="1">
      <c r="A84" s="173" t="s">
        <v>512</v>
      </c>
      <c r="B84" s="158" t="s">
        <v>490</v>
      </c>
      <c r="C84" s="903"/>
      <c r="D84" s="102"/>
      <c r="E84" s="904"/>
    </row>
    <row r="85" spans="1:5" s="48" customFormat="1" ht="12" customHeight="1" thickBot="1">
      <c r="A85" s="174" t="s">
        <v>491</v>
      </c>
      <c r="B85" s="92" t="s">
        <v>513</v>
      </c>
      <c r="C85" s="889">
        <f>SUM(C86:C89)</f>
        <v>0</v>
      </c>
      <c r="D85" s="97">
        <f>SUM(D86:D89)</f>
        <v>0</v>
      </c>
      <c r="E85" s="890">
        <f>SUM(E86:E89)</f>
        <v>0</v>
      </c>
    </row>
    <row r="86" spans="1:5" s="48" customFormat="1" ht="12" customHeight="1">
      <c r="A86" s="175" t="s">
        <v>492</v>
      </c>
      <c r="B86" s="156" t="s">
        <v>493</v>
      </c>
      <c r="C86" s="903"/>
      <c r="D86" s="102"/>
      <c r="E86" s="904"/>
    </row>
    <row r="87" spans="1:5" s="48" customFormat="1" ht="12" customHeight="1">
      <c r="A87" s="176" t="s">
        <v>494</v>
      </c>
      <c r="B87" s="157" t="s">
        <v>495</v>
      </c>
      <c r="C87" s="903"/>
      <c r="D87" s="102"/>
      <c r="E87" s="904"/>
    </row>
    <row r="88" spans="1:5" s="49" customFormat="1" ht="15" customHeight="1">
      <c r="A88" s="176" t="s">
        <v>496</v>
      </c>
      <c r="B88" s="157" t="s">
        <v>497</v>
      </c>
      <c r="C88" s="903"/>
      <c r="D88" s="102"/>
      <c r="E88" s="904"/>
    </row>
    <row r="89" spans="1:5" ht="13.5" thickBot="1">
      <c r="A89" s="177" t="s">
        <v>498</v>
      </c>
      <c r="B89" s="158" t="s">
        <v>499</v>
      </c>
      <c r="C89" s="903"/>
      <c r="D89" s="102"/>
      <c r="E89" s="904"/>
    </row>
    <row r="90" spans="1:5" s="41" customFormat="1" ht="16.5" customHeight="1" thickBot="1">
      <c r="A90" s="174" t="s">
        <v>500</v>
      </c>
      <c r="B90" s="92" t="s">
        <v>501</v>
      </c>
      <c r="C90" s="909"/>
      <c r="D90" s="198"/>
      <c r="E90" s="910"/>
    </row>
    <row r="91" spans="1:5" s="50" customFormat="1" ht="12" customHeight="1" thickBot="1">
      <c r="A91" s="174" t="s">
        <v>502</v>
      </c>
      <c r="B91" s="164" t="s">
        <v>503</v>
      </c>
      <c r="C91" s="899">
        <f>+C69+C73+C78+C81+C85+C90</f>
        <v>0</v>
      </c>
      <c r="D91" s="103">
        <f>+D69+D73+D78+D81+D85+D90</f>
        <v>0</v>
      </c>
      <c r="E91" s="900">
        <f>+E69+E73+E78+E81+E85+E90</f>
        <v>0</v>
      </c>
    </row>
    <row r="92" spans="1:5" ht="12" customHeight="1" thickBot="1">
      <c r="A92" s="178" t="s">
        <v>516</v>
      </c>
      <c r="B92" s="166" t="s">
        <v>611</v>
      </c>
      <c r="C92" s="899">
        <f>+C68+C91</f>
        <v>99661000</v>
      </c>
      <c r="D92" s="103">
        <f>+D68+D91</f>
        <v>97269056</v>
      </c>
      <c r="E92" s="900">
        <f>+E68+E91</f>
        <v>96997605</v>
      </c>
    </row>
    <row r="93" spans="1:5" ht="12" customHeight="1">
      <c r="A93" s="78"/>
      <c r="B93" s="79"/>
      <c r="C93" s="134"/>
      <c r="D93" s="134"/>
      <c r="E93" s="134"/>
    </row>
    <row r="94" spans="1:5" ht="12" customHeight="1" thickBot="1">
      <c r="A94" s="179"/>
      <c r="B94" s="81"/>
      <c r="C94" s="135"/>
      <c r="D94" s="135"/>
      <c r="E94" s="135"/>
    </row>
    <row r="95" spans="1:5" ht="12" customHeight="1" thickBot="1">
      <c r="A95" s="82"/>
      <c r="B95" s="83" t="s">
        <v>303</v>
      </c>
      <c r="C95" s="911"/>
      <c r="D95" s="136"/>
      <c r="E95" s="911"/>
    </row>
    <row r="96" spans="1:5" ht="12" customHeight="1" thickBot="1">
      <c r="A96" s="148" t="s">
        <v>268</v>
      </c>
      <c r="B96" s="25" t="s">
        <v>519</v>
      </c>
      <c r="C96" s="912">
        <f>SUM(C97:C101)</f>
        <v>0</v>
      </c>
      <c r="D96" s="96">
        <f>SUM(D97:D101)</f>
        <v>0</v>
      </c>
      <c r="E96" s="913">
        <f>SUM(E97:E101)</f>
        <v>0</v>
      </c>
    </row>
    <row r="97" spans="1:5" ht="12" customHeight="1">
      <c r="A97" s="180" t="s">
        <v>327</v>
      </c>
      <c r="B97" s="8" t="s">
        <v>298</v>
      </c>
      <c r="C97" s="914"/>
      <c r="D97" s="98"/>
      <c r="E97" s="915"/>
    </row>
    <row r="98" spans="1:5" ht="12" customHeight="1">
      <c r="A98" s="172" t="s">
        <v>328</v>
      </c>
      <c r="B98" s="6" t="s">
        <v>368</v>
      </c>
      <c r="C98" s="893"/>
      <c r="D98" s="99"/>
      <c r="E98" s="894"/>
    </row>
    <row r="99" spans="1:5" ht="12" customHeight="1">
      <c r="A99" s="172" t="s">
        <v>329</v>
      </c>
      <c r="B99" s="6" t="s">
        <v>346</v>
      </c>
      <c r="C99" s="897"/>
      <c r="D99" s="101"/>
      <c r="E99" s="898"/>
    </row>
    <row r="100" spans="1:5" ht="12" customHeight="1">
      <c r="A100" s="172" t="s">
        <v>330</v>
      </c>
      <c r="B100" s="9" t="s">
        <v>369</v>
      </c>
      <c r="C100" s="897"/>
      <c r="D100" s="101"/>
      <c r="E100" s="898"/>
    </row>
    <row r="101" spans="1:5" ht="12" customHeight="1">
      <c r="A101" s="172" t="s">
        <v>338</v>
      </c>
      <c r="B101" s="17" t="s">
        <v>370</v>
      </c>
      <c r="C101" s="897"/>
      <c r="D101" s="101"/>
      <c r="E101" s="898"/>
    </row>
    <row r="102" spans="1:5" ht="12" customHeight="1">
      <c r="A102" s="172" t="s">
        <v>331</v>
      </c>
      <c r="B102" s="6" t="s">
        <v>520</v>
      </c>
      <c r="C102" s="897"/>
      <c r="D102" s="101"/>
      <c r="E102" s="898"/>
    </row>
    <row r="103" spans="1:5" ht="12" customHeight="1">
      <c r="A103" s="172" t="s">
        <v>332</v>
      </c>
      <c r="B103" s="54" t="s">
        <v>521</v>
      </c>
      <c r="C103" s="897"/>
      <c r="D103" s="101"/>
      <c r="E103" s="898"/>
    </row>
    <row r="104" spans="1:5" ht="12" customHeight="1">
      <c r="A104" s="172" t="s">
        <v>339</v>
      </c>
      <c r="B104" s="55" t="s">
        <v>522</v>
      </c>
      <c r="C104" s="897"/>
      <c r="D104" s="101"/>
      <c r="E104" s="898"/>
    </row>
    <row r="105" spans="1:5" ht="12" customHeight="1">
      <c r="A105" s="172" t="s">
        <v>340</v>
      </c>
      <c r="B105" s="55" t="s">
        <v>523</v>
      </c>
      <c r="C105" s="897"/>
      <c r="D105" s="101"/>
      <c r="E105" s="898"/>
    </row>
    <row r="106" spans="1:5" ht="12" customHeight="1">
      <c r="A106" s="172" t="s">
        <v>341</v>
      </c>
      <c r="B106" s="54" t="s">
        <v>676</v>
      </c>
      <c r="C106" s="897"/>
      <c r="D106" s="101"/>
      <c r="E106" s="898"/>
    </row>
    <row r="107" spans="1:5" ht="12" customHeight="1">
      <c r="A107" s="172" t="s">
        <v>342</v>
      </c>
      <c r="B107" s="54" t="s">
        <v>525</v>
      </c>
      <c r="C107" s="897"/>
      <c r="D107" s="101"/>
      <c r="E107" s="898"/>
    </row>
    <row r="108" spans="1:5" ht="12" customHeight="1">
      <c r="A108" s="172" t="s">
        <v>344</v>
      </c>
      <c r="B108" s="55" t="s">
        <v>526</v>
      </c>
      <c r="C108" s="897"/>
      <c r="D108" s="101"/>
      <c r="E108" s="898"/>
    </row>
    <row r="109" spans="1:5" ht="12" customHeight="1">
      <c r="A109" s="181" t="s">
        <v>371</v>
      </c>
      <c r="B109" s="56" t="s">
        <v>527</v>
      </c>
      <c r="C109" s="897"/>
      <c r="D109" s="101"/>
      <c r="E109" s="898"/>
    </row>
    <row r="110" spans="1:5" ht="12" customHeight="1">
      <c r="A110" s="172" t="s">
        <v>517</v>
      </c>
      <c r="B110" s="56" t="s">
        <v>528</v>
      </c>
      <c r="C110" s="897"/>
      <c r="D110" s="101"/>
      <c r="E110" s="898"/>
    </row>
    <row r="111" spans="1:5" ht="12" customHeight="1" thickBot="1">
      <c r="A111" s="182" t="s">
        <v>518</v>
      </c>
      <c r="B111" s="57" t="s">
        <v>529</v>
      </c>
      <c r="C111" s="916"/>
      <c r="D111" s="105"/>
      <c r="E111" s="917"/>
    </row>
    <row r="112" spans="1:5" ht="12" customHeight="1" thickBot="1">
      <c r="A112" s="26" t="s">
        <v>269</v>
      </c>
      <c r="B112" s="24" t="s">
        <v>530</v>
      </c>
      <c r="C112" s="889">
        <f>+C113+C115+C117</f>
        <v>0</v>
      </c>
      <c r="D112" s="97">
        <f>+D113+D115+D117</f>
        <v>0</v>
      </c>
      <c r="E112" s="890">
        <f>+E113+E115+E117</f>
        <v>0</v>
      </c>
    </row>
    <row r="113" spans="1:5" ht="12" customHeight="1">
      <c r="A113" s="171" t="s">
        <v>333</v>
      </c>
      <c r="B113" s="6" t="s">
        <v>389</v>
      </c>
      <c r="C113" s="891"/>
      <c r="D113" s="100"/>
      <c r="E113" s="892"/>
    </row>
    <row r="114" spans="1:5" ht="12" customHeight="1">
      <c r="A114" s="171" t="s">
        <v>334</v>
      </c>
      <c r="B114" s="10" t="s">
        <v>534</v>
      </c>
      <c r="C114" s="891"/>
      <c r="D114" s="100"/>
      <c r="E114" s="892"/>
    </row>
    <row r="115" spans="1:5" ht="12" customHeight="1">
      <c r="A115" s="171" t="s">
        <v>335</v>
      </c>
      <c r="B115" s="10" t="s">
        <v>372</v>
      </c>
      <c r="C115" s="893"/>
      <c r="D115" s="99"/>
      <c r="E115" s="894"/>
    </row>
    <row r="116" spans="1:5" ht="12" customHeight="1">
      <c r="A116" s="171" t="s">
        <v>336</v>
      </c>
      <c r="B116" s="10" t="s">
        <v>535</v>
      </c>
      <c r="C116" s="918"/>
      <c r="D116" s="99"/>
      <c r="E116" s="919"/>
    </row>
    <row r="117" spans="1:5" ht="12" customHeight="1">
      <c r="A117" s="171" t="s">
        <v>337</v>
      </c>
      <c r="B117" s="94" t="s">
        <v>391</v>
      </c>
      <c r="C117" s="918"/>
      <c r="D117" s="99"/>
      <c r="E117" s="919"/>
    </row>
    <row r="118" spans="1:5" ht="12" customHeight="1">
      <c r="A118" s="171" t="s">
        <v>343</v>
      </c>
      <c r="B118" s="93" t="s">
        <v>619</v>
      </c>
      <c r="C118" s="918"/>
      <c r="D118" s="99"/>
      <c r="E118" s="919"/>
    </row>
    <row r="119" spans="1:5" ht="12" customHeight="1">
      <c r="A119" s="171" t="s">
        <v>345</v>
      </c>
      <c r="B119" s="152" t="s">
        <v>540</v>
      </c>
      <c r="C119" s="918"/>
      <c r="D119" s="99"/>
      <c r="E119" s="919"/>
    </row>
    <row r="120" spans="1:5" ht="12" customHeight="1">
      <c r="A120" s="171" t="s">
        <v>373</v>
      </c>
      <c r="B120" s="55" t="s">
        <v>523</v>
      </c>
      <c r="C120" s="918"/>
      <c r="D120" s="99"/>
      <c r="E120" s="919"/>
    </row>
    <row r="121" spans="1:5" ht="12" customHeight="1">
      <c r="A121" s="171" t="s">
        <v>374</v>
      </c>
      <c r="B121" s="55" t="s">
        <v>539</v>
      </c>
      <c r="C121" s="918"/>
      <c r="D121" s="99"/>
      <c r="E121" s="919"/>
    </row>
    <row r="122" spans="1:5" ht="12" customHeight="1">
      <c r="A122" s="171" t="s">
        <v>375</v>
      </c>
      <c r="B122" s="55" t="s">
        <v>538</v>
      </c>
      <c r="C122" s="918"/>
      <c r="D122" s="99"/>
      <c r="E122" s="919"/>
    </row>
    <row r="123" spans="1:5" ht="12" customHeight="1">
      <c r="A123" s="171" t="s">
        <v>531</v>
      </c>
      <c r="B123" s="55" t="s">
        <v>526</v>
      </c>
      <c r="C123" s="918"/>
      <c r="D123" s="99"/>
      <c r="E123" s="919"/>
    </row>
    <row r="124" spans="1:5" ht="12" customHeight="1">
      <c r="A124" s="171" t="s">
        <v>532</v>
      </c>
      <c r="B124" s="55" t="s">
        <v>537</v>
      </c>
      <c r="C124" s="918"/>
      <c r="D124" s="99"/>
      <c r="E124" s="919"/>
    </row>
    <row r="125" spans="1:5" ht="12" customHeight="1" thickBot="1">
      <c r="A125" s="181" t="s">
        <v>533</v>
      </c>
      <c r="B125" s="55" t="s">
        <v>536</v>
      </c>
      <c r="C125" s="920"/>
      <c r="D125" s="101"/>
      <c r="E125" s="921"/>
    </row>
    <row r="126" spans="1:5" s="50" customFormat="1" ht="12" customHeight="1" thickBot="1">
      <c r="A126" s="26" t="s">
        <v>270</v>
      </c>
      <c r="B126" s="52" t="s">
        <v>541</v>
      </c>
      <c r="C126" s="889">
        <f>+C127+C128</f>
        <v>0</v>
      </c>
      <c r="D126" s="97">
        <f>+D127+D128</f>
        <v>0</v>
      </c>
      <c r="E126" s="890">
        <f>+E127+E128</f>
        <v>0</v>
      </c>
    </row>
    <row r="127" spans="1:5" ht="12" customHeight="1">
      <c r="A127" s="171" t="s">
        <v>316</v>
      </c>
      <c r="B127" s="7" t="s">
        <v>305</v>
      </c>
      <c r="C127" s="891"/>
      <c r="D127" s="100"/>
      <c r="E127" s="892"/>
    </row>
    <row r="128" spans="1:5" ht="12" customHeight="1" thickBot="1">
      <c r="A128" s="173" t="s">
        <v>317</v>
      </c>
      <c r="B128" s="10" t="s">
        <v>306</v>
      </c>
      <c r="C128" s="897"/>
      <c r="D128" s="101"/>
      <c r="E128" s="898"/>
    </row>
    <row r="129" spans="1:5" ht="12" customHeight="1" thickBot="1">
      <c r="A129" s="26" t="s">
        <v>271</v>
      </c>
      <c r="B129" s="52" t="s">
        <v>542</v>
      </c>
      <c r="C129" s="889">
        <f>+C96+C112+C126</f>
        <v>0</v>
      </c>
      <c r="D129" s="97">
        <f>+D96+D112+D126</f>
        <v>0</v>
      </c>
      <c r="E129" s="890">
        <f>+E96+E112+E126</f>
        <v>0</v>
      </c>
    </row>
    <row r="130" spans="1:5" ht="12" customHeight="1" thickBot="1">
      <c r="A130" s="26" t="s">
        <v>272</v>
      </c>
      <c r="B130" s="52" t="s">
        <v>543</v>
      </c>
      <c r="C130" s="889">
        <f>+C131+C132+C133</f>
        <v>0</v>
      </c>
      <c r="D130" s="97">
        <f>+D131+D132+D133</f>
        <v>0</v>
      </c>
      <c r="E130" s="890">
        <f>+E131+E132+E133</f>
        <v>0</v>
      </c>
    </row>
    <row r="131" spans="1:5" ht="12" customHeight="1">
      <c r="A131" s="171" t="s">
        <v>320</v>
      </c>
      <c r="B131" s="7" t="s">
        <v>544</v>
      </c>
      <c r="C131" s="918"/>
      <c r="D131" s="99"/>
      <c r="E131" s="919"/>
    </row>
    <row r="132" spans="1:5" ht="12" customHeight="1">
      <c r="A132" s="171" t="s">
        <v>321</v>
      </c>
      <c r="B132" s="7" t="s">
        <v>545</v>
      </c>
      <c r="C132" s="918"/>
      <c r="D132" s="99"/>
      <c r="E132" s="919"/>
    </row>
    <row r="133" spans="1:5" s="50" customFormat="1" ht="12" customHeight="1" thickBot="1">
      <c r="A133" s="181" t="s">
        <v>322</v>
      </c>
      <c r="B133" s="5" t="s">
        <v>546</v>
      </c>
      <c r="C133" s="918"/>
      <c r="D133" s="99"/>
      <c r="E133" s="919"/>
    </row>
    <row r="134" spans="1:9" ht="12" customHeight="1" thickBot="1">
      <c r="A134" s="26" t="s">
        <v>273</v>
      </c>
      <c r="B134" s="52" t="s">
        <v>583</v>
      </c>
      <c r="C134" s="889">
        <f>+C135+C136+C137+C138</f>
        <v>0</v>
      </c>
      <c r="D134" s="97">
        <f>+D135+D136+D137+D138</f>
        <v>0</v>
      </c>
      <c r="E134" s="890">
        <f>+E135+E136+E137+E138</f>
        <v>0</v>
      </c>
      <c r="I134" s="89"/>
    </row>
    <row r="135" spans="1:5" ht="12.75">
      <c r="A135" s="171" t="s">
        <v>323</v>
      </c>
      <c r="B135" s="7" t="s">
        <v>547</v>
      </c>
      <c r="C135" s="918"/>
      <c r="D135" s="99"/>
      <c r="E135" s="919"/>
    </row>
    <row r="136" spans="1:5" ht="12" customHeight="1">
      <c r="A136" s="171" t="s">
        <v>324</v>
      </c>
      <c r="B136" s="7" t="s">
        <v>548</v>
      </c>
      <c r="C136" s="918"/>
      <c r="D136" s="99"/>
      <c r="E136" s="919"/>
    </row>
    <row r="137" spans="1:5" s="50" customFormat="1" ht="12" customHeight="1">
      <c r="A137" s="171" t="s">
        <v>451</v>
      </c>
      <c r="B137" s="7" t="s">
        <v>549</v>
      </c>
      <c r="C137" s="918"/>
      <c r="D137" s="99"/>
      <c r="E137" s="919"/>
    </row>
    <row r="138" spans="1:5" s="50" customFormat="1" ht="12" customHeight="1" thickBot="1">
      <c r="A138" s="181" t="s">
        <v>452</v>
      </c>
      <c r="B138" s="5" t="s">
        <v>550</v>
      </c>
      <c r="C138" s="918"/>
      <c r="D138" s="99"/>
      <c r="E138" s="919"/>
    </row>
    <row r="139" spans="1:5" s="50" customFormat="1" ht="12" customHeight="1" thickBot="1">
      <c r="A139" s="26" t="s">
        <v>274</v>
      </c>
      <c r="B139" s="52" t="s">
        <v>551</v>
      </c>
      <c r="C139" s="899">
        <f>+C140+C141+C142+C143</f>
        <v>99661000</v>
      </c>
      <c r="D139" s="103">
        <f>+D140+D141+D142+D143</f>
        <v>97269056</v>
      </c>
      <c r="E139" s="900">
        <f>E142</f>
        <v>96997605</v>
      </c>
    </row>
    <row r="140" spans="1:5" s="50" customFormat="1" ht="12" customHeight="1">
      <c r="A140" s="171" t="s">
        <v>325</v>
      </c>
      <c r="B140" s="7" t="s">
        <v>552</v>
      </c>
      <c r="C140" s="918"/>
      <c r="D140" s="99"/>
      <c r="E140" s="919"/>
    </row>
    <row r="141" spans="1:5" s="50" customFormat="1" ht="12" customHeight="1">
      <c r="A141" s="171" t="s">
        <v>326</v>
      </c>
      <c r="B141" s="7" t="s">
        <v>562</v>
      </c>
      <c r="C141" s="918"/>
      <c r="D141" s="99"/>
      <c r="E141" s="919"/>
    </row>
    <row r="142" spans="1:5" s="50" customFormat="1" ht="12" customHeight="1">
      <c r="A142" s="171" t="s">
        <v>463</v>
      </c>
      <c r="B142" s="7" t="s">
        <v>1129</v>
      </c>
      <c r="C142" s="918">
        <v>99661000</v>
      </c>
      <c r="D142" s="99">
        <v>97269056</v>
      </c>
      <c r="E142" s="919">
        <v>96997605</v>
      </c>
    </row>
    <row r="143" spans="1:5" ht="12.75" customHeight="1" thickBot="1">
      <c r="A143" s="181" t="s">
        <v>464</v>
      </c>
      <c r="B143" s="5" t="s">
        <v>554</v>
      </c>
      <c r="C143" s="918"/>
      <c r="D143" s="99"/>
      <c r="E143" s="919"/>
    </row>
    <row r="144" spans="1:5" ht="12" customHeight="1" thickBot="1">
      <c r="A144" s="26" t="s">
        <v>275</v>
      </c>
      <c r="B144" s="52" t="s">
        <v>555</v>
      </c>
      <c r="C144" s="922">
        <f>+C145+C146+C147+C148</f>
        <v>0</v>
      </c>
      <c r="D144" s="106">
        <f>+D145+D146+D147+D148</f>
        <v>0</v>
      </c>
      <c r="E144" s="923"/>
    </row>
    <row r="145" spans="1:5" ht="15" customHeight="1">
      <c r="A145" s="171" t="s">
        <v>366</v>
      </c>
      <c r="B145" s="7" t="s">
        <v>556</v>
      </c>
      <c r="C145" s="918"/>
      <c r="D145" s="99"/>
      <c r="E145" s="919"/>
    </row>
    <row r="146" spans="1:5" ht="12.75">
      <c r="A146" s="171" t="s">
        <v>367</v>
      </c>
      <c r="B146" s="7" t="s">
        <v>557</v>
      </c>
      <c r="C146" s="918"/>
      <c r="D146" s="99"/>
      <c r="E146" s="919"/>
    </row>
    <row r="147" spans="1:5" ht="15" customHeight="1">
      <c r="A147" s="171" t="s">
        <v>390</v>
      </c>
      <c r="B147" s="7" t="s">
        <v>558</v>
      </c>
      <c r="C147" s="918"/>
      <c r="D147" s="99"/>
      <c r="E147" s="919"/>
    </row>
    <row r="148" spans="1:5" ht="14.25" customHeight="1" thickBot="1">
      <c r="A148" s="171" t="s">
        <v>466</v>
      </c>
      <c r="B148" s="7" t="s">
        <v>559</v>
      </c>
      <c r="C148" s="918"/>
      <c r="D148" s="99"/>
      <c r="E148" s="919"/>
    </row>
    <row r="149" spans="1:5" ht="13.5" thickBot="1">
      <c r="A149" s="26" t="s">
        <v>276</v>
      </c>
      <c r="B149" s="52" t="s">
        <v>560</v>
      </c>
      <c r="C149" s="924">
        <f>+C130+C134+C139+C144</f>
        <v>99661000</v>
      </c>
      <c r="D149" s="168">
        <f>+D130+D134+D139+D144</f>
        <v>97269056</v>
      </c>
      <c r="E149" s="925">
        <f>E139</f>
        <v>96997605</v>
      </c>
    </row>
    <row r="150" spans="1:5" ht="13.5" thickBot="1">
      <c r="A150" s="1202"/>
      <c r="B150" s="452" t="s">
        <v>80</v>
      </c>
      <c r="C150" s="924"/>
      <c r="D150" s="168"/>
      <c r="E150" s="925"/>
    </row>
    <row r="151" spans="1:5" ht="13.5" thickBot="1">
      <c r="A151" s="183" t="s">
        <v>277</v>
      </c>
      <c r="B151" s="142" t="s">
        <v>561</v>
      </c>
      <c r="C151" s="924">
        <f>+C129+C149</f>
        <v>99661000</v>
      </c>
      <c r="D151" s="168">
        <f>+D129+D149</f>
        <v>97269056</v>
      </c>
      <c r="E151" s="925">
        <f>E149</f>
        <v>96997605</v>
      </c>
    </row>
    <row r="152" spans="3:5" ht="16.5" customHeight="1" thickBot="1">
      <c r="C152" s="926"/>
      <c r="D152" s="927"/>
      <c r="E152" s="928"/>
    </row>
    <row r="153" spans="1:5" ht="13.5" thickBot="1">
      <c r="A153" s="86" t="s">
        <v>384</v>
      </c>
      <c r="B153" s="87"/>
      <c r="C153" s="929"/>
      <c r="D153" s="930"/>
      <c r="E153" s="931"/>
    </row>
    <row r="154" spans="1:5" ht="13.5" thickBot="1">
      <c r="A154" s="86" t="s">
        <v>385</v>
      </c>
      <c r="B154" s="87"/>
      <c r="C154" s="929"/>
      <c r="D154" s="51"/>
      <c r="E154" s="9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3" r:id="rId1"/>
  <rowBreaks count="1" manualBreakCount="1">
    <brk id="9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62"/>
  <sheetViews>
    <sheetView zoomScalePageLayoutView="0" workbookViewId="0" topLeftCell="A28">
      <selection activeCell="F59" sqref="F59"/>
    </sheetView>
  </sheetViews>
  <sheetFormatPr defaultColWidth="9.00390625" defaultRowHeight="12.75"/>
  <cols>
    <col min="1" max="1" width="13.50390625" style="690" customWidth="1"/>
    <col min="2" max="2" width="64.00390625" style="85" customWidth="1"/>
    <col min="3" max="3" width="16.875" style="85" customWidth="1"/>
    <col min="4" max="4" width="16.50390625" style="85" bestFit="1" customWidth="1"/>
    <col min="5" max="5" width="16.875" style="85" customWidth="1"/>
    <col min="6" max="6" width="12.375" style="85" customWidth="1"/>
    <col min="7" max="16384" width="9.375" style="85" customWidth="1"/>
  </cols>
  <sheetData>
    <row r="1" spans="1:6" s="66" customFormat="1" ht="21" customHeight="1">
      <c r="A1" s="65"/>
      <c r="B1" s="67"/>
      <c r="C1" s="88"/>
      <c r="D1" s="88" t="s">
        <v>201</v>
      </c>
      <c r="E1" s="67"/>
      <c r="F1" s="933"/>
    </row>
    <row r="2" spans="1:6" s="192" customFormat="1" ht="25.5" customHeight="1" thickBot="1">
      <c r="A2" s="65"/>
      <c r="B2" s="67"/>
      <c r="C2" s="67"/>
      <c r="D2" s="191"/>
      <c r="E2" s="67"/>
      <c r="F2" s="191"/>
    </row>
    <row r="3" spans="1:6" s="192" customFormat="1" ht="36">
      <c r="A3" s="146" t="s">
        <v>382</v>
      </c>
      <c r="B3" s="124" t="s">
        <v>624</v>
      </c>
      <c r="C3" s="139"/>
      <c r="D3" s="139"/>
      <c r="E3" s="139"/>
      <c r="F3" s="139" t="s">
        <v>307</v>
      </c>
    </row>
    <row r="4" spans="1:6" s="193" customFormat="1" ht="15.75" customHeight="1" thickBot="1">
      <c r="A4" s="184" t="s">
        <v>381</v>
      </c>
      <c r="B4" s="125" t="s">
        <v>589</v>
      </c>
      <c r="C4" s="140"/>
      <c r="D4" s="140"/>
      <c r="E4" s="140"/>
      <c r="F4" s="140" t="s">
        <v>299</v>
      </c>
    </row>
    <row r="5" spans="1:6" ht="14.25" thickBot="1">
      <c r="A5" s="501"/>
      <c r="B5" s="502"/>
      <c r="C5" s="934"/>
      <c r="D5" s="503"/>
      <c r="E5" s="934"/>
      <c r="F5" s="503"/>
    </row>
    <row r="6" spans="1:6" s="194" customFormat="1" ht="12.75" customHeight="1" thickBot="1">
      <c r="A6" s="147" t="s">
        <v>383</v>
      </c>
      <c r="B6" s="70" t="s">
        <v>300</v>
      </c>
      <c r="C6" s="71" t="s">
        <v>1096</v>
      </c>
      <c r="D6" s="71" t="s">
        <v>93</v>
      </c>
      <c r="E6" s="71" t="s">
        <v>1030</v>
      </c>
      <c r="F6" s="71" t="s">
        <v>1031</v>
      </c>
    </row>
    <row r="7" spans="1:6" s="194" customFormat="1" ht="15.75" customHeight="1" thickBot="1">
      <c r="A7" s="61">
        <v>1</v>
      </c>
      <c r="B7" s="62">
        <v>2</v>
      </c>
      <c r="C7" s="63">
        <v>3</v>
      </c>
      <c r="D7" s="63">
        <v>4</v>
      </c>
      <c r="E7" s="63">
        <v>5</v>
      </c>
      <c r="F7" s="63">
        <v>6</v>
      </c>
    </row>
    <row r="8" spans="1:6" s="141" customFormat="1" ht="12" customHeight="1" thickBot="1">
      <c r="A8" s="72"/>
      <c r="B8" s="73" t="s">
        <v>302</v>
      </c>
      <c r="C8" s="74"/>
      <c r="D8" s="74"/>
      <c r="E8" s="74"/>
      <c r="F8" s="74"/>
    </row>
    <row r="9" spans="1:6" s="141" customFormat="1" ht="12" customHeight="1" thickBot="1">
      <c r="A9" s="61" t="s">
        <v>268</v>
      </c>
      <c r="B9" s="75" t="s">
        <v>590</v>
      </c>
      <c r="C9" s="109">
        <f>SUM(C10:C19)</f>
        <v>3000000</v>
      </c>
      <c r="D9" s="109">
        <f>D11+D17+D19</f>
        <v>4461104</v>
      </c>
      <c r="E9" s="109">
        <f>SUM(E10:E19)</f>
        <v>4550779</v>
      </c>
      <c r="F9" s="109">
        <f>E9*100/D9</f>
        <v>102.01015264382987</v>
      </c>
    </row>
    <row r="10" spans="1:6" s="141" customFormat="1" ht="12" customHeight="1" thickBot="1">
      <c r="A10" s="185" t="s">
        <v>327</v>
      </c>
      <c r="B10" s="8" t="s">
        <v>440</v>
      </c>
      <c r="C10" s="729">
        <f>'[1]14. sz. mell'!C10+'[1]9.2.2. sz.  mell'!C9+'[1]15. sz. mell'!C10</f>
        <v>0</v>
      </c>
      <c r="D10" s="729"/>
      <c r="E10" s="729">
        <f>'[1]14. sz. mell'!E10+'[1]9.2.2. sz.  mell'!E9+'[1]15. sz. mell'!E10</f>
        <v>0</v>
      </c>
      <c r="F10" s="109"/>
    </row>
    <row r="11" spans="1:6" s="141" customFormat="1" ht="12" customHeight="1" thickBot="1">
      <c r="A11" s="186" t="s">
        <v>328</v>
      </c>
      <c r="B11" s="6" t="s">
        <v>441</v>
      </c>
      <c r="C11" s="729">
        <v>3000000</v>
      </c>
      <c r="D11" s="729">
        <v>3233380</v>
      </c>
      <c r="E11" s="729">
        <v>3233380</v>
      </c>
      <c r="F11" s="109">
        <f>E11*100/D11</f>
        <v>100</v>
      </c>
    </row>
    <row r="12" spans="1:6" s="141" customFormat="1" ht="12" customHeight="1" thickBot="1">
      <c r="A12" s="186" t="s">
        <v>329</v>
      </c>
      <c r="B12" s="6" t="s">
        <v>442</v>
      </c>
      <c r="C12" s="729">
        <f>'[1]14. sz. mell'!C12+'[1]9.2.2. sz.  mell'!C11+'[1]15. sz. mell'!C12</f>
        <v>0</v>
      </c>
      <c r="D12" s="729"/>
      <c r="E12" s="729"/>
      <c r="F12" s="109"/>
    </row>
    <row r="13" spans="1:6" s="141" customFormat="1" ht="12" customHeight="1" thickBot="1">
      <c r="A13" s="186" t="s">
        <v>330</v>
      </c>
      <c r="B13" s="6" t="s">
        <v>443</v>
      </c>
      <c r="C13" s="729">
        <f>'[1]14. sz. mell'!C13+'[1]9.2.2. sz.  mell'!C12+'[1]15. sz. mell'!C13</f>
        <v>0</v>
      </c>
      <c r="D13" s="729"/>
      <c r="E13" s="729">
        <f>'[1]14. sz. mell'!E13+'[1]9.2.2. sz.  mell'!E12+'[1]15. sz. mell'!E13</f>
        <v>0</v>
      </c>
      <c r="F13" s="109"/>
    </row>
    <row r="14" spans="1:6" s="141" customFormat="1" ht="12" customHeight="1" thickBot="1">
      <c r="A14" s="186" t="s">
        <v>347</v>
      </c>
      <c r="B14" s="6" t="s">
        <v>444</v>
      </c>
      <c r="C14" s="729">
        <f>'[1]14. sz. mell'!C14+'[1]9.2.2. sz.  mell'!C13+'[1]15. sz. mell'!C14</f>
        <v>0</v>
      </c>
      <c r="D14" s="729"/>
      <c r="E14" s="729">
        <f>'[1]14. sz. mell'!E14+'[1]9.2.2. sz.  mell'!E13+'[1]15. sz. mell'!E14</f>
        <v>0</v>
      </c>
      <c r="F14" s="109"/>
    </row>
    <row r="15" spans="1:6" s="141" customFormat="1" ht="12" customHeight="1" thickBot="1">
      <c r="A15" s="186" t="s">
        <v>331</v>
      </c>
      <c r="B15" s="6" t="s">
        <v>591</v>
      </c>
      <c r="C15" s="729">
        <f>'[1]14. sz. mell'!C15+'[1]9.2.2. sz.  mell'!C14+'[1]15. sz. mell'!C15</f>
        <v>0</v>
      </c>
      <c r="D15" s="729"/>
      <c r="E15" s="729">
        <f>'[1]14. sz. mell'!E15+'[1]9.2.2. sz.  mell'!E14+'[1]15. sz. mell'!E15</f>
        <v>0</v>
      </c>
      <c r="F15" s="109"/>
    </row>
    <row r="16" spans="1:6" s="141" customFormat="1" ht="12" customHeight="1" thickBot="1">
      <c r="A16" s="186" t="s">
        <v>332</v>
      </c>
      <c r="B16" s="5" t="s">
        <v>592</v>
      </c>
      <c r="C16" s="729">
        <f>'[1]14. sz. mell'!C16+'[1]9.2.2. sz.  mell'!C15+'[1]15. sz. mell'!C16</f>
        <v>0</v>
      </c>
      <c r="D16" s="729"/>
      <c r="E16" s="729">
        <f>'[1]14. sz. mell'!E16+'[1]9.2.2. sz.  mell'!E15+'[1]15. sz. mell'!E16</f>
        <v>0</v>
      </c>
      <c r="F16" s="109"/>
    </row>
    <row r="17" spans="1:6" s="195" customFormat="1" ht="12" customHeight="1" thickBot="1">
      <c r="A17" s="186" t="s">
        <v>339</v>
      </c>
      <c r="B17" s="6" t="s">
        <v>447</v>
      </c>
      <c r="C17" s="729">
        <f>'[1]14. sz. mell'!C17+'[1]9.2.2. sz.  mell'!C16+'[1]15. sz. mell'!C17</f>
        <v>0</v>
      </c>
      <c r="D17" s="729">
        <v>4330</v>
      </c>
      <c r="E17" s="729">
        <v>4329</v>
      </c>
      <c r="F17" s="109">
        <f>E17*100/D17</f>
        <v>99.9769053117783</v>
      </c>
    </row>
    <row r="18" spans="1:6" s="195" customFormat="1" ht="12" customHeight="1" thickBot="1">
      <c r="A18" s="186" t="s">
        <v>340</v>
      </c>
      <c r="B18" s="6" t="s">
        <v>448</v>
      </c>
      <c r="C18" s="729">
        <f>'[1]14. sz. mell'!C18+'[1]9.2.2. sz.  mell'!C17+'[1]15. sz. mell'!C18</f>
        <v>0</v>
      </c>
      <c r="D18" s="729"/>
      <c r="E18" s="729">
        <v>1313064</v>
      </c>
      <c r="F18" s="109"/>
    </row>
    <row r="19" spans="1:6" s="141" customFormat="1" ht="12" customHeight="1" thickBot="1">
      <c r="A19" s="186" t="s">
        <v>341</v>
      </c>
      <c r="B19" s="5" t="s">
        <v>449</v>
      </c>
      <c r="C19" s="131">
        <f>'[1]14. sz. mell'!C19+'[1]9.2.2. sz.  mell'!C18+'[1]15. sz. mell'!C19</f>
        <v>0</v>
      </c>
      <c r="D19" s="729">
        <v>1223394</v>
      </c>
      <c r="E19" s="131">
        <v>6</v>
      </c>
      <c r="F19" s="109">
        <f>E19*100/D19</f>
        <v>0.0004904388937660312</v>
      </c>
    </row>
    <row r="20" spans="1:6" s="195" customFormat="1" ht="12" customHeight="1" thickBot="1">
      <c r="A20" s="61" t="s">
        <v>269</v>
      </c>
      <c r="B20" s="935" t="s">
        <v>593</v>
      </c>
      <c r="C20" s="936">
        <f>'[1]14. sz. mell'!C20+'[1]9.2.2. sz.  mell'!C19+'[1]15. sz. mell'!C20</f>
        <v>0</v>
      </c>
      <c r="D20" s="109"/>
      <c r="E20" s="936">
        <f>'[1]14. sz. mell'!E20+'[1]9.2.2. sz.  mell'!E19+'[1]15. sz. mell'!E20</f>
        <v>0</v>
      </c>
      <c r="F20" s="109"/>
    </row>
    <row r="21" spans="1:6" s="195" customFormat="1" ht="12" customHeight="1" thickBot="1">
      <c r="A21" s="186" t="s">
        <v>333</v>
      </c>
      <c r="B21" s="7" t="s">
        <v>415</v>
      </c>
      <c r="C21" s="729">
        <f>'[1]14. sz. mell'!C21+'[1]9.2.2. sz.  mell'!C20+'[1]15. sz. mell'!C21</f>
        <v>0</v>
      </c>
      <c r="D21" s="729"/>
      <c r="E21" s="729">
        <f>'[1]14. sz. mell'!E21+'[1]9.2.2. sz.  mell'!E20+'[1]15. sz. mell'!E21</f>
        <v>0</v>
      </c>
      <c r="F21" s="109"/>
    </row>
    <row r="22" spans="1:6" s="195" customFormat="1" ht="12" customHeight="1" thickBot="1">
      <c r="A22" s="186" t="s">
        <v>334</v>
      </c>
      <c r="B22" s="6" t="s">
        <v>594</v>
      </c>
      <c r="C22" s="729">
        <f>'[1]14. sz. mell'!C22+'[1]9.2.2. sz.  mell'!C21+'[1]15. sz. mell'!C22</f>
        <v>0</v>
      </c>
      <c r="D22" s="729"/>
      <c r="E22" s="729">
        <f>'[1]14. sz. mell'!E22+'[1]9.2.2. sz.  mell'!E21+'[1]15. sz. mell'!E22</f>
        <v>0</v>
      </c>
      <c r="F22" s="109"/>
    </row>
    <row r="23" spans="1:6" s="195" customFormat="1" ht="12" customHeight="1" thickBot="1">
      <c r="A23" s="186" t="s">
        <v>335</v>
      </c>
      <c r="B23" s="6" t="s">
        <v>595</v>
      </c>
      <c r="C23" s="729">
        <f>'[1]14. sz. mell'!C23+'[1]9.2.2. sz.  mell'!C22+'[1]15. sz. mell'!C23</f>
        <v>0</v>
      </c>
      <c r="D23" s="729"/>
      <c r="E23" s="729">
        <f>'[1]14. sz. mell'!E23+'[1]9.2.2. sz.  mell'!E22+'[1]15. sz. mell'!E23</f>
        <v>0</v>
      </c>
      <c r="F23" s="109"/>
    </row>
    <row r="24" spans="1:6" s="195" customFormat="1" ht="12" customHeight="1" thickBot="1">
      <c r="A24" s="186" t="s">
        <v>336</v>
      </c>
      <c r="B24" s="6" t="s">
        <v>262</v>
      </c>
      <c r="C24" s="131">
        <f>'[1]14. sz. mell'!C24+'[1]9.2.2. sz.  mell'!C23+'[1]15. sz. mell'!C24</f>
        <v>0</v>
      </c>
      <c r="D24" s="729"/>
      <c r="E24" s="131">
        <f>'[1]14. sz. mell'!E24+'[1]9.2.2. sz.  mell'!E23+'[1]15. sz. mell'!E24</f>
        <v>0</v>
      </c>
      <c r="F24" s="109"/>
    </row>
    <row r="25" spans="1:6" s="195" customFormat="1" ht="12" customHeight="1" thickBot="1">
      <c r="A25" s="64" t="s">
        <v>270</v>
      </c>
      <c r="B25" s="310" t="s">
        <v>359</v>
      </c>
      <c r="C25" s="936">
        <f>'[1]14. sz. mell'!C25+'[1]9.2.2. sz.  mell'!C24+'[1]15. sz. mell'!C25</f>
        <v>0</v>
      </c>
      <c r="D25" s="123"/>
      <c r="E25" s="936">
        <f>'[1]14. sz. mell'!E25+'[1]9.2.2. sz.  mell'!E24+'[1]15. sz. mell'!E25</f>
        <v>0</v>
      </c>
      <c r="F25" s="109"/>
    </row>
    <row r="26" spans="1:6" s="195" customFormat="1" ht="12" customHeight="1" thickBot="1">
      <c r="A26" s="64" t="s">
        <v>271</v>
      </c>
      <c r="B26" s="310" t="s">
        <v>596</v>
      </c>
      <c r="C26" s="936">
        <f>'[1]14. sz. mell'!C26+'[1]9.2.2. sz.  mell'!C25+'[1]15. sz. mell'!C26</f>
        <v>0</v>
      </c>
      <c r="D26" s="109"/>
      <c r="E26" s="936">
        <f>'[1]14. sz. mell'!E26+'[1]9.2.2. sz.  mell'!E25+'[1]15. sz. mell'!E26</f>
        <v>0</v>
      </c>
      <c r="F26" s="109"/>
    </row>
    <row r="27" spans="1:6" s="195" customFormat="1" ht="12" customHeight="1" thickBot="1">
      <c r="A27" s="187" t="s">
        <v>425</v>
      </c>
      <c r="B27" s="188" t="s">
        <v>594</v>
      </c>
      <c r="C27" s="729">
        <f>'[1]14. sz. mell'!C27+'[1]9.2.2. sz.  mell'!C26+'[1]15. sz. mell'!C27</f>
        <v>0</v>
      </c>
      <c r="D27" s="729"/>
      <c r="E27" s="729">
        <f>'[1]14. sz. mell'!E27+'[1]9.2.2. sz.  mell'!E26+'[1]15. sz. mell'!E27</f>
        <v>0</v>
      </c>
      <c r="F27" s="109"/>
    </row>
    <row r="28" spans="1:6" s="195" customFormat="1" ht="12" customHeight="1" thickBot="1">
      <c r="A28" s="187" t="s">
        <v>428</v>
      </c>
      <c r="B28" s="189" t="s">
        <v>597</v>
      </c>
      <c r="C28" s="729">
        <f>'[1]14. sz. mell'!C28+'[1]9.2.2. sz.  mell'!C27+'[1]15. sz. mell'!C28</f>
        <v>0</v>
      </c>
      <c r="D28" s="729"/>
      <c r="E28" s="729">
        <f>'[1]14. sz. mell'!E28+'[1]9.2.2. sz.  mell'!E27+'[1]15. sz. mell'!E28</f>
        <v>0</v>
      </c>
      <c r="F28" s="109"/>
    </row>
    <row r="29" spans="1:6" s="195" customFormat="1" ht="12" customHeight="1" thickBot="1">
      <c r="A29" s="186" t="s">
        <v>429</v>
      </c>
      <c r="B29" s="190" t="s">
        <v>598</v>
      </c>
      <c r="C29" s="131">
        <f>'[1]14. sz. mell'!C29+'[1]9.2.2. sz.  mell'!C28+'[1]15. sz. mell'!C29</f>
        <v>0</v>
      </c>
      <c r="D29" s="729"/>
      <c r="E29" s="131">
        <f>'[1]14. sz. mell'!E29+'[1]9.2.2. sz.  mell'!E28+'[1]15. sz. mell'!E29</f>
        <v>0</v>
      </c>
      <c r="F29" s="109"/>
    </row>
    <row r="30" spans="1:6" s="195" customFormat="1" ht="12" customHeight="1" thickBot="1">
      <c r="A30" s="64" t="s">
        <v>272</v>
      </c>
      <c r="B30" s="310" t="s">
        <v>599</v>
      </c>
      <c r="C30" s="936">
        <f>'[1]14. sz. mell'!C30+'[1]9.2.2. sz.  mell'!C29+'[1]15. sz. mell'!C30</f>
        <v>0</v>
      </c>
      <c r="D30" s="109"/>
      <c r="E30" s="936">
        <f>'[1]14. sz. mell'!E30+'[1]9.2.2. sz.  mell'!E29+'[1]15. sz. mell'!E30</f>
        <v>0</v>
      </c>
      <c r="F30" s="109"/>
    </row>
    <row r="31" spans="1:6" s="195" customFormat="1" ht="12" customHeight="1" thickBot="1">
      <c r="A31" s="187" t="s">
        <v>320</v>
      </c>
      <c r="B31" s="188" t="s">
        <v>454</v>
      </c>
      <c r="C31" s="729">
        <f>'[1]14. sz. mell'!C31+'[1]9.2.2. sz.  mell'!C30+'[1]15. sz. mell'!C31</f>
        <v>0</v>
      </c>
      <c r="D31" s="729"/>
      <c r="E31" s="729">
        <f>'[1]14. sz. mell'!E31+'[1]9.2.2. sz.  mell'!E30+'[1]15. sz. mell'!E31</f>
        <v>0</v>
      </c>
      <c r="F31" s="109"/>
    </row>
    <row r="32" spans="1:6" s="195" customFormat="1" ht="12" customHeight="1" thickBot="1">
      <c r="A32" s="187" t="s">
        <v>321</v>
      </c>
      <c r="B32" s="189" t="s">
        <v>455</v>
      </c>
      <c r="C32" s="729">
        <f>'[1]14. sz. mell'!C32+'[1]9.2.2. sz.  mell'!C31+'[1]15. sz. mell'!C32</f>
        <v>0</v>
      </c>
      <c r="D32" s="729"/>
      <c r="E32" s="729">
        <f>'[1]14. sz. mell'!E32+'[1]9.2.2. sz.  mell'!E31+'[1]15. sz. mell'!E32</f>
        <v>0</v>
      </c>
      <c r="F32" s="109"/>
    </row>
    <row r="33" spans="1:6" s="141" customFormat="1" ht="12" customHeight="1" thickBot="1">
      <c r="A33" s="186" t="s">
        <v>322</v>
      </c>
      <c r="B33" s="53" t="s">
        <v>456</v>
      </c>
      <c r="C33" s="131">
        <f>'[1]14. sz. mell'!C33+'[1]9.2.2. sz.  mell'!C32+'[1]15. sz. mell'!C33</f>
        <v>0</v>
      </c>
      <c r="D33" s="729"/>
      <c r="E33" s="131"/>
      <c r="F33" s="109"/>
    </row>
    <row r="34" spans="1:6" s="141" customFormat="1" ht="12" customHeight="1" thickBot="1">
      <c r="A34" s="64" t="s">
        <v>273</v>
      </c>
      <c r="B34" s="310" t="s">
        <v>565</v>
      </c>
      <c r="C34" s="937">
        <f>'[1]14. sz. mell'!C34+'[1]9.2.2. sz.  mell'!C33+'[1]15. sz. mell'!C34</f>
        <v>0</v>
      </c>
      <c r="D34" s="123"/>
      <c r="E34" s="937"/>
      <c r="F34" s="109"/>
    </row>
    <row r="35" spans="1:6" s="141" customFormat="1" ht="12" customHeight="1" thickBot="1">
      <c r="A35" s="64" t="s">
        <v>274</v>
      </c>
      <c r="B35" s="310" t="s">
        <v>600</v>
      </c>
      <c r="C35" s="936">
        <f>'[1]14. sz. mell'!C35+'[1]9.2.2. sz.  mell'!C34+'[1]15. sz. mell'!C35</f>
        <v>0</v>
      </c>
      <c r="D35" s="132"/>
      <c r="E35" s="936"/>
      <c r="F35" s="109"/>
    </row>
    <row r="36" spans="1:6" s="141" customFormat="1" ht="12" customHeight="1" thickBot="1">
      <c r="A36" s="61" t="s">
        <v>275</v>
      </c>
      <c r="B36" s="310" t="s">
        <v>601</v>
      </c>
      <c r="C36" s="938">
        <v>3000000</v>
      </c>
      <c r="D36" s="133">
        <f>D34+D9</f>
        <v>4461104</v>
      </c>
      <c r="E36" s="938">
        <v>4550779</v>
      </c>
      <c r="F36" s="109">
        <f>E36*100/D36</f>
        <v>102.01015264382987</v>
      </c>
    </row>
    <row r="37" spans="1:6" s="141" customFormat="1" ht="12" customHeight="1" thickBot="1">
      <c r="A37" s="76" t="s">
        <v>276</v>
      </c>
      <c r="B37" s="310" t="s">
        <v>602</v>
      </c>
      <c r="C37" s="939">
        <v>99661000</v>
      </c>
      <c r="D37" s="133">
        <f>D38+D40</f>
        <v>100098345</v>
      </c>
      <c r="E37" s="939">
        <v>99826894</v>
      </c>
      <c r="F37" s="109">
        <f>E37*100/D37</f>
        <v>99.72881569620357</v>
      </c>
    </row>
    <row r="38" spans="1:6" s="141" customFormat="1" ht="12" customHeight="1" thickBot="1">
      <c r="A38" s="187" t="s">
        <v>603</v>
      </c>
      <c r="B38" s="188" t="s">
        <v>395</v>
      </c>
      <c r="C38" s="729">
        <f>'[1]14. sz. mell'!C38+'[1]9.2.2. sz.  mell'!C37+'[1]15. sz. mell'!C38</f>
        <v>0</v>
      </c>
      <c r="D38" s="729">
        <v>2829289</v>
      </c>
      <c r="E38" s="729">
        <v>2829289</v>
      </c>
      <c r="F38" s="109">
        <f>E38*100/D38</f>
        <v>100</v>
      </c>
    </row>
    <row r="39" spans="1:6" s="195" customFormat="1" ht="12" customHeight="1" thickBot="1">
      <c r="A39" s="187" t="s">
        <v>604</v>
      </c>
      <c r="B39" s="189" t="s">
        <v>263</v>
      </c>
      <c r="C39" s="729">
        <f>'[1]14. sz. mell'!C39+'[1]9.2.2. sz.  mell'!C38+'[1]15. sz. mell'!C39</f>
        <v>0</v>
      </c>
      <c r="D39" s="729"/>
      <c r="E39" s="729"/>
      <c r="F39" s="109"/>
    </row>
    <row r="40" spans="1:6" s="195" customFormat="1" ht="12" customHeight="1" thickBot="1">
      <c r="A40" s="186" t="s">
        <v>605</v>
      </c>
      <c r="B40" s="53" t="s">
        <v>606</v>
      </c>
      <c r="C40" s="131">
        <v>99661000</v>
      </c>
      <c r="D40" s="729">
        <v>97269056</v>
      </c>
      <c r="E40" s="131">
        <v>96997605</v>
      </c>
      <c r="F40" s="109">
        <f>E40*100/D40</f>
        <v>99.72092769153635</v>
      </c>
    </row>
    <row r="41" spans="1:6" s="195" customFormat="1" ht="15" customHeight="1" thickBot="1">
      <c r="A41" s="76" t="s">
        <v>277</v>
      </c>
      <c r="B41" s="940" t="s">
        <v>607</v>
      </c>
      <c r="C41" s="941">
        <v>102661000</v>
      </c>
      <c r="D41" s="136">
        <f>D36+D37</f>
        <v>104559449</v>
      </c>
      <c r="E41" s="941">
        <v>104377673</v>
      </c>
      <c r="F41" s="109">
        <f>E41*100/D41</f>
        <v>99.82615057583175</v>
      </c>
    </row>
    <row r="42" spans="1:6" s="195" customFormat="1" ht="15" customHeight="1">
      <c r="A42" s="78"/>
      <c r="B42" s="79"/>
      <c r="C42" s="134"/>
      <c r="D42" s="134"/>
      <c r="E42" s="134"/>
      <c r="F42" s="134"/>
    </row>
    <row r="43" spans="1:6" ht="13.5" thickBot="1">
      <c r="A43" s="80"/>
      <c r="B43" s="81"/>
      <c r="C43" s="135"/>
      <c r="D43" s="135"/>
      <c r="E43" s="135"/>
      <c r="F43" s="135"/>
    </row>
    <row r="44" spans="1:6" s="194" customFormat="1" ht="16.5" customHeight="1" thickBot="1">
      <c r="A44" s="82"/>
      <c r="B44" s="436" t="s">
        <v>303</v>
      </c>
      <c r="C44" s="136"/>
      <c r="D44" s="136"/>
      <c r="E44" s="136"/>
      <c r="F44" s="136"/>
    </row>
    <row r="45" spans="1:6" s="196" customFormat="1" ht="12" customHeight="1" thickBot="1">
      <c r="A45" s="942" t="s">
        <v>268</v>
      </c>
      <c r="B45" s="452" t="s">
        <v>608</v>
      </c>
      <c r="C45" s="943">
        <f>SUM(C46+C47+C48)</f>
        <v>102661000</v>
      </c>
      <c r="D45" s="943">
        <f>D46+D47+D48+D50</f>
        <v>104559449</v>
      </c>
      <c r="E45" s="943">
        <v>104167673</v>
      </c>
      <c r="F45" s="943">
        <f>E45*100/D45</f>
        <v>99.62530789541556</v>
      </c>
    </row>
    <row r="46" spans="1:6" ht="12" customHeight="1" thickBot="1">
      <c r="A46" s="186" t="s">
        <v>327</v>
      </c>
      <c r="B46" s="7" t="s">
        <v>298</v>
      </c>
      <c r="C46" s="729">
        <v>68250000</v>
      </c>
      <c r="D46" s="729">
        <v>63760785</v>
      </c>
      <c r="E46" s="729">
        <v>63649668</v>
      </c>
      <c r="F46" s="943">
        <f>E46*100/D46</f>
        <v>99.8257283061995</v>
      </c>
    </row>
    <row r="47" spans="1:6" ht="12" customHeight="1" thickBot="1">
      <c r="A47" s="186" t="s">
        <v>328</v>
      </c>
      <c r="B47" s="6" t="s">
        <v>368</v>
      </c>
      <c r="C47" s="729">
        <v>18670000</v>
      </c>
      <c r="D47" s="729">
        <v>17791204</v>
      </c>
      <c r="E47" s="729">
        <v>17775105</v>
      </c>
      <c r="F47" s="943">
        <f>E47*100/D47</f>
        <v>99.90951146420444</v>
      </c>
    </row>
    <row r="48" spans="1:6" ht="12" customHeight="1" thickBot="1">
      <c r="A48" s="186" t="s">
        <v>329</v>
      </c>
      <c r="B48" s="6" t="s">
        <v>346</v>
      </c>
      <c r="C48" s="729">
        <v>15741000</v>
      </c>
      <c r="D48" s="729">
        <v>23007460</v>
      </c>
      <c r="E48" s="729">
        <v>22742900</v>
      </c>
      <c r="F48" s="943">
        <f>E48*100/D48</f>
        <v>98.85011209407732</v>
      </c>
    </row>
    <row r="49" spans="1:6" ht="12" customHeight="1" thickBot="1">
      <c r="A49" s="186" t="s">
        <v>330</v>
      </c>
      <c r="B49" s="6" t="s">
        <v>369</v>
      </c>
      <c r="C49" s="44"/>
      <c r="D49" s="44"/>
      <c r="E49" s="44"/>
      <c r="F49" s="943"/>
    </row>
    <row r="50" spans="1:6" ht="12" customHeight="1" thickBot="1">
      <c r="A50" s="186" t="s">
        <v>347</v>
      </c>
      <c r="B50" s="6" t="s">
        <v>370</v>
      </c>
      <c r="C50" s="44"/>
      <c r="D50" s="44"/>
      <c r="E50" s="44"/>
      <c r="F50" s="943"/>
    </row>
    <row r="51" spans="1:6" ht="12" customHeight="1" thickBot="1">
      <c r="A51" s="64" t="s">
        <v>269</v>
      </c>
      <c r="B51" s="52" t="s">
        <v>609</v>
      </c>
      <c r="C51" s="109">
        <f>SUM(C52:C54)</f>
        <v>0</v>
      </c>
      <c r="D51" s="109">
        <f>D52</f>
        <v>0</v>
      </c>
      <c r="E51" s="109"/>
      <c r="F51" s="943"/>
    </row>
    <row r="52" spans="1:6" s="196" customFormat="1" ht="12" customHeight="1" thickBot="1">
      <c r="A52" s="186" t="s">
        <v>333</v>
      </c>
      <c r="B52" s="7" t="s">
        <v>389</v>
      </c>
      <c r="C52" s="729"/>
      <c r="D52" s="729"/>
      <c r="E52" s="729"/>
      <c r="F52" s="943"/>
    </row>
    <row r="53" spans="1:6" ht="12" customHeight="1" thickBot="1">
      <c r="A53" s="186" t="s">
        <v>334</v>
      </c>
      <c r="B53" s="6" t="s">
        <v>372</v>
      </c>
      <c r="C53" s="44"/>
      <c r="D53" s="44"/>
      <c r="E53" s="44"/>
      <c r="F53" s="943"/>
    </row>
    <row r="54" spans="1:6" ht="12" customHeight="1" thickBot="1">
      <c r="A54" s="186" t="s">
        <v>335</v>
      </c>
      <c r="B54" s="6" t="s">
        <v>304</v>
      </c>
      <c r="C54" s="44"/>
      <c r="D54" s="44"/>
      <c r="E54" s="44"/>
      <c r="F54" s="943"/>
    </row>
    <row r="55" spans="1:6" ht="12" customHeight="1" thickBot="1">
      <c r="A55" s="1211" t="s">
        <v>336</v>
      </c>
      <c r="B55" s="10" t="s">
        <v>264</v>
      </c>
      <c r="C55" s="1212"/>
      <c r="D55" s="1212"/>
      <c r="E55" s="1212"/>
      <c r="F55" s="943"/>
    </row>
    <row r="56" spans="1:6" ht="12" customHeight="1" thickBot="1">
      <c r="A56" s="1213"/>
      <c r="B56" s="1214" t="s">
        <v>81</v>
      </c>
      <c r="C56" s="1215"/>
      <c r="D56" s="1215"/>
      <c r="E56" s="1215"/>
      <c r="F56" s="943"/>
    </row>
    <row r="57" spans="1:6" ht="12" customHeight="1" thickBot="1">
      <c r="A57" s="1213"/>
      <c r="B57" s="1214" t="s">
        <v>78</v>
      </c>
      <c r="C57" s="1215"/>
      <c r="D57" s="1215"/>
      <c r="E57" s="1215">
        <v>210000</v>
      </c>
      <c r="F57" s="943"/>
    </row>
    <row r="58" spans="1:6" ht="12" customHeight="1" thickBot="1">
      <c r="A58" s="64" t="s">
        <v>270</v>
      </c>
      <c r="B58" s="84" t="s">
        <v>610</v>
      </c>
      <c r="C58" s="137">
        <f>+C45+C51</f>
        <v>102661000</v>
      </c>
      <c r="D58" s="137">
        <f>+D45+D51</f>
        <v>104559449</v>
      </c>
      <c r="E58" s="137">
        <v>104377673</v>
      </c>
      <c r="F58" s="943">
        <f>E58/D58*100</f>
        <v>99.82615057583175</v>
      </c>
    </row>
    <row r="59" spans="3:6" ht="12" customHeight="1" thickBot="1">
      <c r="C59" s="138"/>
      <c r="D59" s="138"/>
      <c r="E59" s="138"/>
      <c r="F59" s="138"/>
    </row>
    <row r="60" spans="1:6" ht="12" customHeight="1" thickBot="1">
      <c r="A60" s="86" t="s">
        <v>1130</v>
      </c>
      <c r="B60" s="87"/>
      <c r="C60" s="51">
        <v>19</v>
      </c>
      <c r="D60" s="51">
        <v>19</v>
      </c>
      <c r="E60" s="51">
        <v>19</v>
      </c>
      <c r="F60" s="51"/>
    </row>
    <row r="61" spans="1:6" ht="15" customHeight="1" thickBot="1">
      <c r="A61" s="86" t="s">
        <v>385</v>
      </c>
      <c r="B61" s="87"/>
      <c r="C61" s="51">
        <v>0</v>
      </c>
      <c r="D61" s="51">
        <v>0</v>
      </c>
      <c r="E61" s="51">
        <v>0</v>
      </c>
      <c r="F61" s="51">
        <v>0</v>
      </c>
    </row>
    <row r="62" spans="1:5" ht="15.75">
      <c r="A62" s="143"/>
      <c r="B62" s="143"/>
      <c r="C62" s="58"/>
      <c r="E62" s="58"/>
    </row>
    <row r="63" ht="15" customHeight="1"/>
    <row r="64" ht="14.25" customHeight="1"/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view="pageBreakPreview" zoomScale="60" zoomScalePageLayoutView="0" workbookViewId="0" topLeftCell="A1">
      <selection activeCell="D1" sqref="D1"/>
    </sheetView>
  </sheetViews>
  <sheetFormatPr defaultColWidth="9.00390625" defaultRowHeight="12.75"/>
  <cols>
    <col min="1" max="1" width="13.00390625" style="690" customWidth="1"/>
    <col min="2" max="2" width="68.375" style="85" customWidth="1"/>
    <col min="3" max="3" width="16.875" style="85" customWidth="1"/>
    <col min="4" max="4" width="16.50390625" style="85" bestFit="1" customWidth="1"/>
    <col min="5" max="5" width="16.875" style="85" customWidth="1"/>
    <col min="6" max="16384" width="9.375" style="85" customWidth="1"/>
  </cols>
  <sheetData>
    <row r="1" spans="1:5" s="66" customFormat="1" ht="21" customHeight="1">
      <c r="A1" s="65"/>
      <c r="B1" s="67"/>
      <c r="C1" s="88"/>
      <c r="D1" s="88" t="s">
        <v>200</v>
      </c>
      <c r="E1" s="67"/>
    </row>
    <row r="2" spans="1:5" s="192" customFormat="1" ht="25.5" customHeight="1" thickBot="1">
      <c r="A2" s="65"/>
      <c r="B2" s="67"/>
      <c r="C2" s="67"/>
      <c r="D2" s="191"/>
      <c r="E2" s="67"/>
    </row>
    <row r="3" spans="1:5" s="192" customFormat="1" ht="36">
      <c r="A3" s="146" t="s">
        <v>382</v>
      </c>
      <c r="B3" s="124" t="s">
        <v>624</v>
      </c>
      <c r="C3" s="139"/>
      <c r="D3" s="139"/>
      <c r="E3" s="139"/>
    </row>
    <row r="4" spans="1:5" s="193" customFormat="1" ht="15.75" customHeight="1" thickBot="1">
      <c r="A4" s="184" t="s">
        <v>381</v>
      </c>
      <c r="B4" s="125" t="s">
        <v>612</v>
      </c>
      <c r="C4" s="140"/>
      <c r="D4" s="140"/>
      <c r="E4" s="140"/>
    </row>
    <row r="5" spans="1:5" ht="14.25" thickBot="1">
      <c r="A5" s="68"/>
      <c r="B5" s="68"/>
      <c r="C5" s="934"/>
      <c r="D5" s="503"/>
      <c r="E5" s="934"/>
    </row>
    <row r="6" spans="1:5" s="194" customFormat="1" ht="12.75" customHeight="1" thickBot="1">
      <c r="A6" s="147" t="s">
        <v>383</v>
      </c>
      <c r="B6" s="70" t="s">
        <v>300</v>
      </c>
      <c r="C6" s="71" t="s">
        <v>1096</v>
      </c>
      <c r="D6" s="71" t="s">
        <v>93</v>
      </c>
      <c r="E6" s="71" t="s">
        <v>1030</v>
      </c>
    </row>
    <row r="7" spans="1:5" s="194" customFormat="1" ht="15.75" customHeight="1" thickBot="1">
      <c r="A7" s="61">
        <v>1</v>
      </c>
      <c r="B7" s="62">
        <v>2</v>
      </c>
      <c r="C7" s="63">
        <v>3</v>
      </c>
      <c r="D7" s="63">
        <v>4</v>
      </c>
      <c r="E7" s="63">
        <v>5</v>
      </c>
    </row>
    <row r="8" spans="1:5" s="141" customFormat="1" ht="12" customHeight="1" thickBot="1">
      <c r="A8" s="72"/>
      <c r="B8" s="73" t="s">
        <v>302</v>
      </c>
      <c r="C8" s="74"/>
      <c r="D8" s="74"/>
      <c r="E8" s="74"/>
    </row>
    <row r="9" spans="1:5" s="141" customFormat="1" ht="12" customHeight="1" thickBot="1">
      <c r="A9" s="61" t="s">
        <v>268</v>
      </c>
      <c r="B9" s="75" t="s">
        <v>590</v>
      </c>
      <c r="C9" s="109">
        <f>SUM(C10:C19)</f>
        <v>3000000</v>
      </c>
      <c r="D9" s="109">
        <f>D11+D17+D19</f>
        <v>4461104</v>
      </c>
      <c r="E9" s="109">
        <f>SUM(E10:E19)</f>
        <v>4550779</v>
      </c>
    </row>
    <row r="10" spans="1:5" s="141" customFormat="1" ht="12" customHeight="1">
      <c r="A10" s="185" t="s">
        <v>327</v>
      </c>
      <c r="B10" s="8" t="s">
        <v>440</v>
      </c>
      <c r="C10" s="729">
        <f>'[1]14. sz. mell'!C10+'[1]9.2.2. sz.  mell'!C9+'[1]15. sz. mell'!C10</f>
        <v>0</v>
      </c>
      <c r="D10" s="729"/>
      <c r="E10" s="729">
        <f>'[1]14. sz. mell'!E10+'[1]9.2.2. sz.  mell'!E9+'[1]15. sz. mell'!E10</f>
        <v>0</v>
      </c>
    </row>
    <row r="11" spans="1:5" s="141" customFormat="1" ht="12" customHeight="1">
      <c r="A11" s="186" t="s">
        <v>328</v>
      </c>
      <c r="B11" s="6" t="s">
        <v>441</v>
      </c>
      <c r="C11" s="729">
        <v>3000000</v>
      </c>
      <c r="D11" s="729">
        <v>3233380</v>
      </c>
      <c r="E11" s="729">
        <v>3233380</v>
      </c>
    </row>
    <row r="12" spans="1:5" s="141" customFormat="1" ht="12" customHeight="1">
      <c r="A12" s="186" t="s">
        <v>329</v>
      </c>
      <c r="B12" s="6" t="s">
        <v>442</v>
      </c>
      <c r="C12" s="729">
        <f>'[1]14. sz. mell'!C12+'[1]9.2.2. sz.  mell'!C11+'[1]15. sz. mell'!C12</f>
        <v>0</v>
      </c>
      <c r="D12" s="729"/>
      <c r="E12" s="729"/>
    </row>
    <row r="13" spans="1:5" s="141" customFormat="1" ht="12" customHeight="1">
      <c r="A13" s="186" t="s">
        <v>330</v>
      </c>
      <c r="B13" s="6" t="s">
        <v>443</v>
      </c>
      <c r="C13" s="729">
        <f>'[1]14. sz. mell'!C13+'[1]9.2.2. sz.  mell'!C12+'[1]15. sz. mell'!C13</f>
        <v>0</v>
      </c>
      <c r="D13" s="729"/>
      <c r="E13" s="729">
        <f>'[1]14. sz. mell'!E13+'[1]9.2.2. sz.  mell'!E12+'[1]15. sz. mell'!E13</f>
        <v>0</v>
      </c>
    </row>
    <row r="14" spans="1:5" s="141" customFormat="1" ht="12" customHeight="1">
      <c r="A14" s="186" t="s">
        <v>347</v>
      </c>
      <c r="B14" s="6" t="s">
        <v>444</v>
      </c>
      <c r="C14" s="729">
        <f>'[1]14. sz. mell'!C14+'[1]9.2.2. sz.  mell'!C13+'[1]15. sz. mell'!C14</f>
        <v>0</v>
      </c>
      <c r="D14" s="729"/>
      <c r="E14" s="729">
        <f>'[1]14. sz. mell'!E14+'[1]9.2.2. sz.  mell'!E13+'[1]15. sz. mell'!E14</f>
        <v>0</v>
      </c>
    </row>
    <row r="15" spans="1:5" s="141" customFormat="1" ht="12" customHeight="1">
      <c r="A15" s="186" t="s">
        <v>331</v>
      </c>
      <c r="B15" s="6" t="s">
        <v>591</v>
      </c>
      <c r="C15" s="729">
        <f>'[1]14. sz. mell'!C15+'[1]9.2.2. sz.  mell'!C14+'[1]15. sz. mell'!C15</f>
        <v>0</v>
      </c>
      <c r="D15" s="729"/>
      <c r="E15" s="729">
        <f>'[1]14. sz. mell'!E15+'[1]9.2.2. sz.  mell'!E14+'[1]15. sz. mell'!E15</f>
        <v>0</v>
      </c>
    </row>
    <row r="16" spans="1:5" s="141" customFormat="1" ht="12" customHeight="1">
      <c r="A16" s="186" t="s">
        <v>332</v>
      </c>
      <c r="B16" s="5" t="s">
        <v>592</v>
      </c>
      <c r="C16" s="729">
        <f>'[1]14. sz. mell'!C16+'[1]9.2.2. sz.  mell'!C15+'[1]15. sz. mell'!C16</f>
        <v>0</v>
      </c>
      <c r="D16" s="729"/>
      <c r="E16" s="729">
        <f>'[1]14. sz. mell'!E16+'[1]9.2.2. sz.  mell'!E15+'[1]15. sz. mell'!E16</f>
        <v>0</v>
      </c>
    </row>
    <row r="17" spans="1:5" s="195" customFormat="1" ht="12" customHeight="1">
      <c r="A17" s="186" t="s">
        <v>339</v>
      </c>
      <c r="B17" s="6" t="s">
        <v>447</v>
      </c>
      <c r="C17" s="729">
        <f>'[1]14. sz. mell'!C17+'[1]9.2.2. sz.  mell'!C16+'[1]15. sz. mell'!C17</f>
        <v>0</v>
      </c>
      <c r="D17" s="729">
        <v>4330</v>
      </c>
      <c r="E17" s="729">
        <v>4329</v>
      </c>
    </row>
    <row r="18" spans="1:5" s="195" customFormat="1" ht="12" customHeight="1">
      <c r="A18" s="186" t="s">
        <v>340</v>
      </c>
      <c r="B18" s="6" t="s">
        <v>448</v>
      </c>
      <c r="C18" s="729">
        <f>'[1]14. sz. mell'!C18+'[1]9.2.2. sz.  mell'!C17+'[1]15. sz. mell'!C18</f>
        <v>0</v>
      </c>
      <c r="D18" s="729"/>
      <c r="E18" s="729">
        <v>1313064</v>
      </c>
    </row>
    <row r="19" spans="1:5" s="141" customFormat="1" ht="12" customHeight="1" thickBot="1">
      <c r="A19" s="186" t="s">
        <v>341</v>
      </c>
      <c r="B19" s="5" t="s">
        <v>449</v>
      </c>
      <c r="C19" s="131">
        <f>'[1]14. sz. mell'!C19+'[1]9.2.2. sz.  mell'!C18+'[1]15. sz. mell'!C19</f>
        <v>0</v>
      </c>
      <c r="D19" s="729">
        <v>1223394</v>
      </c>
      <c r="E19" s="131">
        <v>6</v>
      </c>
    </row>
    <row r="20" spans="1:5" s="195" customFormat="1" ht="12" customHeight="1" thickBot="1">
      <c r="A20" s="61" t="s">
        <v>269</v>
      </c>
      <c r="B20" s="75" t="s">
        <v>593</v>
      </c>
      <c r="C20" s="936">
        <f>'[1]14. sz. mell'!C20+'[1]9.2.2. sz.  mell'!C19+'[1]15. sz. mell'!C20</f>
        <v>0</v>
      </c>
      <c r="D20" s="109"/>
      <c r="E20" s="936">
        <f>'[1]14. sz. mell'!E20+'[1]9.2.2. sz.  mell'!E19+'[1]15. sz. mell'!E20</f>
        <v>0</v>
      </c>
    </row>
    <row r="21" spans="1:5" s="195" customFormat="1" ht="12" customHeight="1">
      <c r="A21" s="186" t="s">
        <v>333</v>
      </c>
      <c r="B21" s="7" t="s">
        <v>415</v>
      </c>
      <c r="C21" s="729">
        <f>'[1]14. sz. mell'!C21+'[1]9.2.2. sz.  mell'!C20+'[1]15. sz. mell'!C21</f>
        <v>0</v>
      </c>
      <c r="D21" s="729"/>
      <c r="E21" s="729">
        <f>'[1]14. sz. mell'!E21+'[1]9.2.2. sz.  mell'!E20+'[1]15. sz. mell'!E21</f>
        <v>0</v>
      </c>
    </row>
    <row r="22" spans="1:5" s="195" customFormat="1" ht="12" customHeight="1">
      <c r="A22" s="186" t="s">
        <v>334</v>
      </c>
      <c r="B22" s="6" t="s">
        <v>594</v>
      </c>
      <c r="C22" s="729">
        <f>'[1]14. sz. mell'!C22+'[1]9.2.2. sz.  mell'!C21+'[1]15. sz. mell'!C22</f>
        <v>0</v>
      </c>
      <c r="D22" s="729"/>
      <c r="E22" s="729">
        <f>'[1]14. sz. mell'!E22+'[1]9.2.2. sz.  mell'!E21+'[1]15. sz. mell'!E22</f>
        <v>0</v>
      </c>
    </row>
    <row r="23" spans="1:5" s="195" customFormat="1" ht="12" customHeight="1">
      <c r="A23" s="186" t="s">
        <v>335</v>
      </c>
      <c r="B23" s="6" t="s">
        <v>595</v>
      </c>
      <c r="C23" s="729">
        <f>'[1]14. sz. mell'!C23+'[1]9.2.2. sz.  mell'!C22+'[1]15. sz. mell'!C23</f>
        <v>0</v>
      </c>
      <c r="D23" s="729"/>
      <c r="E23" s="729">
        <f>'[1]14. sz. mell'!E23+'[1]9.2.2. sz.  mell'!E22+'[1]15. sz. mell'!E23</f>
        <v>0</v>
      </c>
    </row>
    <row r="24" spans="1:5" s="195" customFormat="1" ht="12" customHeight="1" thickBot="1">
      <c r="A24" s="186" t="s">
        <v>336</v>
      </c>
      <c r="B24" s="6" t="s">
        <v>262</v>
      </c>
      <c r="C24" s="131">
        <f>'[1]14. sz. mell'!C24+'[1]9.2.2. sz.  mell'!C23+'[1]15. sz. mell'!C24</f>
        <v>0</v>
      </c>
      <c r="D24" s="729"/>
      <c r="E24" s="131">
        <f>'[1]14. sz. mell'!E24+'[1]9.2.2. sz.  mell'!E23+'[1]15. sz. mell'!E24</f>
        <v>0</v>
      </c>
    </row>
    <row r="25" spans="1:5" s="195" customFormat="1" ht="12" customHeight="1" thickBot="1">
      <c r="A25" s="64" t="s">
        <v>270</v>
      </c>
      <c r="B25" s="52" t="s">
        <v>359</v>
      </c>
      <c r="C25" s="936">
        <f>'[1]14. sz. mell'!C25+'[1]9.2.2. sz.  mell'!C24+'[1]15. sz. mell'!C25</f>
        <v>0</v>
      </c>
      <c r="D25" s="123"/>
      <c r="E25" s="936">
        <f>'[1]14. sz. mell'!E25+'[1]9.2.2. sz.  mell'!E24+'[1]15. sz. mell'!E25</f>
        <v>0</v>
      </c>
    </row>
    <row r="26" spans="1:5" s="195" customFormat="1" ht="12" customHeight="1" thickBot="1">
      <c r="A26" s="64" t="s">
        <v>271</v>
      </c>
      <c r="B26" s="52" t="s">
        <v>596</v>
      </c>
      <c r="C26" s="936">
        <f>'[1]14. sz. mell'!C26+'[1]9.2.2. sz.  mell'!C25+'[1]15. sz. mell'!C26</f>
        <v>0</v>
      </c>
      <c r="D26" s="109"/>
      <c r="E26" s="936">
        <f>'[1]14. sz. mell'!E26+'[1]9.2.2. sz.  mell'!E25+'[1]15. sz. mell'!E26</f>
        <v>0</v>
      </c>
    </row>
    <row r="27" spans="1:5" s="195" customFormat="1" ht="12" customHeight="1">
      <c r="A27" s="187" t="s">
        <v>425</v>
      </c>
      <c r="B27" s="188" t="s">
        <v>594</v>
      </c>
      <c r="C27" s="729">
        <f>'[1]14. sz. mell'!C27+'[1]9.2.2. sz.  mell'!C26+'[1]15. sz. mell'!C27</f>
        <v>0</v>
      </c>
      <c r="D27" s="729"/>
      <c r="E27" s="729">
        <f>'[1]14. sz. mell'!E27+'[1]9.2.2. sz.  mell'!E26+'[1]15. sz. mell'!E27</f>
        <v>0</v>
      </c>
    </row>
    <row r="28" spans="1:5" s="195" customFormat="1" ht="12" customHeight="1">
      <c r="A28" s="187" t="s">
        <v>428</v>
      </c>
      <c r="B28" s="189" t="s">
        <v>597</v>
      </c>
      <c r="C28" s="729">
        <f>'[1]14. sz. mell'!C28+'[1]9.2.2. sz.  mell'!C27+'[1]15. sz. mell'!C28</f>
        <v>0</v>
      </c>
      <c r="D28" s="729"/>
      <c r="E28" s="729">
        <f>'[1]14. sz. mell'!E28+'[1]9.2.2. sz.  mell'!E27+'[1]15. sz. mell'!E28</f>
        <v>0</v>
      </c>
    </row>
    <row r="29" spans="1:5" s="195" customFormat="1" ht="12" customHeight="1" thickBot="1">
      <c r="A29" s="186" t="s">
        <v>429</v>
      </c>
      <c r="B29" s="190" t="s">
        <v>598</v>
      </c>
      <c r="C29" s="131">
        <f>'[1]14. sz. mell'!C29+'[1]9.2.2. sz.  mell'!C28+'[1]15. sz. mell'!C29</f>
        <v>0</v>
      </c>
      <c r="D29" s="729"/>
      <c r="E29" s="131">
        <f>'[1]14. sz. mell'!E29+'[1]9.2.2. sz.  mell'!E28+'[1]15. sz. mell'!E29</f>
        <v>0</v>
      </c>
    </row>
    <row r="30" spans="1:5" s="195" customFormat="1" ht="12" customHeight="1" thickBot="1">
      <c r="A30" s="64" t="s">
        <v>272</v>
      </c>
      <c r="B30" s="52" t="s">
        <v>599</v>
      </c>
      <c r="C30" s="936">
        <f>'[1]14. sz. mell'!C30+'[1]9.2.2. sz.  mell'!C29+'[1]15. sz. mell'!C30</f>
        <v>0</v>
      </c>
      <c r="D30" s="109"/>
      <c r="E30" s="936">
        <f>'[1]14. sz. mell'!E30+'[1]9.2.2. sz.  mell'!E29+'[1]15. sz. mell'!E30</f>
        <v>0</v>
      </c>
    </row>
    <row r="31" spans="1:5" s="195" customFormat="1" ht="12" customHeight="1">
      <c r="A31" s="187" t="s">
        <v>320</v>
      </c>
      <c r="B31" s="188" t="s">
        <v>454</v>
      </c>
      <c r="C31" s="729">
        <f>'[1]14. sz. mell'!C31+'[1]9.2.2. sz.  mell'!C30+'[1]15. sz. mell'!C31</f>
        <v>0</v>
      </c>
      <c r="D31" s="729"/>
      <c r="E31" s="729">
        <f>'[1]14. sz. mell'!E31+'[1]9.2.2. sz.  mell'!E30+'[1]15. sz. mell'!E31</f>
        <v>0</v>
      </c>
    </row>
    <row r="32" spans="1:5" s="195" customFormat="1" ht="12" customHeight="1">
      <c r="A32" s="187" t="s">
        <v>321</v>
      </c>
      <c r="B32" s="189" t="s">
        <v>455</v>
      </c>
      <c r="C32" s="729">
        <f>'[1]14. sz. mell'!C32+'[1]9.2.2. sz.  mell'!C31+'[1]15. sz. mell'!C32</f>
        <v>0</v>
      </c>
      <c r="D32" s="729"/>
      <c r="E32" s="729">
        <f>'[1]14. sz. mell'!E32+'[1]9.2.2. sz.  mell'!E31+'[1]15. sz. mell'!E32</f>
        <v>0</v>
      </c>
    </row>
    <row r="33" spans="1:5" s="141" customFormat="1" ht="12" customHeight="1" thickBot="1">
      <c r="A33" s="186" t="s">
        <v>322</v>
      </c>
      <c r="B33" s="53" t="s">
        <v>456</v>
      </c>
      <c r="C33" s="131">
        <f>'[1]14. sz. mell'!C33+'[1]9.2.2. sz.  mell'!C32+'[1]15. sz. mell'!C33</f>
        <v>0</v>
      </c>
      <c r="D33" s="729"/>
      <c r="E33" s="131"/>
    </row>
    <row r="34" spans="1:5" s="141" customFormat="1" ht="12" customHeight="1" thickBot="1">
      <c r="A34" s="64" t="s">
        <v>273</v>
      </c>
      <c r="B34" s="52" t="s">
        <v>565</v>
      </c>
      <c r="C34" s="937">
        <f>'[1]14. sz. mell'!C34+'[1]9.2.2. sz.  mell'!C33+'[1]15. sz. mell'!C34</f>
        <v>0</v>
      </c>
      <c r="D34" s="123"/>
      <c r="E34" s="937"/>
    </row>
    <row r="35" spans="1:5" s="141" customFormat="1" ht="12" customHeight="1" thickBot="1">
      <c r="A35" s="64" t="s">
        <v>274</v>
      </c>
      <c r="B35" s="52" t="s">
        <v>600</v>
      </c>
      <c r="C35" s="936">
        <f>'[1]14. sz. mell'!C35+'[1]9.2.2. sz.  mell'!C34+'[1]15. sz. mell'!C35</f>
        <v>0</v>
      </c>
      <c r="D35" s="132"/>
      <c r="E35" s="936"/>
    </row>
    <row r="36" spans="1:5" s="141" customFormat="1" ht="12" customHeight="1" thickBot="1">
      <c r="A36" s="61" t="s">
        <v>275</v>
      </c>
      <c r="B36" s="52" t="s">
        <v>601</v>
      </c>
      <c r="C36" s="938">
        <v>3000000</v>
      </c>
      <c r="D36" s="133">
        <f>D34+D9</f>
        <v>4461104</v>
      </c>
      <c r="E36" s="938">
        <v>4550779</v>
      </c>
    </row>
    <row r="37" spans="1:5" s="141" customFormat="1" ht="12" customHeight="1" thickBot="1">
      <c r="A37" s="76" t="s">
        <v>276</v>
      </c>
      <c r="B37" s="52" t="s">
        <v>602</v>
      </c>
      <c r="C37" s="939">
        <v>99661000</v>
      </c>
      <c r="D37" s="133">
        <f>D38+D40</f>
        <v>100098345</v>
      </c>
      <c r="E37" s="939">
        <v>99826894</v>
      </c>
    </row>
    <row r="38" spans="1:5" s="141" customFormat="1" ht="12" customHeight="1">
      <c r="A38" s="187" t="s">
        <v>603</v>
      </c>
      <c r="B38" s="188" t="s">
        <v>395</v>
      </c>
      <c r="C38" s="729">
        <f>'[1]14. sz. mell'!C38+'[1]9.2.2. sz.  mell'!C37+'[1]15. sz. mell'!C38</f>
        <v>0</v>
      </c>
      <c r="D38" s="729">
        <v>2829289</v>
      </c>
      <c r="E38" s="729">
        <v>2829289</v>
      </c>
    </row>
    <row r="39" spans="1:5" s="195" customFormat="1" ht="12" customHeight="1">
      <c r="A39" s="187" t="s">
        <v>604</v>
      </c>
      <c r="B39" s="189" t="s">
        <v>263</v>
      </c>
      <c r="C39" s="729">
        <f>'[1]14. sz. mell'!C39+'[1]9.2.2. sz.  mell'!C38+'[1]15. sz. mell'!C39</f>
        <v>0</v>
      </c>
      <c r="D39" s="729"/>
      <c r="E39" s="729"/>
    </row>
    <row r="40" spans="1:5" s="195" customFormat="1" ht="15" customHeight="1" thickBot="1">
      <c r="A40" s="186" t="s">
        <v>605</v>
      </c>
      <c r="B40" s="53" t="s">
        <v>0</v>
      </c>
      <c r="C40" s="131">
        <v>99661000</v>
      </c>
      <c r="D40" s="729">
        <v>97269056</v>
      </c>
      <c r="E40" s="131">
        <v>96997605</v>
      </c>
    </row>
    <row r="41" spans="1:5" s="195" customFormat="1" ht="15" customHeight="1" thickBot="1">
      <c r="A41" s="76" t="s">
        <v>277</v>
      </c>
      <c r="B41" s="77" t="s">
        <v>607</v>
      </c>
      <c r="C41" s="941">
        <v>102661000</v>
      </c>
      <c r="D41" s="136">
        <f>D36+D37</f>
        <v>104559449</v>
      </c>
      <c r="E41" s="941">
        <v>104377673</v>
      </c>
    </row>
    <row r="42" spans="1:5" ht="12.75">
      <c r="A42" s="78"/>
      <c r="B42" s="79"/>
      <c r="C42" s="134"/>
      <c r="D42" s="134"/>
      <c r="E42" s="134"/>
    </row>
    <row r="43" spans="1:5" s="194" customFormat="1" ht="16.5" customHeight="1" thickBot="1">
      <c r="A43" s="80"/>
      <c r="B43" s="81"/>
      <c r="C43" s="135"/>
      <c r="D43" s="135"/>
      <c r="E43" s="135"/>
    </row>
    <row r="44" spans="1:5" s="196" customFormat="1" ht="12" customHeight="1" thickBot="1">
      <c r="A44" s="82"/>
      <c r="B44" s="83" t="s">
        <v>303</v>
      </c>
      <c r="C44" s="136"/>
      <c r="D44" s="136"/>
      <c r="E44" s="136"/>
    </row>
    <row r="45" spans="1:5" ht="12" customHeight="1" thickBot="1">
      <c r="A45" s="64" t="s">
        <v>268</v>
      </c>
      <c r="B45" s="52" t="s">
        <v>608</v>
      </c>
      <c r="C45" s="943">
        <f>SUM(C46+C47+C48)</f>
        <v>102661000</v>
      </c>
      <c r="D45" s="943">
        <f>D46+D47+D48+D50</f>
        <v>104559449</v>
      </c>
      <c r="E45" s="943">
        <v>104167673</v>
      </c>
    </row>
    <row r="46" spans="1:5" ht="12" customHeight="1">
      <c r="A46" s="186" t="s">
        <v>327</v>
      </c>
      <c r="B46" s="7" t="s">
        <v>298</v>
      </c>
      <c r="C46" s="729">
        <v>68250000</v>
      </c>
      <c r="D46" s="729">
        <v>63760785</v>
      </c>
      <c r="E46" s="729">
        <v>63649668</v>
      </c>
    </row>
    <row r="47" spans="1:5" ht="12" customHeight="1">
      <c r="A47" s="186" t="s">
        <v>328</v>
      </c>
      <c r="B47" s="6" t="s">
        <v>368</v>
      </c>
      <c r="C47" s="729">
        <v>18670000</v>
      </c>
      <c r="D47" s="729">
        <v>17791204</v>
      </c>
      <c r="E47" s="729">
        <v>17775105</v>
      </c>
    </row>
    <row r="48" spans="1:5" ht="12" customHeight="1">
      <c r="A48" s="186" t="s">
        <v>329</v>
      </c>
      <c r="B48" s="6" t="s">
        <v>346</v>
      </c>
      <c r="C48" s="729">
        <v>15741000</v>
      </c>
      <c r="D48" s="729">
        <v>23007460</v>
      </c>
      <c r="E48" s="729">
        <v>22742900</v>
      </c>
    </row>
    <row r="49" spans="1:5" ht="12" customHeight="1">
      <c r="A49" s="186" t="s">
        <v>330</v>
      </c>
      <c r="B49" s="6" t="s">
        <v>369</v>
      </c>
      <c r="C49" s="44"/>
      <c r="D49" s="44"/>
      <c r="E49" s="44"/>
    </row>
    <row r="50" spans="1:5" ht="12" customHeight="1" thickBot="1">
      <c r="A50" s="186" t="s">
        <v>347</v>
      </c>
      <c r="B50" s="6" t="s">
        <v>370</v>
      </c>
      <c r="C50" s="44"/>
      <c r="D50" s="44"/>
      <c r="E50" s="44"/>
    </row>
    <row r="51" spans="1:5" s="196" customFormat="1" ht="12" customHeight="1" thickBot="1">
      <c r="A51" s="64" t="s">
        <v>269</v>
      </c>
      <c r="B51" s="52" t="s">
        <v>609</v>
      </c>
      <c r="C51" s="109">
        <f>SUM(C52:C54)</f>
        <v>0</v>
      </c>
      <c r="D51" s="109">
        <f>D52</f>
        <v>0</v>
      </c>
      <c r="E51" s="109"/>
    </row>
    <row r="52" spans="1:5" ht="12" customHeight="1">
      <c r="A52" s="186" t="s">
        <v>333</v>
      </c>
      <c r="B52" s="7" t="s">
        <v>389</v>
      </c>
      <c r="C52" s="729"/>
      <c r="D52" s="729"/>
      <c r="E52" s="729"/>
    </row>
    <row r="53" spans="1:5" ht="12" customHeight="1">
      <c r="A53" s="186" t="s">
        <v>334</v>
      </c>
      <c r="B53" s="6" t="s">
        <v>372</v>
      </c>
      <c r="C53" s="44"/>
      <c r="D53" s="44"/>
      <c r="E53" s="44"/>
    </row>
    <row r="54" spans="1:5" ht="12" customHeight="1">
      <c r="A54" s="186" t="s">
        <v>335</v>
      </c>
      <c r="B54" s="6" t="s">
        <v>304</v>
      </c>
      <c r="C54" s="44"/>
      <c r="D54" s="44"/>
      <c r="E54" s="44"/>
    </row>
    <row r="55" spans="1:5" ht="12" customHeight="1" thickBot="1">
      <c r="A55" s="1211" t="s">
        <v>336</v>
      </c>
      <c r="B55" s="1210" t="s">
        <v>264</v>
      </c>
      <c r="C55" s="1212"/>
      <c r="D55" s="1212"/>
      <c r="E55" s="1212"/>
    </row>
    <row r="56" spans="1:5" ht="12" customHeight="1" thickBot="1">
      <c r="A56" s="1219"/>
      <c r="B56" s="1214" t="s">
        <v>79</v>
      </c>
      <c r="C56" s="1215"/>
      <c r="D56" s="1215"/>
      <c r="E56" s="1215"/>
    </row>
    <row r="57" spans="1:5" ht="12" customHeight="1" thickBot="1">
      <c r="A57" s="1219"/>
      <c r="B57" s="1214" t="s">
        <v>78</v>
      </c>
      <c r="C57" s="1215"/>
      <c r="D57" s="1215"/>
      <c r="E57" s="1215">
        <v>210000</v>
      </c>
    </row>
    <row r="58" spans="1:5" ht="15" customHeight="1" thickBot="1">
      <c r="A58" s="64" t="s">
        <v>270</v>
      </c>
      <c r="B58" s="1217" t="s">
        <v>610</v>
      </c>
      <c r="C58" s="137">
        <f>+C45+C51</f>
        <v>102661000</v>
      </c>
      <c r="D58" s="137">
        <f>+D45+D51</f>
        <v>104559449</v>
      </c>
      <c r="E58" s="137">
        <v>104377673</v>
      </c>
    </row>
    <row r="59" spans="3:5" ht="13.5" thickBot="1">
      <c r="C59" s="138"/>
      <c r="D59" s="138"/>
      <c r="E59" s="138"/>
    </row>
    <row r="60" spans="1:5" ht="15" customHeight="1" thickBot="1">
      <c r="A60" s="86" t="s">
        <v>384</v>
      </c>
      <c r="B60" s="87"/>
      <c r="C60" s="51">
        <v>19</v>
      </c>
      <c r="D60" s="51">
        <v>19</v>
      </c>
      <c r="E60" s="51">
        <v>19</v>
      </c>
    </row>
    <row r="61" spans="1:5" ht="14.25" customHeight="1" thickBot="1">
      <c r="A61" s="86" t="s">
        <v>385</v>
      </c>
      <c r="B61" s="87"/>
      <c r="C61" s="51">
        <v>0</v>
      </c>
      <c r="D61" s="51">
        <v>0</v>
      </c>
      <c r="E61" s="51">
        <v>0</v>
      </c>
    </row>
    <row r="62" spans="3:5" ht="12.75">
      <c r="C62" s="58"/>
      <c r="E62" s="5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13.875" style="690" customWidth="1"/>
    <col min="2" max="2" width="79.125" style="85" customWidth="1"/>
    <col min="3" max="3" width="24.625" style="85" customWidth="1"/>
  </cols>
  <sheetData>
    <row r="1" spans="1:4" ht="16.5" thickBot="1">
      <c r="A1" s="65"/>
      <c r="B1" s="67"/>
      <c r="C1" s="191" t="s">
        <v>199</v>
      </c>
      <c r="D1" s="66"/>
    </row>
    <row r="2" spans="1:4" ht="22.5" customHeight="1">
      <c r="A2" s="146" t="s">
        <v>382</v>
      </c>
      <c r="B2" s="124" t="s">
        <v>624</v>
      </c>
      <c r="C2" s="139" t="s">
        <v>307</v>
      </c>
      <c r="D2" s="192"/>
    </row>
    <row r="3" spans="1:4" ht="16.5" customHeight="1" thickBot="1">
      <c r="A3" s="184" t="s">
        <v>381</v>
      </c>
      <c r="B3" s="125" t="s">
        <v>767</v>
      </c>
      <c r="C3" s="140" t="s">
        <v>308</v>
      </c>
      <c r="D3" s="192"/>
    </row>
    <row r="4" spans="1:4" ht="14.25" thickBot="1">
      <c r="A4" s="68"/>
      <c r="B4" s="68"/>
      <c r="C4" s="69"/>
      <c r="D4" s="193"/>
    </row>
    <row r="5" spans="1:4" ht="18" customHeight="1" thickBot="1">
      <c r="A5" s="147" t="s">
        <v>383</v>
      </c>
      <c r="B5" s="70" t="s">
        <v>300</v>
      </c>
      <c r="C5" s="71" t="s">
        <v>301</v>
      </c>
      <c r="D5" s="85"/>
    </row>
    <row r="6" spans="1:4" ht="12.75" customHeight="1" thickBot="1">
      <c r="A6" s="61">
        <v>1</v>
      </c>
      <c r="B6" s="62">
        <v>2</v>
      </c>
      <c r="C6" s="63">
        <v>3</v>
      </c>
      <c r="D6" s="194"/>
    </row>
    <row r="7" spans="1:4" ht="13.5" customHeight="1" thickBot="1">
      <c r="A7" s="72"/>
      <c r="B7" s="73" t="s">
        <v>302</v>
      </c>
      <c r="C7" s="74"/>
      <c r="D7" s="194"/>
    </row>
    <row r="8" spans="1:4" ht="12" customHeight="1" thickBot="1">
      <c r="A8" s="61" t="s">
        <v>268</v>
      </c>
      <c r="B8" s="75" t="s">
        <v>590</v>
      </c>
      <c r="C8" s="109">
        <f>SUM(C9:C18)</f>
        <v>0</v>
      </c>
      <c r="D8" s="141"/>
    </row>
    <row r="9" spans="1:4" ht="9.75" customHeight="1">
      <c r="A9" s="185" t="s">
        <v>327</v>
      </c>
      <c r="B9" s="8" t="s">
        <v>440</v>
      </c>
      <c r="C9" s="130"/>
      <c r="D9" s="141"/>
    </row>
    <row r="10" spans="1:4" ht="11.25" customHeight="1">
      <c r="A10" s="186" t="s">
        <v>328</v>
      </c>
      <c r="B10" s="6" t="s">
        <v>441</v>
      </c>
      <c r="C10" s="107"/>
      <c r="D10" s="141"/>
    </row>
    <row r="11" spans="1:4" ht="9.75" customHeight="1">
      <c r="A11" s="186" t="s">
        <v>329</v>
      </c>
      <c r="B11" s="6" t="s">
        <v>442</v>
      </c>
      <c r="C11" s="107"/>
      <c r="D11" s="141"/>
    </row>
    <row r="12" spans="1:4" ht="11.25" customHeight="1">
      <c r="A12" s="186" t="s">
        <v>330</v>
      </c>
      <c r="B12" s="6" t="s">
        <v>443</v>
      </c>
      <c r="C12" s="107"/>
      <c r="D12" s="141"/>
    </row>
    <row r="13" spans="1:4" ht="11.25" customHeight="1">
      <c r="A13" s="186" t="s">
        <v>347</v>
      </c>
      <c r="B13" s="6" t="s">
        <v>444</v>
      </c>
      <c r="C13" s="107"/>
      <c r="D13" s="141"/>
    </row>
    <row r="14" spans="1:4" ht="11.25" customHeight="1">
      <c r="A14" s="186" t="s">
        <v>331</v>
      </c>
      <c r="B14" s="6" t="s">
        <v>591</v>
      </c>
      <c r="C14" s="107"/>
      <c r="D14" s="141"/>
    </row>
    <row r="15" spans="1:4" ht="11.25" customHeight="1">
      <c r="A15" s="186" t="s">
        <v>332</v>
      </c>
      <c r="B15" s="5" t="s">
        <v>592</v>
      </c>
      <c r="C15" s="107"/>
      <c r="D15" s="141"/>
    </row>
    <row r="16" spans="1:4" ht="10.5" customHeight="1">
      <c r="A16" s="186" t="s">
        <v>339</v>
      </c>
      <c r="B16" s="6" t="s">
        <v>447</v>
      </c>
      <c r="C16" s="131"/>
      <c r="D16" s="141"/>
    </row>
    <row r="17" spans="1:4" ht="10.5" customHeight="1">
      <c r="A17" s="186" t="s">
        <v>340</v>
      </c>
      <c r="B17" s="6" t="s">
        <v>448</v>
      </c>
      <c r="C17" s="107"/>
      <c r="D17" s="195"/>
    </row>
    <row r="18" spans="1:4" ht="14.25" customHeight="1" thickBot="1">
      <c r="A18" s="186" t="s">
        <v>341</v>
      </c>
      <c r="B18" s="5" t="s">
        <v>449</v>
      </c>
      <c r="C18" s="108"/>
      <c r="D18" s="195"/>
    </row>
    <row r="19" spans="1:4" ht="21" customHeight="1" thickBot="1">
      <c r="A19" s="61" t="s">
        <v>269</v>
      </c>
      <c r="B19" s="75" t="s">
        <v>593</v>
      </c>
      <c r="C19" s="109">
        <f>SUM(C20:C22)</f>
        <v>0</v>
      </c>
      <c r="D19" s="141"/>
    </row>
    <row r="20" spans="1:4" ht="11.25" customHeight="1">
      <c r="A20" s="186" t="s">
        <v>333</v>
      </c>
      <c r="B20" s="7" t="s">
        <v>415</v>
      </c>
      <c r="C20" s="107"/>
      <c r="D20" s="195"/>
    </row>
    <row r="21" spans="1:4" ht="12.75" customHeight="1">
      <c r="A21" s="186" t="s">
        <v>334</v>
      </c>
      <c r="B21" s="6" t="s">
        <v>594</v>
      </c>
      <c r="C21" s="107"/>
      <c r="D21" s="195"/>
    </row>
    <row r="22" spans="1:4" ht="10.5" customHeight="1">
      <c r="A22" s="186" t="s">
        <v>335</v>
      </c>
      <c r="B22" s="6" t="s">
        <v>595</v>
      </c>
      <c r="C22" s="107"/>
      <c r="D22" s="195"/>
    </row>
    <row r="23" spans="1:4" ht="12.75" customHeight="1" thickBot="1">
      <c r="A23" s="186" t="s">
        <v>336</v>
      </c>
      <c r="B23" s="6" t="s">
        <v>262</v>
      </c>
      <c r="C23" s="107"/>
      <c r="D23" s="195"/>
    </row>
    <row r="24" spans="1:4" ht="12.75" customHeight="1" thickBot="1">
      <c r="A24" s="64" t="s">
        <v>270</v>
      </c>
      <c r="B24" s="52" t="s">
        <v>359</v>
      </c>
      <c r="C24" s="123"/>
      <c r="D24" s="195"/>
    </row>
    <row r="25" spans="1:4" ht="21.75" customHeight="1" thickBot="1">
      <c r="A25" s="64" t="s">
        <v>271</v>
      </c>
      <c r="B25" s="52" t="s">
        <v>596</v>
      </c>
      <c r="C25" s="109">
        <f>+C26+C27</f>
        <v>0</v>
      </c>
      <c r="D25" s="195"/>
    </row>
    <row r="26" spans="1:4" ht="13.5" customHeight="1">
      <c r="A26" s="187" t="s">
        <v>425</v>
      </c>
      <c r="B26" s="188" t="s">
        <v>594</v>
      </c>
      <c r="C26" s="42"/>
      <c r="D26" s="195"/>
    </row>
    <row r="27" spans="1:4" ht="10.5" customHeight="1">
      <c r="A27" s="187" t="s">
        <v>428</v>
      </c>
      <c r="B27" s="189" t="s">
        <v>597</v>
      </c>
      <c r="C27" s="110"/>
      <c r="D27" s="195"/>
    </row>
    <row r="28" spans="1:4" ht="14.25" customHeight="1" thickBot="1">
      <c r="A28" s="186" t="s">
        <v>429</v>
      </c>
      <c r="B28" s="190" t="s">
        <v>598</v>
      </c>
      <c r="C28" s="45"/>
      <c r="D28" s="195"/>
    </row>
    <row r="29" spans="1:4" ht="13.5" customHeight="1" thickBot="1">
      <c r="A29" s="64" t="s">
        <v>272</v>
      </c>
      <c r="B29" s="52" t="s">
        <v>599</v>
      </c>
      <c r="C29" s="109">
        <f>+C30+C31+C32</f>
        <v>0</v>
      </c>
      <c r="D29" s="195"/>
    </row>
    <row r="30" spans="1:4" ht="11.25" customHeight="1">
      <c r="A30" s="187" t="s">
        <v>320</v>
      </c>
      <c r="B30" s="188" t="s">
        <v>454</v>
      </c>
      <c r="C30" s="42"/>
      <c r="D30" s="195"/>
    </row>
    <row r="31" spans="1:4" ht="11.25" customHeight="1">
      <c r="A31" s="187" t="s">
        <v>321</v>
      </c>
      <c r="B31" s="189" t="s">
        <v>455</v>
      </c>
      <c r="C31" s="110"/>
      <c r="D31" s="195"/>
    </row>
    <row r="32" spans="1:4" ht="13.5" customHeight="1" thickBot="1">
      <c r="A32" s="186" t="s">
        <v>322</v>
      </c>
      <c r="B32" s="53" t="s">
        <v>456</v>
      </c>
      <c r="C32" s="45"/>
      <c r="D32" s="195"/>
    </row>
    <row r="33" spans="1:4" ht="11.25" customHeight="1" thickBot="1">
      <c r="A33" s="64" t="s">
        <v>273</v>
      </c>
      <c r="B33" s="52" t="s">
        <v>565</v>
      </c>
      <c r="C33" s="123"/>
      <c r="D33" s="141"/>
    </row>
    <row r="34" spans="1:4" ht="12.75" customHeight="1" thickBot="1">
      <c r="A34" s="64" t="s">
        <v>274</v>
      </c>
      <c r="B34" s="52" t="s">
        <v>600</v>
      </c>
      <c r="C34" s="132"/>
      <c r="D34" s="141"/>
    </row>
    <row r="35" spans="1:4" ht="12" customHeight="1" thickBot="1">
      <c r="A35" s="61" t="s">
        <v>275</v>
      </c>
      <c r="B35" s="52" t="s">
        <v>601</v>
      </c>
      <c r="C35" s="133">
        <f>+C8+C19+C24+C25+C29+C33+C34</f>
        <v>0</v>
      </c>
      <c r="D35" s="141"/>
    </row>
    <row r="36" spans="1:4" ht="12.75" customHeight="1" thickBot="1">
      <c r="A36" s="76" t="s">
        <v>276</v>
      </c>
      <c r="B36" s="52" t="s">
        <v>602</v>
      </c>
      <c r="C36" s="133">
        <f>+C37+C38+C39</f>
        <v>0</v>
      </c>
      <c r="D36" s="141"/>
    </row>
    <row r="37" spans="1:4" ht="12" customHeight="1">
      <c r="A37" s="187" t="s">
        <v>603</v>
      </c>
      <c r="B37" s="188" t="s">
        <v>395</v>
      </c>
      <c r="C37" s="42"/>
      <c r="D37" s="141"/>
    </row>
    <row r="38" spans="1:4" ht="12" customHeight="1">
      <c r="A38" s="187" t="s">
        <v>604</v>
      </c>
      <c r="B38" s="189" t="s">
        <v>263</v>
      </c>
      <c r="C38" s="110"/>
      <c r="D38" s="141"/>
    </row>
    <row r="39" spans="1:4" ht="12.75" customHeight="1" thickBot="1">
      <c r="A39" s="186" t="s">
        <v>605</v>
      </c>
      <c r="B39" s="53" t="s">
        <v>606</v>
      </c>
      <c r="C39" s="45"/>
      <c r="D39" s="195"/>
    </row>
    <row r="40" spans="1:4" ht="12.75" customHeight="1" thickBot="1">
      <c r="A40" s="76" t="s">
        <v>277</v>
      </c>
      <c r="B40" s="77" t="s">
        <v>607</v>
      </c>
      <c r="C40" s="136">
        <f>+C35+C36</f>
        <v>0</v>
      </c>
      <c r="D40" s="195"/>
    </row>
    <row r="41" spans="1:4" ht="15">
      <c r="A41" s="78"/>
      <c r="B41" s="79"/>
      <c r="C41" s="134"/>
      <c r="D41" s="195"/>
    </row>
    <row r="42" spans="1:4" ht="12" customHeight="1" thickBot="1">
      <c r="A42" s="80"/>
      <c r="B42" s="81"/>
      <c r="C42" s="135"/>
      <c r="D42" s="194"/>
    </row>
    <row r="43" spans="1:4" ht="10.5" customHeight="1" thickBot="1">
      <c r="A43" s="82"/>
      <c r="B43" s="83" t="s">
        <v>303</v>
      </c>
      <c r="C43" s="136"/>
      <c r="D43" s="196"/>
    </row>
    <row r="44" spans="1:4" ht="11.25" customHeight="1" thickBot="1">
      <c r="A44" s="64" t="s">
        <v>268</v>
      </c>
      <c r="B44" s="52" t="s">
        <v>608</v>
      </c>
      <c r="C44" s="109">
        <f>SUM(C45:C49)</f>
        <v>0</v>
      </c>
      <c r="D44" s="85"/>
    </row>
    <row r="45" spans="1:4" ht="10.5" customHeight="1">
      <c r="A45" s="186" t="s">
        <v>327</v>
      </c>
      <c r="B45" s="7" t="s">
        <v>298</v>
      </c>
      <c r="C45" s="42"/>
      <c r="D45" s="85"/>
    </row>
    <row r="46" spans="1:4" ht="12.75" customHeight="1">
      <c r="A46" s="186" t="s">
        <v>328</v>
      </c>
      <c r="B46" s="6" t="s">
        <v>368</v>
      </c>
      <c r="C46" s="44"/>
      <c r="D46" s="85"/>
    </row>
    <row r="47" spans="1:4" ht="11.25" customHeight="1">
      <c r="A47" s="186" t="s">
        <v>329</v>
      </c>
      <c r="B47" s="6" t="s">
        <v>346</v>
      </c>
      <c r="C47" s="44"/>
      <c r="D47" s="85"/>
    </row>
    <row r="48" spans="1:4" ht="12.75" customHeight="1">
      <c r="A48" s="186" t="s">
        <v>330</v>
      </c>
      <c r="B48" s="6" t="s">
        <v>369</v>
      </c>
      <c r="C48" s="44"/>
      <c r="D48" s="85"/>
    </row>
    <row r="49" spans="1:4" ht="12" customHeight="1" thickBot="1">
      <c r="A49" s="186" t="s">
        <v>347</v>
      </c>
      <c r="B49" s="6" t="s">
        <v>370</v>
      </c>
      <c r="C49" s="44"/>
      <c r="D49" s="85"/>
    </row>
    <row r="50" spans="1:4" ht="10.5" customHeight="1" thickBot="1">
      <c r="A50" s="64" t="s">
        <v>269</v>
      </c>
      <c r="B50" s="52" t="s">
        <v>609</v>
      </c>
      <c r="C50" s="109">
        <f>SUM(C51:C53)</f>
        <v>0</v>
      </c>
      <c r="D50" s="196"/>
    </row>
    <row r="51" spans="1:4" ht="12" customHeight="1">
      <c r="A51" s="186" t="s">
        <v>333</v>
      </c>
      <c r="B51" s="7" t="s">
        <v>389</v>
      </c>
      <c r="C51" s="42"/>
      <c r="D51" s="85"/>
    </row>
    <row r="52" spans="1:4" ht="12" customHeight="1">
      <c r="A52" s="186" t="s">
        <v>334</v>
      </c>
      <c r="B52" s="6" t="s">
        <v>372</v>
      </c>
      <c r="C52" s="44"/>
      <c r="D52" s="85"/>
    </row>
    <row r="53" spans="1:4" ht="12.75" customHeight="1">
      <c r="A53" s="186" t="s">
        <v>335</v>
      </c>
      <c r="B53" s="6" t="s">
        <v>304</v>
      </c>
      <c r="C53" s="44"/>
      <c r="D53" s="85"/>
    </row>
    <row r="54" spans="1:4" ht="13.5" customHeight="1" thickBot="1">
      <c r="A54" s="186" t="s">
        <v>336</v>
      </c>
      <c r="B54" s="6" t="s">
        <v>264</v>
      </c>
      <c r="C54" s="44"/>
      <c r="D54" s="85"/>
    </row>
    <row r="55" spans="1:4" ht="13.5" thickBot="1">
      <c r="A55" s="64" t="s">
        <v>270</v>
      </c>
      <c r="B55" s="84" t="s">
        <v>610</v>
      </c>
      <c r="C55" s="137">
        <f>+C44+C50</f>
        <v>0</v>
      </c>
      <c r="D55" s="85"/>
    </row>
    <row r="56" spans="3:4" ht="13.5" thickBot="1">
      <c r="C56" s="138"/>
      <c r="D56" s="85"/>
    </row>
    <row r="57" spans="1:4" ht="13.5" thickBot="1">
      <c r="A57" s="86" t="s">
        <v>384</v>
      </c>
      <c r="B57" s="87"/>
      <c r="C57" s="51"/>
      <c r="D57" s="85"/>
    </row>
    <row r="58" spans="1:4" ht="13.5" thickBot="1">
      <c r="A58" s="86" t="s">
        <v>385</v>
      </c>
      <c r="B58" s="87"/>
      <c r="C58" s="51"/>
      <c r="D58" s="85"/>
    </row>
    <row r="59" ht="12.75">
      <c r="D59" s="85"/>
    </row>
    <row r="60" ht="12.75">
      <c r="D60" s="85"/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4"/>
  <sheetViews>
    <sheetView view="pageLayout" zoomScaleSheetLayoutView="100" workbookViewId="0" topLeftCell="A4">
      <selection activeCell="C2" sqref="C2"/>
    </sheetView>
  </sheetViews>
  <sheetFormatPr defaultColWidth="9.00390625" defaultRowHeight="12.75"/>
  <cols>
    <col min="1" max="1" width="9.50390625" style="143" customWidth="1"/>
    <col min="2" max="2" width="57.875" style="143" customWidth="1"/>
    <col min="3" max="3" width="12.875" style="143" customWidth="1"/>
    <col min="4" max="4" width="15.50390625" style="153" customWidth="1"/>
    <col min="5" max="5" width="14.375" style="143" customWidth="1"/>
    <col min="6" max="6" width="13.375" style="153" hidden="1" customWidth="1"/>
    <col min="7" max="16384" width="9.375" style="153" customWidth="1"/>
  </cols>
  <sheetData>
    <row r="1" spans="1:5" ht="15.75" customHeight="1">
      <c r="A1" s="1405" t="s">
        <v>266</v>
      </c>
      <c r="B1" s="1405"/>
      <c r="C1" s="1405"/>
      <c r="E1" s="153"/>
    </row>
    <row r="2" spans="1:6" ht="15.75" customHeight="1" thickBot="1">
      <c r="A2" s="1404" t="s">
        <v>350</v>
      </c>
      <c r="B2" s="1404"/>
      <c r="C2" s="691"/>
      <c r="D2" s="689"/>
      <c r="E2" s="691"/>
      <c r="F2" s="689"/>
    </row>
    <row r="3" spans="1:6" ht="36.75" thickBot="1">
      <c r="A3" s="21" t="s">
        <v>315</v>
      </c>
      <c r="B3" s="22" t="s">
        <v>267</v>
      </c>
      <c r="C3" s="29" t="s">
        <v>85</v>
      </c>
      <c r="D3" s="29" t="s">
        <v>86</v>
      </c>
      <c r="E3" s="29" t="s">
        <v>1030</v>
      </c>
      <c r="F3" s="29" t="s">
        <v>1031</v>
      </c>
    </row>
    <row r="4" spans="1:7" ht="37.5" customHeight="1" thickBot="1">
      <c r="A4" s="148">
        <v>1</v>
      </c>
      <c r="B4" s="149">
        <v>2</v>
      </c>
      <c r="C4" s="150">
        <v>3</v>
      </c>
      <c r="D4" s="150">
        <v>4</v>
      </c>
      <c r="E4" s="150">
        <v>5</v>
      </c>
      <c r="F4" s="150">
        <v>6</v>
      </c>
      <c r="G4" s="154"/>
    </row>
    <row r="5" spans="1:8" s="154" customFormat="1" ht="12" customHeight="1" thickBot="1">
      <c r="A5" s="18" t="s">
        <v>268</v>
      </c>
      <c r="B5" s="19" t="s">
        <v>407</v>
      </c>
      <c r="C5" s="97">
        <f>+C6+C7+C8+C9+C10+C11</f>
        <v>388467000</v>
      </c>
      <c r="D5" s="97">
        <f>+D6+D7+D8+D9+D10+D11+D12+D13+D14+D15</f>
        <v>398046285</v>
      </c>
      <c r="E5" s="97">
        <f>+E6+E7+E8+E9+E10+E11</f>
        <v>300408318</v>
      </c>
      <c r="F5" s="1250"/>
      <c r="G5" s="1251"/>
      <c r="H5" s="1252"/>
    </row>
    <row r="6" spans="1:6" s="155" customFormat="1" ht="12" customHeight="1">
      <c r="A6" s="13" t="s">
        <v>327</v>
      </c>
      <c r="B6" s="156" t="s">
        <v>408</v>
      </c>
      <c r="C6" s="100">
        <v>129128000</v>
      </c>
      <c r="D6" s="100">
        <v>129659455</v>
      </c>
      <c r="E6" s="100">
        <v>32661850</v>
      </c>
      <c r="F6" s="100">
        <f>'1.2.sz.mell.'!H3</f>
        <v>0</v>
      </c>
    </row>
    <row r="7" spans="1:6" s="155" customFormat="1" ht="12" customHeight="1">
      <c r="A7" s="12" t="s">
        <v>328</v>
      </c>
      <c r="B7" s="157" t="s">
        <v>409</v>
      </c>
      <c r="C7" s="99">
        <v>114811000</v>
      </c>
      <c r="D7" s="100">
        <v>116255634</v>
      </c>
      <c r="E7" s="100">
        <v>116255634</v>
      </c>
      <c r="F7" s="100"/>
    </row>
    <row r="8" spans="1:6" s="155" customFormat="1" ht="12" customHeight="1">
      <c r="A8" s="12" t="s">
        <v>329</v>
      </c>
      <c r="B8" s="157" t="s">
        <v>410</v>
      </c>
      <c r="C8" s="99">
        <v>138262000</v>
      </c>
      <c r="D8" s="100">
        <v>139048734</v>
      </c>
      <c r="E8" s="100">
        <v>139048734</v>
      </c>
      <c r="F8" s="100"/>
    </row>
    <row r="9" spans="1:6" s="155" customFormat="1" ht="12" customHeight="1">
      <c r="A9" s="12" t="s">
        <v>330</v>
      </c>
      <c r="B9" s="157" t="s">
        <v>411</v>
      </c>
      <c r="C9" s="99">
        <v>6266000</v>
      </c>
      <c r="D9" s="100">
        <v>6607308</v>
      </c>
      <c r="E9" s="100">
        <v>6607308</v>
      </c>
      <c r="F9" s="100"/>
    </row>
    <row r="10" spans="1:6" s="155" customFormat="1" ht="12" customHeight="1" thickBot="1">
      <c r="A10" s="12" t="s">
        <v>347</v>
      </c>
      <c r="B10" s="157" t="s">
        <v>412</v>
      </c>
      <c r="C10" s="99"/>
      <c r="D10" s="100">
        <v>640362</v>
      </c>
      <c r="E10" s="100"/>
      <c r="F10" s="100"/>
    </row>
    <row r="11" spans="1:8" s="155" customFormat="1" ht="12" customHeight="1" thickBot="1">
      <c r="A11" s="12" t="s">
        <v>331</v>
      </c>
      <c r="B11" s="157" t="s">
        <v>413</v>
      </c>
      <c r="C11" s="99"/>
      <c r="D11" s="100">
        <v>5834792</v>
      </c>
      <c r="E11" s="100">
        <v>5834792</v>
      </c>
      <c r="F11" s="100"/>
      <c r="H11" s="711"/>
    </row>
    <row r="12" spans="1:6" s="155" customFormat="1" ht="12" customHeight="1">
      <c r="A12" s="13" t="s">
        <v>332</v>
      </c>
      <c r="B12" s="157" t="s">
        <v>1032</v>
      </c>
      <c r="C12" s="466"/>
      <c r="D12" s="100">
        <f>'[1]9. sz. mell'!F16</f>
        <v>0</v>
      </c>
      <c r="E12" s="100"/>
      <c r="F12" s="100"/>
    </row>
    <row r="13" spans="1:6" s="155" customFormat="1" ht="12" customHeight="1">
      <c r="A13" s="12" t="s">
        <v>339</v>
      </c>
      <c r="B13" s="157" t="s">
        <v>1033</v>
      </c>
      <c r="C13" s="99"/>
      <c r="D13" s="100">
        <f>'[1]9. sz. mell'!F17</f>
        <v>0</v>
      </c>
      <c r="E13" s="99"/>
      <c r="F13" s="100"/>
    </row>
    <row r="14" spans="1:6" s="155" customFormat="1" ht="12" customHeight="1">
      <c r="A14" s="12" t="s">
        <v>340</v>
      </c>
      <c r="B14" s="157" t="s">
        <v>1034</v>
      </c>
      <c r="C14" s="99"/>
      <c r="D14" s="100">
        <f>'[1]9. sz. mell'!F18</f>
        <v>0</v>
      </c>
      <c r="E14" s="99"/>
      <c r="F14" s="100"/>
    </row>
    <row r="15" spans="1:6" s="155" customFormat="1" ht="12" customHeight="1" thickBot="1">
      <c r="A15" s="12" t="s">
        <v>341</v>
      </c>
      <c r="B15" s="307" t="s">
        <v>1035</v>
      </c>
      <c r="C15" s="466"/>
      <c r="D15" s="100">
        <f>'[1]9. sz. mell'!F19</f>
        <v>0</v>
      </c>
      <c r="E15" s="466"/>
      <c r="F15" s="100"/>
    </row>
    <row r="16" spans="1:6" s="155" customFormat="1" ht="12" customHeight="1" thickBot="1">
      <c r="A16" s="18" t="s">
        <v>269</v>
      </c>
      <c r="B16" s="92" t="s">
        <v>414</v>
      </c>
      <c r="C16" s="97">
        <v>9120000</v>
      </c>
      <c r="D16" s="97">
        <f>D18+D20+D19+D21+D23+D17</f>
        <v>28922316</v>
      </c>
      <c r="E16" s="97">
        <f>+E17+E18+E19+E20+E21+E23</f>
        <v>29096958</v>
      </c>
      <c r="F16" s="97">
        <f>E16*100/D16</f>
        <v>100.60383131143439</v>
      </c>
    </row>
    <row r="17" spans="1:6" s="155" customFormat="1" ht="12" customHeight="1">
      <c r="A17" s="13" t="s">
        <v>333</v>
      </c>
      <c r="B17" s="156" t="s">
        <v>1036</v>
      </c>
      <c r="C17" s="100"/>
      <c r="D17" s="100"/>
      <c r="E17" s="100"/>
      <c r="F17" s="100"/>
    </row>
    <row r="18" spans="1:6" s="155" customFormat="1" ht="12" customHeight="1">
      <c r="A18" s="12" t="s">
        <v>334</v>
      </c>
      <c r="B18" s="157" t="s">
        <v>1037</v>
      </c>
      <c r="C18" s="99"/>
      <c r="D18" s="100"/>
      <c r="E18" s="100"/>
      <c r="F18" s="100"/>
    </row>
    <row r="19" spans="1:6" s="155" customFormat="1" ht="12" customHeight="1">
      <c r="A19" s="12" t="s">
        <v>335</v>
      </c>
      <c r="B19" s="157" t="s">
        <v>173</v>
      </c>
      <c r="C19" s="99"/>
      <c r="D19" s="100">
        <v>465000</v>
      </c>
      <c r="E19" s="100">
        <v>640362</v>
      </c>
      <c r="F19" s="100"/>
    </row>
    <row r="20" spans="1:6" s="155" customFormat="1" ht="12" customHeight="1">
      <c r="A20" s="12" t="s">
        <v>336</v>
      </c>
      <c r="B20" s="157" t="s">
        <v>1038</v>
      </c>
      <c r="C20" s="99">
        <v>9120000</v>
      </c>
      <c r="D20" s="100">
        <v>10140600</v>
      </c>
      <c r="E20" s="100">
        <v>10140000</v>
      </c>
      <c r="F20" s="100"/>
    </row>
    <row r="21" spans="1:6" s="155" customFormat="1" ht="12" customHeight="1">
      <c r="A21" s="12" t="s">
        <v>337</v>
      </c>
      <c r="B21" s="157" t="s">
        <v>1039</v>
      </c>
      <c r="C21" s="99"/>
      <c r="D21" s="100">
        <v>18316716</v>
      </c>
      <c r="E21" s="100">
        <v>18316596</v>
      </c>
      <c r="F21" s="100"/>
    </row>
    <row r="22" spans="1:6" s="155" customFormat="1" ht="12" customHeight="1">
      <c r="A22" s="12" t="s">
        <v>1040</v>
      </c>
      <c r="B22" s="157" t="s">
        <v>418</v>
      </c>
      <c r="C22" s="101"/>
      <c r="D22" s="100"/>
      <c r="E22" s="100"/>
      <c r="F22" s="100"/>
    </row>
    <row r="23" spans="1:6" s="155" customFormat="1" ht="12" customHeight="1">
      <c r="A23" s="11" t="s">
        <v>1041</v>
      </c>
      <c r="B23" s="157" t="s">
        <v>1042</v>
      </c>
      <c r="C23" s="99"/>
      <c r="D23" s="100"/>
      <c r="E23" s="100"/>
      <c r="F23" s="100"/>
    </row>
    <row r="24" spans="1:6" s="155" customFormat="1" ht="12" customHeight="1">
      <c r="A24" s="14" t="s">
        <v>345</v>
      </c>
      <c r="B24" s="307" t="s">
        <v>1043</v>
      </c>
      <c r="C24" s="99"/>
      <c r="D24" s="100">
        <f>'[1]9. sz. mell'!F28</f>
        <v>0</v>
      </c>
      <c r="E24" s="100"/>
      <c r="F24" s="100"/>
    </row>
    <row r="25" spans="1:6" s="155" customFormat="1" ht="12" customHeight="1" thickBot="1">
      <c r="A25" s="16" t="s">
        <v>1044</v>
      </c>
      <c r="B25" s="703" t="s">
        <v>1045</v>
      </c>
      <c r="C25" s="466"/>
      <c r="D25" s="100">
        <f>'[1]9. sz. mell'!F29</f>
        <v>0</v>
      </c>
      <c r="E25" s="466"/>
      <c r="F25" s="100">
        <f>'[1]9. sz. mell'!H29</f>
        <v>0</v>
      </c>
    </row>
    <row r="26" spans="1:6" s="155" customFormat="1" ht="12" customHeight="1" thickBot="1">
      <c r="A26" s="18" t="s">
        <v>270</v>
      </c>
      <c r="B26" s="19" t="s">
        <v>419</v>
      </c>
      <c r="C26" s="97">
        <v>33407000</v>
      </c>
      <c r="D26" s="97">
        <v>191800000</v>
      </c>
      <c r="E26" s="97">
        <f>+E27+E28+E29+E30+E31+E33</f>
        <v>191728899</v>
      </c>
      <c r="F26" s="97">
        <f>E26*100/D26</f>
        <v>99.96292961418143</v>
      </c>
    </row>
    <row r="27" spans="1:6" s="155" customFormat="1" ht="12" customHeight="1">
      <c r="A27" s="13" t="s">
        <v>316</v>
      </c>
      <c r="B27" s="156" t="s">
        <v>259</v>
      </c>
      <c r="C27" s="100"/>
      <c r="D27" s="100">
        <v>181000000</v>
      </c>
      <c r="E27" s="100">
        <v>181000000</v>
      </c>
      <c r="F27" s="100">
        <f>'[1]9. sz. mell'!H31</f>
        <v>0</v>
      </c>
    </row>
    <row r="28" spans="1:6" s="155" customFormat="1" ht="12" customHeight="1">
      <c r="A28" s="12" t="s">
        <v>317</v>
      </c>
      <c r="B28" s="157" t="s">
        <v>421</v>
      </c>
      <c r="C28" s="704"/>
      <c r="D28" s="100">
        <f>'[1]9. sz. mell'!F32</f>
        <v>0</v>
      </c>
      <c r="E28" s="704"/>
      <c r="F28" s="100">
        <f>'[1]9. sz. mell'!H32</f>
        <v>0</v>
      </c>
    </row>
    <row r="29" spans="1:6" s="155" customFormat="1" ht="12" customHeight="1">
      <c r="A29" s="12" t="s">
        <v>318</v>
      </c>
      <c r="B29" s="157" t="s">
        <v>615</v>
      </c>
      <c r="C29" s="99"/>
      <c r="D29" s="100">
        <f>'[1]9. sz. mell'!F33</f>
        <v>0</v>
      </c>
      <c r="E29" s="99"/>
      <c r="F29" s="100"/>
    </row>
    <row r="30" spans="1:6" s="155" customFormat="1" ht="12" customHeight="1">
      <c r="A30" s="12" t="s">
        <v>319</v>
      </c>
      <c r="B30" s="157" t="s">
        <v>1046</v>
      </c>
      <c r="C30" s="99"/>
      <c r="D30" s="100"/>
      <c r="E30" s="99"/>
      <c r="F30" s="100"/>
    </row>
    <row r="31" spans="1:6" s="155" customFormat="1" ht="12" customHeight="1">
      <c r="A31" s="12" t="s">
        <v>356</v>
      </c>
      <c r="B31" s="157" t="s">
        <v>1047</v>
      </c>
      <c r="C31" s="99"/>
      <c r="D31" s="100"/>
      <c r="E31" s="99"/>
      <c r="F31" s="100"/>
    </row>
    <row r="32" spans="1:6" s="155" customFormat="1" ht="12" customHeight="1">
      <c r="A32" s="12" t="s">
        <v>1048</v>
      </c>
      <c r="B32" s="157" t="s">
        <v>423</v>
      </c>
      <c r="C32" s="99"/>
      <c r="D32" s="100"/>
      <c r="E32" s="99"/>
      <c r="F32" s="100"/>
    </row>
    <row r="33" spans="1:6" s="155" customFormat="1" ht="12" customHeight="1">
      <c r="A33" s="705" t="s">
        <v>357</v>
      </c>
      <c r="B33" s="156" t="s">
        <v>1049</v>
      </c>
      <c r="C33" s="100">
        <v>33407000</v>
      </c>
      <c r="D33" s="100">
        <v>10800000</v>
      </c>
      <c r="E33" s="100">
        <v>10728899</v>
      </c>
      <c r="F33" s="100"/>
    </row>
    <row r="34" spans="1:6" s="155" customFormat="1" ht="12" customHeight="1" thickBot="1">
      <c r="A34" s="11" t="s">
        <v>1050</v>
      </c>
      <c r="B34" s="307" t="s">
        <v>1051</v>
      </c>
      <c r="C34" s="466"/>
      <c r="D34" s="100"/>
      <c r="E34" s="466"/>
      <c r="F34" s="100"/>
    </row>
    <row r="35" spans="1:6" s="155" customFormat="1" ht="12" customHeight="1" thickBot="1">
      <c r="A35" s="18" t="s">
        <v>358</v>
      </c>
      <c r="B35" s="19" t="s">
        <v>424</v>
      </c>
      <c r="C35" s="103">
        <f>+C36+C39+C40+C42+C41</f>
        <v>114350000</v>
      </c>
      <c r="D35" s="103">
        <f>D36+D39+D40+D41+D42</f>
        <v>180840000</v>
      </c>
      <c r="E35" s="103">
        <f>+E36+E39+E40+E42+E41</f>
        <v>168489973</v>
      </c>
      <c r="F35" s="103">
        <f>E35*100/D35</f>
        <v>93.17074375138243</v>
      </c>
    </row>
    <row r="36" spans="1:6" s="155" customFormat="1" ht="12" customHeight="1">
      <c r="A36" s="13" t="s">
        <v>425</v>
      </c>
      <c r="B36" s="156" t="s">
        <v>431</v>
      </c>
      <c r="C36" s="151">
        <v>95800000</v>
      </c>
      <c r="D36" s="151">
        <v>155200000</v>
      </c>
      <c r="E36" s="151">
        <f>E37+E38</f>
        <v>146302323</v>
      </c>
      <c r="F36" s="151"/>
    </row>
    <row r="37" spans="1:6" s="155" customFormat="1" ht="12" customHeight="1">
      <c r="A37" s="12" t="s">
        <v>426</v>
      </c>
      <c r="B37" s="453" t="s">
        <v>1052</v>
      </c>
      <c r="C37" s="99">
        <v>5800000</v>
      </c>
      <c r="D37" s="151">
        <v>6200000</v>
      </c>
      <c r="E37" s="99">
        <v>5884226</v>
      </c>
      <c r="F37" s="151"/>
    </row>
    <row r="38" spans="1:6" s="155" customFormat="1" ht="12" customHeight="1">
      <c r="A38" s="12" t="s">
        <v>427</v>
      </c>
      <c r="B38" s="453" t="s">
        <v>1053</v>
      </c>
      <c r="C38" s="99">
        <v>90000000</v>
      </c>
      <c r="D38" s="151">
        <v>149000000</v>
      </c>
      <c r="E38" s="99">
        <v>140418097</v>
      </c>
      <c r="F38" s="151"/>
    </row>
    <row r="39" spans="1:6" s="155" customFormat="1" ht="12" customHeight="1">
      <c r="A39" s="12" t="s">
        <v>428</v>
      </c>
      <c r="B39" s="157" t="s">
        <v>434</v>
      </c>
      <c r="C39" s="99">
        <v>16000000</v>
      </c>
      <c r="D39" s="151">
        <v>21000000</v>
      </c>
      <c r="E39" s="99">
        <v>19150056</v>
      </c>
      <c r="F39" s="151"/>
    </row>
    <row r="40" spans="1:6" s="155" customFormat="1" ht="12" customHeight="1">
      <c r="A40" s="12" t="s">
        <v>429</v>
      </c>
      <c r="B40" s="157" t="s">
        <v>768</v>
      </c>
      <c r="C40" s="99">
        <v>250000</v>
      </c>
      <c r="D40" s="151">
        <v>440000</v>
      </c>
      <c r="E40" s="99">
        <v>370600</v>
      </c>
      <c r="F40" s="151"/>
    </row>
    <row r="41" spans="1:6" s="155" customFormat="1" ht="12" customHeight="1">
      <c r="A41" s="14" t="s">
        <v>430</v>
      </c>
      <c r="B41" s="158" t="s">
        <v>778</v>
      </c>
      <c r="C41" s="101">
        <v>1300000</v>
      </c>
      <c r="D41" s="151">
        <v>2200000</v>
      </c>
      <c r="E41" s="101">
        <v>1006642</v>
      </c>
      <c r="F41" s="151"/>
    </row>
    <row r="42" spans="1:6" s="155" customFormat="1" ht="12" customHeight="1" thickBot="1">
      <c r="A42" s="14" t="s">
        <v>777</v>
      </c>
      <c r="B42" s="158" t="s">
        <v>769</v>
      </c>
      <c r="C42" s="101">
        <v>1000000</v>
      </c>
      <c r="D42" s="151">
        <v>2000000</v>
      </c>
      <c r="E42" s="101">
        <v>1660352</v>
      </c>
      <c r="F42" s="712"/>
    </row>
    <row r="43" spans="1:6" s="155" customFormat="1" ht="12" customHeight="1" thickBot="1">
      <c r="A43" s="18" t="s">
        <v>272</v>
      </c>
      <c r="B43" s="19" t="s">
        <v>437</v>
      </c>
      <c r="C43" s="97">
        <f>SUM(C44:C53)</f>
        <v>105322000</v>
      </c>
      <c r="D43" s="97">
        <f>D45+D46+D48+D49+D50+D51+D52+D53</f>
        <v>156118404</v>
      </c>
      <c r="E43" s="97">
        <f>SUM(E44:E53)</f>
        <v>155425278</v>
      </c>
      <c r="F43" s="713">
        <f>E43*100/D43</f>
        <v>99.55602543823085</v>
      </c>
    </row>
    <row r="44" spans="1:6" s="155" customFormat="1" ht="12" customHeight="1">
      <c r="A44" s="13" t="s">
        <v>320</v>
      </c>
      <c r="B44" s="156" t="s">
        <v>440</v>
      </c>
      <c r="C44" s="100"/>
      <c r="D44" s="100">
        <f>'[1]9. sz. mell'!F48+'[1]13. sz. mell'!F10+'[1]16. sz. mell'!F10+'[1]18.sz.mell.'!F10</f>
        <v>0</v>
      </c>
      <c r="E44" s="100"/>
      <c r="F44" s="151"/>
    </row>
    <row r="45" spans="1:6" s="155" customFormat="1" ht="12" customHeight="1">
      <c r="A45" s="12" t="s">
        <v>321</v>
      </c>
      <c r="B45" s="157" t="s">
        <v>441</v>
      </c>
      <c r="C45" s="99">
        <v>10200000</v>
      </c>
      <c r="D45" s="100">
        <v>21114680</v>
      </c>
      <c r="E45" s="99">
        <v>18647403</v>
      </c>
      <c r="F45" s="151"/>
    </row>
    <row r="46" spans="1:6" s="155" customFormat="1" ht="12" customHeight="1">
      <c r="A46" s="12" t="s">
        <v>322</v>
      </c>
      <c r="B46" s="157" t="s">
        <v>442</v>
      </c>
      <c r="C46" s="99">
        <v>300000</v>
      </c>
      <c r="D46" s="100"/>
      <c r="E46" s="99"/>
      <c r="F46" s="151"/>
    </row>
    <row r="47" spans="1:6" s="155" customFormat="1" ht="12" customHeight="1">
      <c r="A47" s="12" t="s">
        <v>360</v>
      </c>
      <c r="B47" s="157" t="s">
        <v>443</v>
      </c>
      <c r="C47" s="99"/>
      <c r="D47" s="100">
        <f>'[1]9. sz. mell'!F51+'[1]13. sz. mell'!F13+'[1]16. sz. mell'!F13+'[1]18.sz.mell.'!F13</f>
        <v>0</v>
      </c>
      <c r="E47" s="99"/>
      <c r="F47" s="151"/>
    </row>
    <row r="48" spans="1:6" s="155" customFormat="1" ht="12" customHeight="1">
      <c r="A48" s="12" t="s">
        <v>361</v>
      </c>
      <c r="B48" s="157" t="s">
        <v>444</v>
      </c>
      <c r="C48" s="99">
        <v>83277000</v>
      </c>
      <c r="D48" s="100">
        <v>83695000</v>
      </c>
      <c r="E48" s="99">
        <v>87100095</v>
      </c>
      <c r="F48" s="151"/>
    </row>
    <row r="49" spans="1:6" s="155" customFormat="1" ht="12" customHeight="1">
      <c r="A49" s="12" t="s">
        <v>362</v>
      </c>
      <c r="B49" s="157" t="s">
        <v>445</v>
      </c>
      <c r="C49" s="99">
        <v>3045000</v>
      </c>
      <c r="D49" s="100">
        <v>33338000</v>
      </c>
      <c r="E49" s="99">
        <v>36061427</v>
      </c>
      <c r="F49" s="151"/>
    </row>
    <row r="50" spans="1:6" s="155" customFormat="1" ht="12" customHeight="1">
      <c r="A50" s="12" t="s">
        <v>363</v>
      </c>
      <c r="B50" s="157" t="s">
        <v>446</v>
      </c>
      <c r="C50" s="99"/>
      <c r="D50" s="100">
        <v>11088000</v>
      </c>
      <c r="E50" s="99">
        <v>11136500</v>
      </c>
      <c r="F50" s="151"/>
    </row>
    <row r="51" spans="1:6" s="155" customFormat="1" ht="12" customHeight="1">
      <c r="A51" s="12" t="s">
        <v>364</v>
      </c>
      <c r="B51" s="157" t="s">
        <v>447</v>
      </c>
      <c r="C51" s="99">
        <v>1500000</v>
      </c>
      <c r="D51" s="100">
        <v>659330</v>
      </c>
      <c r="E51" s="99">
        <v>664282</v>
      </c>
      <c r="F51" s="151"/>
    </row>
    <row r="52" spans="1:6" s="155" customFormat="1" ht="12" customHeight="1">
      <c r="A52" s="12" t="s">
        <v>438</v>
      </c>
      <c r="B52" s="157" t="s">
        <v>448</v>
      </c>
      <c r="C52" s="102"/>
      <c r="D52" s="100"/>
      <c r="E52" s="102">
        <v>1318427</v>
      </c>
      <c r="F52" s="151"/>
    </row>
    <row r="53" spans="1:6" s="155" customFormat="1" ht="12" customHeight="1" thickBot="1">
      <c r="A53" s="14" t="s">
        <v>439</v>
      </c>
      <c r="B53" s="158" t="s">
        <v>449</v>
      </c>
      <c r="C53" s="145">
        <v>7000000</v>
      </c>
      <c r="D53" s="100">
        <v>6223394</v>
      </c>
      <c r="E53" s="145">
        <v>497144</v>
      </c>
      <c r="F53" s="151"/>
    </row>
    <row r="54" spans="1:6" s="155" customFormat="1" ht="12" customHeight="1" thickBot="1">
      <c r="A54" s="18" t="s">
        <v>273</v>
      </c>
      <c r="B54" s="19" t="s">
        <v>450</v>
      </c>
      <c r="C54" s="97">
        <f>SUM(C55:C59)</f>
        <v>0</v>
      </c>
      <c r="D54" s="97">
        <v>126240000</v>
      </c>
      <c r="E54" s="97">
        <f>SUM(E55:E59)</f>
        <v>121385790</v>
      </c>
      <c r="F54" s="713">
        <f>E54*100/D54</f>
        <v>96.15477661596958</v>
      </c>
    </row>
    <row r="55" spans="1:6" s="155" customFormat="1" ht="12" customHeight="1">
      <c r="A55" s="13" t="s">
        <v>323</v>
      </c>
      <c r="B55" s="156" t="s">
        <v>454</v>
      </c>
      <c r="C55" s="197"/>
      <c r="D55" s="197"/>
      <c r="E55" s="197"/>
      <c r="F55" s="151"/>
    </row>
    <row r="56" spans="1:6" s="155" customFormat="1" ht="12" customHeight="1">
      <c r="A56" s="12" t="s">
        <v>324</v>
      </c>
      <c r="B56" s="157" t="s">
        <v>455</v>
      </c>
      <c r="C56" s="102"/>
      <c r="D56" s="102">
        <v>126240000</v>
      </c>
      <c r="E56" s="102">
        <v>121385790</v>
      </c>
      <c r="F56" s="151"/>
    </row>
    <row r="57" spans="1:6" s="155" customFormat="1" ht="12" customHeight="1">
      <c r="A57" s="12" t="s">
        <v>451</v>
      </c>
      <c r="B57" s="157" t="s">
        <v>456</v>
      </c>
      <c r="C57" s="102"/>
      <c r="D57" s="102"/>
      <c r="E57" s="102"/>
      <c r="F57" s="151"/>
    </row>
    <row r="58" spans="1:6" s="155" customFormat="1" ht="12" customHeight="1">
      <c r="A58" s="12" t="s">
        <v>452</v>
      </c>
      <c r="B58" s="157" t="s">
        <v>457</v>
      </c>
      <c r="C58" s="102"/>
      <c r="D58" s="102"/>
      <c r="E58" s="102"/>
      <c r="F58" s="151"/>
    </row>
    <row r="59" spans="1:6" s="155" customFormat="1" ht="12" customHeight="1">
      <c r="A59" s="12" t="s">
        <v>453</v>
      </c>
      <c r="B59" s="157" t="s">
        <v>458</v>
      </c>
      <c r="C59" s="102"/>
      <c r="D59" s="102"/>
      <c r="E59" s="102"/>
      <c r="F59" s="151"/>
    </row>
    <row r="60" spans="1:6" s="155" customFormat="1" ht="12" customHeight="1" thickBot="1">
      <c r="A60" s="11" t="s">
        <v>260</v>
      </c>
      <c r="B60" s="307" t="s">
        <v>627</v>
      </c>
      <c r="C60" s="308"/>
      <c r="D60" s="308"/>
      <c r="E60" s="308"/>
      <c r="F60" s="151"/>
    </row>
    <row r="61" spans="1:6" s="155" customFormat="1" ht="12" customHeight="1" thickBot="1">
      <c r="A61" s="18" t="s">
        <v>365</v>
      </c>
      <c r="B61" s="19" t="s">
        <v>459</v>
      </c>
      <c r="C61" s="97">
        <f>SUM(C62:C64)</f>
        <v>0</v>
      </c>
      <c r="D61" s="97">
        <v>844000</v>
      </c>
      <c r="E61" s="97">
        <v>388925</v>
      </c>
      <c r="F61" s="713">
        <f>E61*100/D61</f>
        <v>46.08116113744076</v>
      </c>
    </row>
    <row r="62" spans="1:6" s="155" customFormat="1" ht="12" customHeight="1">
      <c r="A62" s="13" t="s">
        <v>325</v>
      </c>
      <c r="B62" s="157" t="s">
        <v>1054</v>
      </c>
      <c r="C62" s="100"/>
      <c r="D62" s="100"/>
      <c r="E62" s="100"/>
      <c r="F62" s="151"/>
    </row>
    <row r="63" spans="1:6" s="155" customFormat="1" ht="12" customHeight="1">
      <c r="A63" s="12" t="s">
        <v>326</v>
      </c>
      <c r="B63" s="157" t="s">
        <v>1055</v>
      </c>
      <c r="C63" s="99"/>
      <c r="D63" s="100"/>
      <c r="E63" s="99"/>
      <c r="F63" s="151"/>
    </row>
    <row r="64" spans="1:6" s="155" customFormat="1" ht="12" customHeight="1">
      <c r="A64" s="12" t="s">
        <v>463</v>
      </c>
      <c r="B64" s="157" t="s">
        <v>1056</v>
      </c>
      <c r="C64" s="99"/>
      <c r="D64" s="100">
        <f>'[1]9. sz. mell'!F67</f>
        <v>0</v>
      </c>
      <c r="E64" s="99"/>
      <c r="F64" s="151"/>
    </row>
    <row r="65" spans="1:6" s="155" customFormat="1" ht="12" customHeight="1" thickBot="1">
      <c r="A65" s="14" t="s">
        <v>464</v>
      </c>
      <c r="B65" s="157" t="s">
        <v>1057</v>
      </c>
      <c r="C65" s="101"/>
      <c r="D65" s="100">
        <f>'[1]9. sz. mell'!F68</f>
        <v>0</v>
      </c>
      <c r="E65" s="101"/>
      <c r="F65" s="151"/>
    </row>
    <row r="66" spans="1:6" s="155" customFormat="1" ht="12" customHeight="1" thickBot="1">
      <c r="A66" s="18" t="s">
        <v>275</v>
      </c>
      <c r="B66" s="92" t="s">
        <v>465</v>
      </c>
      <c r="C66" s="97">
        <f>SUM(C67:C69)</f>
        <v>0</v>
      </c>
      <c r="D66" s="97">
        <v>40080</v>
      </c>
      <c r="E66" s="97">
        <v>40080</v>
      </c>
      <c r="F66" s="713">
        <f>E66*100/D66</f>
        <v>100</v>
      </c>
    </row>
    <row r="67" spans="1:6" s="155" customFormat="1" ht="12" customHeight="1">
      <c r="A67" s="13" t="s">
        <v>366</v>
      </c>
      <c r="B67" s="156" t="s">
        <v>467</v>
      </c>
      <c r="C67" s="102"/>
      <c r="D67" s="102">
        <f>'[1]9. sz. mell'!F70</f>
        <v>0</v>
      </c>
      <c r="E67" s="102"/>
      <c r="F67" s="151"/>
    </row>
    <row r="68" spans="1:6" s="155" customFormat="1" ht="12" customHeight="1">
      <c r="A68" s="12" t="s">
        <v>367</v>
      </c>
      <c r="B68" s="157" t="s">
        <v>618</v>
      </c>
      <c r="C68" s="102"/>
      <c r="D68" s="102">
        <f>'[1]9. sz. mell'!F71</f>
        <v>0</v>
      </c>
      <c r="E68" s="102"/>
      <c r="F68" s="151"/>
    </row>
    <row r="69" spans="1:6" s="155" customFormat="1" ht="12" customHeight="1">
      <c r="A69" s="12" t="s">
        <v>390</v>
      </c>
      <c r="B69" s="157" t="s">
        <v>1058</v>
      </c>
      <c r="C69" s="102"/>
      <c r="D69" s="102"/>
      <c r="E69" s="101"/>
      <c r="F69" s="151"/>
    </row>
    <row r="70" spans="1:6" s="155" customFormat="1" ht="12" customHeight="1" thickBot="1">
      <c r="A70" s="14" t="s">
        <v>466</v>
      </c>
      <c r="B70" s="158" t="s">
        <v>469</v>
      </c>
      <c r="C70" s="102"/>
      <c r="D70" s="102">
        <f>'[1]9. sz. mell'!F73</f>
        <v>0</v>
      </c>
      <c r="E70" s="102"/>
      <c r="F70" s="151"/>
    </row>
    <row r="71" spans="1:6" s="155" customFormat="1" ht="12" customHeight="1" thickBot="1">
      <c r="A71" s="18" t="s">
        <v>276</v>
      </c>
      <c r="B71" s="19" t="s">
        <v>470</v>
      </c>
      <c r="C71" s="103">
        <f>+C5+C16+C26+C35+C43+C54+C61+C66</f>
        <v>650666000</v>
      </c>
      <c r="D71" s="103">
        <f>D66+D61+D54+D43+D35+D26+D16+D5</f>
        <v>1082851085</v>
      </c>
      <c r="E71" s="103">
        <f>E66+E61+E54+E43+E35+E26+E16+E5</f>
        <v>966964221</v>
      </c>
      <c r="F71" s="713">
        <f>E71*100/D71</f>
        <v>89.29798698959608</v>
      </c>
    </row>
    <row r="72" spans="1:6" s="155" customFormat="1" ht="12" customHeight="1" thickBot="1">
      <c r="A72" s="159" t="s">
        <v>471</v>
      </c>
      <c r="B72" s="92" t="s">
        <v>472</v>
      </c>
      <c r="C72" s="97">
        <f>SUM(C73:C75)</f>
        <v>0</v>
      </c>
      <c r="D72" s="97">
        <f>SUM(D73:D75)</f>
        <v>0</v>
      </c>
      <c r="E72" s="97">
        <f>SUM(E73:E75)</f>
        <v>0</v>
      </c>
      <c r="F72" s="151"/>
    </row>
    <row r="73" spans="1:6" s="155" customFormat="1" ht="12" customHeight="1">
      <c r="A73" s="13" t="s">
        <v>505</v>
      </c>
      <c r="B73" s="156" t="s">
        <v>473</v>
      </c>
      <c r="C73" s="102"/>
      <c r="D73" s="102"/>
      <c r="E73" s="102"/>
      <c r="F73" s="151"/>
    </row>
    <row r="74" spans="1:6" s="155" customFormat="1" ht="12" customHeight="1">
      <c r="A74" s="12" t="s">
        <v>514</v>
      </c>
      <c r="B74" s="157" t="s">
        <v>474</v>
      </c>
      <c r="C74" s="102"/>
      <c r="D74" s="102"/>
      <c r="E74" s="102"/>
      <c r="F74" s="151"/>
    </row>
    <row r="75" spans="1:6" s="155" customFormat="1" ht="12" customHeight="1" thickBot="1">
      <c r="A75" s="14" t="s">
        <v>515</v>
      </c>
      <c r="B75" s="160" t="s">
        <v>475</v>
      </c>
      <c r="C75" s="102"/>
      <c r="D75" s="102"/>
      <c r="E75" s="102"/>
      <c r="F75" s="151"/>
    </row>
    <row r="76" spans="1:6" s="155" customFormat="1" ht="12" customHeight="1" thickBot="1">
      <c r="A76" s="159" t="s">
        <v>476</v>
      </c>
      <c r="B76" s="92" t="s">
        <v>477</v>
      </c>
      <c r="C76" s="97">
        <f>SUM(C77:C80)</f>
        <v>0</v>
      </c>
      <c r="D76" s="97">
        <f>SUM(D77:D80)</f>
        <v>0</v>
      </c>
      <c r="E76" s="97">
        <f>SUM(E77:E80)</f>
        <v>0</v>
      </c>
      <c r="F76" s="151"/>
    </row>
    <row r="77" spans="1:6" s="155" customFormat="1" ht="12" customHeight="1">
      <c r="A77" s="13" t="s">
        <v>348</v>
      </c>
      <c r="B77" s="156" t="s">
        <v>478</v>
      </c>
      <c r="C77" s="102"/>
      <c r="D77" s="102"/>
      <c r="E77" s="102"/>
      <c r="F77" s="151"/>
    </row>
    <row r="78" spans="1:6" s="155" customFormat="1" ht="12" customHeight="1">
      <c r="A78" s="12" t="s">
        <v>349</v>
      </c>
      <c r="B78" s="157" t="s">
        <v>479</v>
      </c>
      <c r="C78" s="102"/>
      <c r="D78" s="102"/>
      <c r="E78" s="102"/>
      <c r="F78" s="151"/>
    </row>
    <row r="79" spans="1:6" s="155" customFormat="1" ht="12" customHeight="1">
      <c r="A79" s="12" t="s">
        <v>506</v>
      </c>
      <c r="B79" s="157" t="s">
        <v>480</v>
      </c>
      <c r="C79" s="102"/>
      <c r="D79" s="102"/>
      <c r="E79" s="102"/>
      <c r="F79" s="151"/>
    </row>
    <row r="80" spans="1:6" s="155" customFormat="1" ht="12" customHeight="1" thickBot="1">
      <c r="A80" s="14" t="s">
        <v>507</v>
      </c>
      <c r="B80" s="158" t="s">
        <v>481</v>
      </c>
      <c r="C80" s="102"/>
      <c r="D80" s="102"/>
      <c r="E80" s="102"/>
      <c r="F80" s="151"/>
    </row>
    <row r="81" spans="1:6" s="155" customFormat="1" ht="12" customHeight="1" thickBot="1">
      <c r="A81" s="159" t="s">
        <v>482</v>
      </c>
      <c r="B81" s="92" t="s">
        <v>483</v>
      </c>
      <c r="C81" s="97">
        <v>100000000</v>
      </c>
      <c r="D81" s="97">
        <f>D82</f>
        <v>194011584</v>
      </c>
      <c r="E81" s="97">
        <f>E82:F82</f>
        <v>194011584</v>
      </c>
      <c r="F81" s="713">
        <f>E81*100/D81</f>
        <v>100</v>
      </c>
    </row>
    <row r="82" spans="1:6" s="155" customFormat="1" ht="12" customHeight="1">
      <c r="A82" s="13" t="s">
        <v>508</v>
      </c>
      <c r="B82" s="156" t="s">
        <v>484</v>
      </c>
      <c r="C82" s="102">
        <v>100000000</v>
      </c>
      <c r="D82" s="102">
        <v>194011584</v>
      </c>
      <c r="E82" s="102">
        <v>194011584</v>
      </c>
      <c r="F82" s="151"/>
    </row>
    <row r="83" spans="1:6" s="155" customFormat="1" ht="12" customHeight="1" thickBot="1">
      <c r="A83" s="14" t="s">
        <v>509</v>
      </c>
      <c r="B83" s="158" t="s">
        <v>485</v>
      </c>
      <c r="C83" s="102"/>
      <c r="D83" s="102"/>
      <c r="E83" s="102"/>
      <c r="F83" s="151"/>
    </row>
    <row r="84" spans="1:6" s="155" customFormat="1" ht="12" customHeight="1" thickBot="1">
      <c r="A84" s="159" t="s">
        <v>486</v>
      </c>
      <c r="B84" s="92" t="s">
        <v>487</v>
      </c>
      <c r="C84" s="97">
        <f>SUM(C85:C87)</f>
        <v>0</v>
      </c>
      <c r="D84" s="97">
        <f>SUM(D85:D87)</f>
        <v>14042123</v>
      </c>
      <c r="E84" s="97">
        <f>SUM(E85:E87)</f>
        <v>14042123</v>
      </c>
      <c r="F84" s="713">
        <f>E84*100/D84</f>
        <v>100</v>
      </c>
    </row>
    <row r="85" spans="1:6" s="155" customFormat="1" ht="12" customHeight="1">
      <c r="A85" s="13" t="s">
        <v>510</v>
      </c>
      <c r="B85" s="156" t="s">
        <v>488</v>
      </c>
      <c r="C85" s="102"/>
      <c r="D85" s="102">
        <v>14042123</v>
      </c>
      <c r="E85" s="102">
        <v>14042123</v>
      </c>
      <c r="F85" s="151"/>
    </row>
    <row r="86" spans="1:6" s="155" customFormat="1" ht="12" customHeight="1">
      <c r="A86" s="12" t="s">
        <v>511</v>
      </c>
      <c r="B86" s="157" t="s">
        <v>489</v>
      </c>
      <c r="C86" s="102"/>
      <c r="D86" s="102"/>
      <c r="E86" s="102"/>
      <c r="F86" s="151"/>
    </row>
    <row r="87" spans="1:6" s="155" customFormat="1" ht="12" customHeight="1" thickBot="1">
      <c r="A87" s="14" t="s">
        <v>512</v>
      </c>
      <c r="B87" s="158" t="s">
        <v>490</v>
      </c>
      <c r="C87" s="102"/>
      <c r="D87" s="102"/>
      <c r="E87" s="102"/>
      <c r="F87" s="151"/>
    </row>
    <row r="88" spans="1:6" s="155" customFormat="1" ht="12" customHeight="1" thickBot="1">
      <c r="A88" s="159" t="s">
        <v>491</v>
      </c>
      <c r="B88" s="92" t="s">
        <v>513</v>
      </c>
      <c r="C88" s="97">
        <f>SUM(C89:C92)</f>
        <v>0</v>
      </c>
      <c r="D88" s="97">
        <f>SUM(D89:D92)</f>
        <v>0</v>
      </c>
      <c r="E88" s="97">
        <f>SUM(E89:E92)</f>
        <v>0</v>
      </c>
      <c r="F88" s="713"/>
    </row>
    <row r="89" spans="1:6" s="155" customFormat="1" ht="12" customHeight="1">
      <c r="A89" s="161" t="s">
        <v>492</v>
      </c>
      <c r="B89" s="156" t="s">
        <v>493</v>
      </c>
      <c r="C89" s="102"/>
      <c r="D89" s="102"/>
      <c r="E89" s="102"/>
      <c r="F89" s="151"/>
    </row>
    <row r="90" spans="1:6" s="155" customFormat="1" ht="12" customHeight="1">
      <c r="A90" s="162" t="s">
        <v>494</v>
      </c>
      <c r="B90" s="157" t="s">
        <v>495</v>
      </c>
      <c r="C90" s="102"/>
      <c r="D90" s="102"/>
      <c r="E90" s="102"/>
      <c r="F90" s="151"/>
    </row>
    <row r="91" spans="1:7" s="155" customFormat="1" ht="12" customHeight="1">
      <c r="A91" s="162" t="s">
        <v>496</v>
      </c>
      <c r="B91" s="157" t="s">
        <v>497</v>
      </c>
      <c r="C91" s="102"/>
      <c r="D91" s="102"/>
      <c r="E91" s="102"/>
      <c r="F91" s="151"/>
      <c r="G91" s="153"/>
    </row>
    <row r="92" spans="1:7" s="155" customFormat="1" ht="12" customHeight="1" thickBot="1">
      <c r="A92" s="163" t="s">
        <v>498</v>
      </c>
      <c r="B92" s="158" t="s">
        <v>499</v>
      </c>
      <c r="C92" s="102"/>
      <c r="D92" s="102"/>
      <c r="E92" s="102"/>
      <c r="F92" s="151"/>
      <c r="G92" s="167"/>
    </row>
    <row r="93" spans="1:7" s="155" customFormat="1" ht="13.5" customHeight="1" thickBot="1">
      <c r="A93" s="159" t="s">
        <v>500</v>
      </c>
      <c r="B93" s="92" t="s">
        <v>501</v>
      </c>
      <c r="C93" s="198"/>
      <c r="D93" s="198"/>
      <c r="E93" s="198"/>
      <c r="F93" s="713"/>
      <c r="G93" s="153"/>
    </row>
    <row r="94" spans="1:7" s="155" customFormat="1" ht="15.75" customHeight="1" thickBot="1">
      <c r="A94" s="159" t="s">
        <v>502</v>
      </c>
      <c r="B94" s="164" t="s">
        <v>503</v>
      </c>
      <c r="C94" s="103">
        <f>+C72+C76+C81+C84+C88+C93</f>
        <v>100000000</v>
      </c>
      <c r="D94" s="103">
        <f>D72+D76+D81+D84+D88+D93</f>
        <v>208053707</v>
      </c>
      <c r="E94" s="103">
        <f>+E72+E76+E81+E84+E88+E93</f>
        <v>208053707</v>
      </c>
      <c r="F94" s="713">
        <f>E94*100/D94</f>
        <v>100</v>
      </c>
      <c r="G94" s="154"/>
    </row>
    <row r="95" spans="1:7" s="155" customFormat="1" ht="15.75" customHeight="1" thickBot="1">
      <c r="A95" s="165" t="s">
        <v>516</v>
      </c>
      <c r="B95" s="166" t="s">
        <v>504</v>
      </c>
      <c r="C95" s="103">
        <f>+C71+C94</f>
        <v>750666000</v>
      </c>
      <c r="D95" s="103">
        <f>+D71+D94</f>
        <v>1290904792</v>
      </c>
      <c r="E95" s="103">
        <f>+E71+E94</f>
        <v>1175017928</v>
      </c>
      <c r="F95" s="103">
        <f>+F71+F94</f>
        <v>189.2979869895961</v>
      </c>
      <c r="G95" s="153"/>
    </row>
    <row r="96" spans="1:7" s="155" customFormat="1" ht="15.75" customHeight="1">
      <c r="A96" s="3"/>
      <c r="B96" s="4"/>
      <c r="C96" s="4"/>
      <c r="D96" s="104"/>
      <c r="E96" s="4"/>
      <c r="F96" s="104"/>
      <c r="G96" s="153"/>
    </row>
    <row r="97" spans="1:7" s="155" customFormat="1" ht="24.75" customHeight="1">
      <c r="A97" s="1405" t="s">
        <v>296</v>
      </c>
      <c r="B97" s="1405"/>
      <c r="C97" s="1405"/>
      <c r="D97" s="153"/>
      <c r="E97" s="153"/>
      <c r="F97" s="153"/>
      <c r="G97" s="153"/>
    </row>
    <row r="98" spans="1:6" ht="16.5" customHeight="1" thickBot="1">
      <c r="A98" s="1406" t="s">
        <v>351</v>
      </c>
      <c r="B98" s="1406"/>
      <c r="C98" s="692"/>
      <c r="D98" s="467"/>
      <c r="E98" s="692"/>
      <c r="F98" s="467"/>
    </row>
    <row r="99" spans="1:7" s="167" customFormat="1" ht="36.75" thickBot="1">
      <c r="A99" s="21" t="s">
        <v>315</v>
      </c>
      <c r="B99" s="22" t="s">
        <v>297</v>
      </c>
      <c r="C99" s="462" t="s">
        <v>1029</v>
      </c>
      <c r="D99" s="462" t="s">
        <v>1059</v>
      </c>
      <c r="E99" s="29" t="s">
        <v>1030</v>
      </c>
      <c r="F99" s="29" t="s">
        <v>1031</v>
      </c>
      <c r="G99" s="153"/>
    </row>
    <row r="100" spans="1:6" ht="12" customHeight="1" thickBot="1">
      <c r="A100" s="26">
        <v>1</v>
      </c>
      <c r="B100" s="27">
        <v>2</v>
      </c>
      <c r="C100" s="463">
        <v>3</v>
      </c>
      <c r="D100" s="463">
        <v>4</v>
      </c>
      <c r="E100" s="463">
        <v>5</v>
      </c>
      <c r="F100" s="463">
        <v>6</v>
      </c>
    </row>
    <row r="101" spans="1:7" s="154" customFormat="1" ht="12" customHeight="1" thickBot="1">
      <c r="A101" s="20" t="s">
        <v>268</v>
      </c>
      <c r="B101" s="25" t="s">
        <v>519</v>
      </c>
      <c r="C101" s="469">
        <f>SUM(C102:C106)</f>
        <v>589799000</v>
      </c>
      <c r="D101" s="469">
        <f>SUM(D102:D106)</f>
        <v>674638819</v>
      </c>
      <c r="E101" s="469">
        <f>SUM(E102:E106)</f>
        <v>564433243</v>
      </c>
      <c r="F101" s="469">
        <f>E101*100/D101</f>
        <v>83.66450715608762</v>
      </c>
      <c r="G101" s="153"/>
    </row>
    <row r="102" spans="1:6" ht="12" customHeight="1">
      <c r="A102" s="15" t="s">
        <v>327</v>
      </c>
      <c r="B102" s="8" t="s">
        <v>298</v>
      </c>
      <c r="C102" s="468">
        <v>181117000</v>
      </c>
      <c r="D102" s="655">
        <v>202900161</v>
      </c>
      <c r="E102" s="468">
        <v>140362964</v>
      </c>
      <c r="F102" s="655"/>
    </row>
    <row r="103" spans="1:6" ht="12" customHeight="1">
      <c r="A103" s="12" t="s">
        <v>328</v>
      </c>
      <c r="B103" s="6" t="s">
        <v>368</v>
      </c>
      <c r="C103" s="90">
        <v>50297000</v>
      </c>
      <c r="D103" s="504">
        <v>55612651</v>
      </c>
      <c r="E103" s="90">
        <v>38163178</v>
      </c>
      <c r="F103" s="504"/>
    </row>
    <row r="104" spans="1:6" ht="12" customHeight="1">
      <c r="A104" s="12" t="s">
        <v>329</v>
      </c>
      <c r="B104" s="6" t="s">
        <v>346</v>
      </c>
      <c r="C104" s="91">
        <v>217425000</v>
      </c>
      <c r="D104" s="504">
        <v>264608659</v>
      </c>
      <c r="E104" s="91">
        <v>239420685</v>
      </c>
      <c r="F104" s="504"/>
    </row>
    <row r="105" spans="1:6" ht="12" customHeight="1">
      <c r="A105" s="12" t="s">
        <v>330</v>
      </c>
      <c r="B105" s="6" t="s">
        <v>369</v>
      </c>
      <c r="C105" s="91">
        <v>9611000</v>
      </c>
      <c r="D105" s="504">
        <v>9591000</v>
      </c>
      <c r="E105" s="91">
        <v>9305416</v>
      </c>
      <c r="F105" s="504"/>
    </row>
    <row r="106" spans="1:6" ht="12" customHeight="1">
      <c r="A106" s="12" t="s">
        <v>338</v>
      </c>
      <c r="B106" s="5" t="s">
        <v>370</v>
      </c>
      <c r="C106" s="91">
        <v>131349000</v>
      </c>
      <c r="D106" s="504">
        <v>141926348</v>
      </c>
      <c r="E106" s="91">
        <v>137181000</v>
      </c>
      <c r="F106" s="504"/>
    </row>
    <row r="107" spans="1:6" ht="12" customHeight="1">
      <c r="A107" s="12" t="s">
        <v>331</v>
      </c>
      <c r="B107" s="6" t="s">
        <v>520</v>
      </c>
      <c r="C107" s="91"/>
      <c r="D107" s="91"/>
      <c r="E107" s="91"/>
      <c r="F107" s="504"/>
    </row>
    <row r="108" spans="1:6" ht="12" customHeight="1">
      <c r="A108" s="12" t="s">
        <v>332</v>
      </c>
      <c r="B108" s="54" t="s">
        <v>521</v>
      </c>
      <c r="C108" s="91"/>
      <c r="D108" s="91"/>
      <c r="E108" s="91"/>
      <c r="F108" s="504"/>
    </row>
    <row r="109" spans="1:6" ht="12" customHeight="1">
      <c r="A109" s="12" t="s">
        <v>339</v>
      </c>
      <c r="B109" s="55" t="s">
        <v>522</v>
      </c>
      <c r="C109" s="91"/>
      <c r="D109" s="91">
        <f>'[1]9. sz. mell'!F110</f>
        <v>0</v>
      </c>
      <c r="E109" s="91"/>
      <c r="F109" s="504"/>
    </row>
    <row r="110" spans="1:6" ht="12" customHeight="1">
      <c r="A110" s="12" t="s">
        <v>340</v>
      </c>
      <c r="B110" s="55" t="s">
        <v>523</v>
      </c>
      <c r="C110" s="91"/>
      <c r="D110" s="91">
        <v>1193850</v>
      </c>
      <c r="E110" s="91">
        <v>1193850</v>
      </c>
      <c r="F110" s="504"/>
    </row>
    <row r="111" spans="1:6" ht="12" customHeight="1">
      <c r="A111" s="12" t="s">
        <v>341</v>
      </c>
      <c r="B111" s="54" t="s">
        <v>673</v>
      </c>
      <c r="C111" s="91">
        <v>126149000</v>
      </c>
      <c r="D111" s="91">
        <v>135172498</v>
      </c>
      <c r="E111" s="91">
        <v>133877150</v>
      </c>
      <c r="F111" s="504"/>
    </row>
    <row r="112" spans="1:6" ht="12" customHeight="1">
      <c r="A112" s="12" t="s">
        <v>342</v>
      </c>
      <c r="B112" s="54" t="s">
        <v>1060</v>
      </c>
      <c r="C112" s="91">
        <v>2000000</v>
      </c>
      <c r="D112" s="91">
        <v>2000000</v>
      </c>
      <c r="E112" s="91">
        <v>0</v>
      </c>
      <c r="F112" s="504"/>
    </row>
    <row r="113" spans="1:6" ht="12" customHeight="1">
      <c r="A113" s="12" t="s">
        <v>344</v>
      </c>
      <c r="B113" s="55" t="s">
        <v>526</v>
      </c>
      <c r="C113" s="91"/>
      <c r="D113" s="91">
        <f>'[1]9. sz. mell'!F114</f>
        <v>0</v>
      </c>
      <c r="E113" s="91"/>
      <c r="F113" s="504"/>
    </row>
    <row r="114" spans="1:6" ht="12" customHeight="1">
      <c r="A114" s="11" t="s">
        <v>371</v>
      </c>
      <c r="B114" s="56" t="s">
        <v>1061</v>
      </c>
      <c r="C114" s="91"/>
      <c r="D114" s="91"/>
      <c r="E114" s="91"/>
      <c r="F114" s="504"/>
    </row>
    <row r="115" spans="1:6" ht="12" customHeight="1">
      <c r="A115" s="12" t="s">
        <v>517</v>
      </c>
      <c r="B115" s="55" t="s">
        <v>1062</v>
      </c>
      <c r="C115" s="91"/>
      <c r="D115" s="91"/>
      <c r="E115" s="91"/>
      <c r="F115" s="504"/>
    </row>
    <row r="116" spans="1:6" ht="12" customHeight="1" thickBot="1">
      <c r="A116" s="16" t="s">
        <v>518</v>
      </c>
      <c r="B116" s="706" t="s">
        <v>529</v>
      </c>
      <c r="C116" s="707">
        <v>3200000</v>
      </c>
      <c r="D116" s="91">
        <v>3560000</v>
      </c>
      <c r="E116" s="707">
        <v>2110000</v>
      </c>
      <c r="F116" s="656"/>
    </row>
    <row r="117" spans="1:6" ht="12" customHeight="1" thickBot="1">
      <c r="A117" s="18" t="s">
        <v>269</v>
      </c>
      <c r="B117" s="24" t="s">
        <v>530</v>
      </c>
      <c r="C117" s="654">
        <f>+C118+C120+C122</f>
        <v>100000000</v>
      </c>
      <c r="D117" s="654">
        <f>+D118+D120+D122</f>
        <v>97995500</v>
      </c>
      <c r="E117" s="654">
        <f>+E118+E120+E122</f>
        <v>95689431</v>
      </c>
      <c r="F117" s="714">
        <f>E117*100/D117</f>
        <v>97.64676031042242</v>
      </c>
    </row>
    <row r="118" spans="1:6" ht="12" customHeight="1">
      <c r="A118" s="13" t="s">
        <v>333</v>
      </c>
      <c r="B118" s="6" t="s">
        <v>1063</v>
      </c>
      <c r="C118" s="708">
        <v>18354000</v>
      </c>
      <c r="D118" s="708">
        <v>33498500</v>
      </c>
      <c r="E118" s="708">
        <v>32127248</v>
      </c>
      <c r="F118" s="715"/>
    </row>
    <row r="119" spans="1:6" ht="12" customHeight="1">
      <c r="A119" s="13" t="s">
        <v>334</v>
      </c>
      <c r="B119" s="10" t="s">
        <v>534</v>
      </c>
      <c r="C119" s="708"/>
      <c r="D119" s="708">
        <f>'[1]9. sz. mell'!F120</f>
        <v>0</v>
      </c>
      <c r="E119" s="708"/>
      <c r="F119" s="716"/>
    </row>
    <row r="120" spans="1:6" ht="12" customHeight="1">
      <c r="A120" s="13" t="s">
        <v>335</v>
      </c>
      <c r="B120" s="10" t="s">
        <v>372</v>
      </c>
      <c r="C120" s="90">
        <v>31681000</v>
      </c>
      <c r="D120" s="708">
        <v>32851000</v>
      </c>
      <c r="E120" s="90">
        <v>32639839</v>
      </c>
      <c r="F120" s="717"/>
    </row>
    <row r="121" spans="1:6" ht="12" customHeight="1">
      <c r="A121" s="13" t="s">
        <v>336</v>
      </c>
      <c r="B121" s="10" t="s">
        <v>535</v>
      </c>
      <c r="C121" s="90"/>
      <c r="D121" s="708">
        <f>'[1]9. sz. mell'!F122</f>
        <v>0</v>
      </c>
      <c r="E121" s="90"/>
      <c r="F121" s="718"/>
    </row>
    <row r="122" spans="1:6" ht="12" customHeight="1">
      <c r="A122" s="13" t="s">
        <v>337</v>
      </c>
      <c r="B122" s="94" t="s">
        <v>391</v>
      </c>
      <c r="C122" s="90">
        <v>49965000</v>
      </c>
      <c r="D122" s="708">
        <v>31646000</v>
      </c>
      <c r="E122" s="90">
        <v>30922344</v>
      </c>
      <c r="F122" s="717"/>
    </row>
    <row r="123" spans="1:6" ht="12" customHeight="1">
      <c r="A123" s="13" t="s">
        <v>343</v>
      </c>
      <c r="B123" s="93" t="s">
        <v>619</v>
      </c>
      <c r="C123" s="90"/>
      <c r="D123" s="708"/>
      <c r="E123" s="90"/>
      <c r="F123" s="717"/>
    </row>
    <row r="124" spans="1:6" ht="12" customHeight="1">
      <c r="A124" s="13" t="s">
        <v>345</v>
      </c>
      <c r="B124" s="152" t="s">
        <v>540</v>
      </c>
      <c r="C124" s="90"/>
      <c r="D124" s="708">
        <f>'[1]9. sz. mell'!F125</f>
        <v>0</v>
      </c>
      <c r="E124" s="90"/>
      <c r="F124" s="718"/>
    </row>
    <row r="125" spans="1:6" ht="12" customHeight="1">
      <c r="A125" s="13" t="s">
        <v>373</v>
      </c>
      <c r="B125" s="55" t="s">
        <v>1064</v>
      </c>
      <c r="C125" s="90">
        <v>31646000</v>
      </c>
      <c r="D125" s="708">
        <v>31646000</v>
      </c>
      <c r="E125" s="90"/>
      <c r="F125" s="717"/>
    </row>
    <row r="126" spans="1:6" ht="22.5">
      <c r="A126" s="13" t="s">
        <v>374</v>
      </c>
      <c r="B126" s="55" t="s">
        <v>90</v>
      </c>
      <c r="C126" s="90">
        <v>17119000</v>
      </c>
      <c r="D126" s="708"/>
      <c r="E126" s="90"/>
      <c r="F126" s="719"/>
    </row>
    <row r="127" spans="1:6" ht="12" customHeight="1">
      <c r="A127" s="13" t="s">
        <v>375</v>
      </c>
      <c r="B127" s="55" t="s">
        <v>538</v>
      </c>
      <c r="C127" s="90"/>
      <c r="D127" s="708">
        <f>'[1]9. sz. mell'!F128</f>
        <v>0</v>
      </c>
      <c r="E127" s="90"/>
      <c r="F127" s="719"/>
    </row>
    <row r="128" spans="1:6" ht="12" customHeight="1">
      <c r="A128" s="13" t="s">
        <v>531</v>
      </c>
      <c r="B128" s="55" t="s">
        <v>526</v>
      </c>
      <c r="C128" s="90"/>
      <c r="D128" s="708"/>
      <c r="E128" s="90"/>
      <c r="F128" s="719"/>
    </row>
    <row r="129" spans="1:6" ht="12" customHeight="1">
      <c r="A129" s="13" t="s">
        <v>532</v>
      </c>
      <c r="B129" s="55" t="s">
        <v>537</v>
      </c>
      <c r="C129" s="90"/>
      <c r="D129" s="708">
        <f>'[1]9. sz. mell'!F130</f>
        <v>0</v>
      </c>
      <c r="E129" s="90"/>
      <c r="F129" s="719"/>
    </row>
    <row r="130" spans="1:6" ht="12" customHeight="1" thickBot="1">
      <c r="A130" s="11" t="s">
        <v>533</v>
      </c>
      <c r="B130" s="55" t="s">
        <v>674</v>
      </c>
      <c r="C130" s="91">
        <v>1200000</v>
      </c>
      <c r="D130" s="708"/>
      <c r="E130" s="91"/>
      <c r="F130" s="718"/>
    </row>
    <row r="131" spans="1:6" ht="16.5" thickBot="1">
      <c r="A131" s="18" t="s">
        <v>270</v>
      </c>
      <c r="B131" s="52" t="s">
        <v>541</v>
      </c>
      <c r="C131" s="654">
        <f>+C132+C133</f>
        <v>60867000</v>
      </c>
      <c r="D131" s="654">
        <f>+D132+D133</f>
        <v>208093244</v>
      </c>
      <c r="E131" s="654"/>
      <c r="F131" s="714">
        <f>+F132+F133</f>
        <v>0</v>
      </c>
    </row>
    <row r="132" spans="1:6" ht="12" customHeight="1">
      <c r="A132" s="13" t="s">
        <v>316</v>
      </c>
      <c r="B132" s="7" t="s">
        <v>305</v>
      </c>
      <c r="C132" s="708">
        <v>27460000</v>
      </c>
      <c r="D132" s="708">
        <v>145297464</v>
      </c>
      <c r="E132" s="708"/>
      <c r="F132" s="708">
        <f>'[1]9. sz. mell'!H133</f>
        <v>0</v>
      </c>
    </row>
    <row r="133" spans="1:6" ht="12" customHeight="1" thickBot="1">
      <c r="A133" s="14" t="s">
        <v>317</v>
      </c>
      <c r="B133" s="10" t="s">
        <v>306</v>
      </c>
      <c r="C133" s="91">
        <v>33407000</v>
      </c>
      <c r="D133" s="708">
        <v>62795780</v>
      </c>
      <c r="E133" s="91"/>
      <c r="F133" s="708">
        <f>'[1]9. sz. mell'!H134</f>
        <v>0</v>
      </c>
    </row>
    <row r="134" spans="1:6" ht="12" customHeight="1" thickBot="1">
      <c r="A134" s="18" t="s">
        <v>271</v>
      </c>
      <c r="B134" s="52" t="s">
        <v>542</v>
      </c>
      <c r="C134" s="654">
        <f>+C101+C117+C131</f>
        <v>750666000</v>
      </c>
      <c r="D134" s="654">
        <f>+D101+D117+D131</f>
        <v>980727563</v>
      </c>
      <c r="E134" s="654">
        <f>+E101+E117+E131</f>
        <v>660122674</v>
      </c>
      <c r="F134" s="654">
        <f>+F101+F117+F131</f>
        <v>181.31126746651006</v>
      </c>
    </row>
    <row r="135" spans="1:6" ht="12" customHeight="1" thickBot="1">
      <c r="A135" s="18" t="s">
        <v>272</v>
      </c>
      <c r="B135" s="52" t="s">
        <v>543</v>
      </c>
      <c r="C135" s="654">
        <f>+C136+C137+C138</f>
        <v>0</v>
      </c>
      <c r="D135" s="654">
        <f>+D136+D137+D138</f>
        <v>0</v>
      </c>
      <c r="E135" s="654">
        <f>+E136+E137+E138</f>
        <v>0</v>
      </c>
      <c r="F135" s="654">
        <f>+F136+F137+F138</f>
        <v>0</v>
      </c>
    </row>
    <row r="136" spans="1:6" ht="12" customHeight="1">
      <c r="A136" s="13" t="s">
        <v>320</v>
      </c>
      <c r="B136" s="7" t="s">
        <v>544</v>
      </c>
      <c r="C136" s="90"/>
      <c r="D136" s="90"/>
      <c r="E136" s="90"/>
      <c r="F136" s="90"/>
    </row>
    <row r="137" spans="1:6" ht="12" customHeight="1">
      <c r="A137" s="13" t="s">
        <v>321</v>
      </c>
      <c r="B137" s="7" t="s">
        <v>545</v>
      </c>
      <c r="C137" s="90"/>
      <c r="D137" s="90"/>
      <c r="E137" s="90"/>
      <c r="F137" s="90"/>
    </row>
    <row r="138" spans="1:6" ht="12" customHeight="1" thickBot="1">
      <c r="A138" s="11" t="s">
        <v>322</v>
      </c>
      <c r="B138" s="5" t="s">
        <v>546</v>
      </c>
      <c r="C138" s="90"/>
      <c r="D138" s="90"/>
      <c r="E138" s="90"/>
      <c r="F138" s="90"/>
    </row>
    <row r="139" spans="1:6" ht="12" customHeight="1" thickBot="1">
      <c r="A139" s="18" t="s">
        <v>273</v>
      </c>
      <c r="B139" s="52" t="s">
        <v>583</v>
      </c>
      <c r="C139" s="654">
        <f>+C140+C141+C142+C143</f>
        <v>0</v>
      </c>
      <c r="D139" s="654">
        <f>+D140+D141+D142+D143</f>
        <v>296165800</v>
      </c>
      <c r="E139" s="654">
        <f>+E140+E141+E142+E143</f>
        <v>296165743</v>
      </c>
      <c r="F139" s="654">
        <f>+F140+F141+F142+F143</f>
        <v>0</v>
      </c>
    </row>
    <row r="140" spans="1:6" ht="12" customHeight="1">
      <c r="A140" s="13" t="s">
        <v>323</v>
      </c>
      <c r="B140" s="7" t="s">
        <v>547</v>
      </c>
      <c r="C140" s="90"/>
      <c r="D140" s="90">
        <v>296165800</v>
      </c>
      <c r="E140" s="90">
        <v>296165743</v>
      </c>
      <c r="F140" s="90"/>
    </row>
    <row r="141" spans="1:6" ht="12" customHeight="1">
      <c r="A141" s="13" t="s">
        <v>324</v>
      </c>
      <c r="B141" s="7" t="s">
        <v>548</v>
      </c>
      <c r="C141" s="90"/>
      <c r="D141" s="90"/>
      <c r="E141" s="90"/>
      <c r="F141" s="90"/>
    </row>
    <row r="142" spans="1:6" ht="12" customHeight="1">
      <c r="A142" s="13" t="s">
        <v>451</v>
      </c>
      <c r="B142" s="7" t="s">
        <v>549</v>
      </c>
      <c r="C142" s="90"/>
      <c r="D142" s="90"/>
      <c r="E142" s="90"/>
      <c r="F142" s="90"/>
    </row>
    <row r="143" spans="1:6" ht="12" customHeight="1" thickBot="1">
      <c r="A143" s="11" t="s">
        <v>452</v>
      </c>
      <c r="B143" s="5" t="s">
        <v>550</v>
      </c>
      <c r="C143" s="90"/>
      <c r="D143" s="90"/>
      <c r="E143" s="90"/>
      <c r="F143" s="90"/>
    </row>
    <row r="144" spans="1:6" ht="12" customHeight="1" thickBot="1">
      <c r="A144" s="18" t="s">
        <v>274</v>
      </c>
      <c r="B144" s="52" t="s">
        <v>551</v>
      </c>
      <c r="C144" s="709">
        <f>+C145+C146+C147+C148</f>
        <v>0</v>
      </c>
      <c r="D144" s="709">
        <f>+D145+D146+D147+D148</f>
        <v>14011429</v>
      </c>
      <c r="E144" s="709">
        <f>+E145+E146+E147+E148</f>
        <v>14011429</v>
      </c>
      <c r="F144" s="709">
        <f>+F145+F146+F147+F148</f>
        <v>0</v>
      </c>
    </row>
    <row r="145" spans="1:6" ht="12" customHeight="1">
      <c r="A145" s="13" t="s">
        <v>325</v>
      </c>
      <c r="B145" s="7" t="s">
        <v>552</v>
      </c>
      <c r="C145" s="90"/>
      <c r="D145" s="90">
        <f>'[1]9. sz. mell'!F146</f>
        <v>0</v>
      </c>
      <c r="E145" s="90"/>
      <c r="F145" s="90">
        <f>'[1]9. sz. mell'!H146</f>
        <v>0</v>
      </c>
    </row>
    <row r="146" spans="1:6" ht="12" customHeight="1">
      <c r="A146" s="13" t="s">
        <v>326</v>
      </c>
      <c r="B146" s="7" t="s">
        <v>562</v>
      </c>
      <c r="C146" s="90"/>
      <c r="D146" s="90">
        <v>14011429</v>
      </c>
      <c r="E146" s="90">
        <v>14011429</v>
      </c>
      <c r="F146" s="90"/>
    </row>
    <row r="147" spans="1:6" ht="12" customHeight="1">
      <c r="A147" s="13" t="s">
        <v>463</v>
      </c>
      <c r="B147" s="7" t="s">
        <v>1065</v>
      </c>
      <c r="C147" s="90"/>
      <c r="D147" s="90"/>
      <c r="E147" s="90"/>
      <c r="F147" s="90"/>
    </row>
    <row r="148" spans="1:7" ht="12" customHeight="1" thickBot="1">
      <c r="A148" s="11" t="s">
        <v>464</v>
      </c>
      <c r="B148" s="5" t="s">
        <v>1066</v>
      </c>
      <c r="C148" s="90"/>
      <c r="D148" s="90"/>
      <c r="E148" s="90"/>
      <c r="F148" s="90"/>
      <c r="G148" s="170"/>
    </row>
    <row r="149" spans="1:7" ht="12" customHeight="1" thickBot="1">
      <c r="A149" s="18" t="s">
        <v>275</v>
      </c>
      <c r="B149" s="52" t="s">
        <v>555</v>
      </c>
      <c r="C149" s="710">
        <f>+C150+C151+C152+C153</f>
        <v>0</v>
      </c>
      <c r="D149" s="710">
        <f>+D150+D151+D152+D153</f>
        <v>0</v>
      </c>
      <c r="E149" s="710">
        <f>+E150+E151+E152+E153</f>
        <v>0</v>
      </c>
      <c r="F149" s="710">
        <f>+F150+F151+F152+F153</f>
        <v>0</v>
      </c>
      <c r="G149" s="155"/>
    </row>
    <row r="150" spans="1:6" ht="12" customHeight="1">
      <c r="A150" s="13" t="s">
        <v>366</v>
      </c>
      <c r="B150" s="7" t="s">
        <v>556</v>
      </c>
      <c r="C150" s="90"/>
      <c r="D150" s="90"/>
      <c r="E150" s="90"/>
      <c r="F150" s="90"/>
    </row>
    <row r="151" spans="1:6" ht="12" customHeight="1">
      <c r="A151" s="13" t="s">
        <v>367</v>
      </c>
      <c r="B151" s="7" t="s">
        <v>557</v>
      </c>
      <c r="C151" s="90"/>
      <c r="D151" s="90"/>
      <c r="E151" s="90"/>
      <c r="F151" s="90"/>
    </row>
    <row r="152" spans="1:6" ht="12" customHeight="1">
      <c r="A152" s="13" t="s">
        <v>390</v>
      </c>
      <c r="B152" s="7" t="s">
        <v>558</v>
      </c>
      <c r="C152" s="90"/>
      <c r="D152" s="90"/>
      <c r="E152" s="90"/>
      <c r="F152" s="90"/>
    </row>
    <row r="153" spans="1:6" ht="12" customHeight="1" thickBot="1">
      <c r="A153" s="13" t="s">
        <v>466</v>
      </c>
      <c r="B153" s="7" t="s">
        <v>559</v>
      </c>
      <c r="C153" s="90"/>
      <c r="D153" s="90"/>
      <c r="E153" s="90"/>
      <c r="F153" s="90"/>
    </row>
    <row r="154" spans="1:6" ht="12" customHeight="1" thickBot="1">
      <c r="A154" s="18" t="s">
        <v>276</v>
      </c>
      <c r="B154" s="52" t="s">
        <v>560</v>
      </c>
      <c r="C154" s="653">
        <f>+C135+C139+C144+C149</f>
        <v>0</v>
      </c>
      <c r="D154" s="653">
        <f>+D135+D139+D144+D149</f>
        <v>310177229</v>
      </c>
      <c r="E154" s="653">
        <f>+E135+E139+E144+E149</f>
        <v>310177172</v>
      </c>
      <c r="F154" s="653">
        <f>+F135+F139+F144+F149</f>
        <v>0</v>
      </c>
    </row>
    <row r="155" spans="1:6" ht="12" customHeight="1" thickBot="1">
      <c r="A155" s="1244"/>
      <c r="B155" s="452" t="s">
        <v>79</v>
      </c>
      <c r="C155" s="653"/>
      <c r="D155" s="653"/>
      <c r="E155" s="653">
        <v>204508082</v>
      </c>
      <c r="F155" s="653"/>
    </row>
    <row r="156" spans="1:6" ht="12" customHeight="1" thickBot="1">
      <c r="A156" s="1244"/>
      <c r="B156" s="452" t="s">
        <v>78</v>
      </c>
      <c r="C156" s="653"/>
      <c r="D156" s="653"/>
      <c r="E156" s="653">
        <v>210000</v>
      </c>
      <c r="F156" s="653"/>
    </row>
    <row r="157" spans="1:6" ht="12" customHeight="1" thickBot="1">
      <c r="A157" s="95" t="s">
        <v>277</v>
      </c>
      <c r="B157" s="142" t="s">
        <v>561</v>
      </c>
      <c r="C157" s="653">
        <f>+C134+C154</f>
        <v>750666000</v>
      </c>
      <c r="D157" s="653">
        <f>+D134+D154</f>
        <v>1290904792</v>
      </c>
      <c r="E157" s="653">
        <f>+E134+E154+E155+E156</f>
        <v>1175017928</v>
      </c>
      <c r="F157" s="653">
        <f>+F134+F154</f>
        <v>181.31126746651006</v>
      </c>
    </row>
    <row r="158" spans="4:11" ht="15" customHeight="1">
      <c r="D158" s="144"/>
      <c r="F158" s="144"/>
      <c r="H158" s="169"/>
      <c r="I158" s="170"/>
      <c r="J158" s="170"/>
      <c r="K158" s="170"/>
    </row>
    <row r="159" spans="1:11" ht="12" customHeight="1">
      <c r="A159" s="1407" t="s">
        <v>1067</v>
      </c>
      <c r="B159" s="1407"/>
      <c r="C159" s="1407"/>
      <c r="E159" s="153"/>
      <c r="H159" s="169"/>
      <c r="I159" s="170"/>
      <c r="J159" s="170"/>
      <c r="K159" s="170"/>
    </row>
    <row r="160" spans="1:11" ht="13.5" customHeight="1" thickBot="1">
      <c r="A160" s="1404" t="s">
        <v>1068</v>
      </c>
      <c r="B160" s="1404"/>
      <c r="C160" s="691"/>
      <c r="D160" s="689"/>
      <c r="E160" s="691"/>
      <c r="F160" s="689"/>
      <c r="H160" s="169"/>
      <c r="I160" s="170"/>
      <c r="J160" s="170"/>
      <c r="K160" s="170"/>
    </row>
    <row r="161" spans="1:11" ht="13.5" customHeight="1" thickBot="1">
      <c r="A161" s="18">
        <v>1</v>
      </c>
      <c r="B161" s="24" t="s">
        <v>1069</v>
      </c>
      <c r="C161" s="309"/>
      <c r="D161" s="97">
        <f>+D71-D134</f>
        <v>102123522</v>
      </c>
      <c r="E161" s="97">
        <f>+E71-E134</f>
        <v>306841547</v>
      </c>
      <c r="F161" s="97">
        <f>+F71-F134</f>
        <v>-92.01328047691398</v>
      </c>
      <c r="H161" s="169"/>
      <c r="I161" s="170"/>
      <c r="J161" s="170"/>
      <c r="K161" s="170"/>
    </row>
    <row r="162" spans="1:11" ht="13.5" customHeight="1" thickBot="1">
      <c r="A162" s="18" t="s">
        <v>269</v>
      </c>
      <c r="B162" s="24" t="s">
        <v>1070</v>
      </c>
      <c r="C162" s="309"/>
      <c r="D162" s="97">
        <f>+D94-D154</f>
        <v>-102123522</v>
      </c>
      <c r="E162" s="97">
        <f>+E94-E154</f>
        <v>-102123465</v>
      </c>
      <c r="F162" s="97">
        <f>+F94-F154</f>
        <v>100</v>
      </c>
      <c r="H162" s="169"/>
      <c r="I162" s="170"/>
      <c r="J162" s="170"/>
      <c r="K162" s="170"/>
    </row>
    <row r="163" spans="8:11" ht="13.5" customHeight="1">
      <c r="H163" s="169"/>
      <c r="I163" s="170"/>
      <c r="J163" s="170"/>
      <c r="K163" s="170"/>
    </row>
    <row r="164" spans="1:7" s="155" customFormat="1" ht="12.75" customHeight="1">
      <c r="A164" s="143"/>
      <c r="B164" s="143"/>
      <c r="C164" s="143"/>
      <c r="D164" s="153"/>
      <c r="E164" s="143"/>
      <c r="F164" s="153"/>
      <c r="G164" s="153"/>
    </row>
  </sheetData>
  <sheetProtection/>
  <mergeCells count="6">
    <mergeCell ref="A160:B160"/>
    <mergeCell ref="A1:C1"/>
    <mergeCell ref="A2:B2"/>
    <mergeCell ref="A97:C97"/>
    <mergeCell ref="A98:B98"/>
    <mergeCell ref="A159:C159"/>
  </mergeCells>
  <printOptions horizontalCentered="1"/>
  <pageMargins left="0.7874015748031497" right="0.7874015748031497" top="1.4566929133858268" bottom="0.4724409448818898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Tát Város Önkormányzat
2016. ÉVI KÖLTSÉGVETÉS
KÖTELEZŐ FELADATAINAK MÉRLEGE &amp;R&amp;"Times New Roman CE,Félkövér dőlt"&amp;11 1.2. melléklet a 5/2017. (IV.25.) önkormányzati rendelethez</oddHeader>
  </headerFooter>
  <rowBreaks count="1" manualBreakCount="1">
    <brk id="9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2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64.375" style="690" bestFit="1" customWidth="1"/>
    <col min="2" max="2" width="15.50390625" style="85" customWidth="1"/>
    <col min="3" max="3" width="16.50390625" style="85" bestFit="1" customWidth="1"/>
    <col min="4" max="4" width="15.50390625" style="85" customWidth="1"/>
    <col min="5" max="16384" width="9.375" style="85" customWidth="1"/>
  </cols>
  <sheetData>
    <row r="1" spans="1:4" s="66" customFormat="1" ht="21" customHeight="1">
      <c r="A1" s="67"/>
      <c r="B1" s="67"/>
      <c r="C1" s="191" t="s">
        <v>198</v>
      </c>
      <c r="D1" s="67"/>
    </row>
    <row r="2" spans="1:4" s="192" customFormat="1" ht="25.5" customHeight="1" thickBot="1">
      <c r="A2" s="67"/>
      <c r="B2" s="67"/>
      <c r="C2" s="191"/>
      <c r="D2" s="67"/>
    </row>
    <row r="3" spans="1:4" s="192" customFormat="1" ht="15.75">
      <c r="A3" s="124" t="s">
        <v>639</v>
      </c>
      <c r="B3" s="139"/>
      <c r="C3" s="139"/>
      <c r="D3" s="139"/>
    </row>
    <row r="4" spans="1:4" s="193" customFormat="1" ht="15.75" customHeight="1" thickBot="1">
      <c r="A4" s="125" t="s">
        <v>672</v>
      </c>
      <c r="B4" s="140"/>
      <c r="C4" s="140"/>
      <c r="D4" s="140"/>
    </row>
    <row r="5" spans="1:4" ht="14.25" thickBot="1">
      <c r="A5" s="68"/>
      <c r="B5" s="69"/>
      <c r="C5" s="69"/>
      <c r="D5" s="69"/>
    </row>
    <row r="6" spans="1:4" s="194" customFormat="1" ht="12.75" customHeight="1" thickBot="1">
      <c r="A6" s="70" t="s">
        <v>300</v>
      </c>
      <c r="B6" s="71" t="s">
        <v>1096</v>
      </c>
      <c r="C6" s="71" t="s">
        <v>93</v>
      </c>
      <c r="D6" s="71" t="s">
        <v>1030</v>
      </c>
    </row>
    <row r="7" spans="1:4" s="194" customFormat="1" ht="15.75" customHeight="1" thickBot="1">
      <c r="A7" s="62">
        <v>2</v>
      </c>
      <c r="B7" s="63">
        <v>3</v>
      </c>
      <c r="C7" s="63">
        <v>4</v>
      </c>
      <c r="D7" s="63">
        <v>5</v>
      </c>
    </row>
    <row r="8" spans="1:4" s="141" customFormat="1" ht="12" customHeight="1" thickBot="1">
      <c r="A8" s="73" t="s">
        <v>302</v>
      </c>
      <c r="B8" s="74"/>
      <c r="C8" s="74"/>
      <c r="D8" s="74"/>
    </row>
    <row r="9" spans="1:4" s="141" customFormat="1" ht="12" customHeight="1" thickBot="1">
      <c r="A9" s="75" t="s">
        <v>590</v>
      </c>
      <c r="B9" s="109">
        <f>SUM(B10:B19)</f>
        <v>0</v>
      </c>
      <c r="C9" s="109">
        <f>SUM(C10:C19)</f>
        <v>0</v>
      </c>
      <c r="D9" s="109">
        <f>SUM(D10:D19)</f>
        <v>0</v>
      </c>
    </row>
    <row r="10" spans="1:4" s="141" customFormat="1" ht="12" customHeight="1">
      <c r="A10" s="8" t="s">
        <v>440</v>
      </c>
      <c r="B10" s="130"/>
      <c r="C10" s="130"/>
      <c r="D10" s="130"/>
    </row>
    <row r="11" spans="1:4" s="141" customFormat="1" ht="12" customHeight="1">
      <c r="A11" s="6" t="s">
        <v>441</v>
      </c>
      <c r="B11" s="107"/>
      <c r="C11" s="107"/>
      <c r="D11" s="107"/>
    </row>
    <row r="12" spans="1:4" s="141" customFormat="1" ht="12" customHeight="1">
      <c r="A12" s="6" t="s">
        <v>442</v>
      </c>
      <c r="B12" s="107"/>
      <c r="C12" s="107"/>
      <c r="D12" s="107"/>
    </row>
    <row r="13" spans="1:4" s="141" customFormat="1" ht="12" customHeight="1">
      <c r="A13" s="6" t="s">
        <v>443</v>
      </c>
      <c r="B13" s="107"/>
      <c r="C13" s="107"/>
      <c r="D13" s="107"/>
    </row>
    <row r="14" spans="1:4" s="141" customFormat="1" ht="12" customHeight="1">
      <c r="A14" s="6" t="s">
        <v>444</v>
      </c>
      <c r="B14" s="107"/>
      <c r="C14" s="107"/>
      <c r="D14" s="107"/>
    </row>
    <row r="15" spans="1:4" s="141" customFormat="1" ht="12" customHeight="1">
      <c r="A15" s="6" t="s">
        <v>591</v>
      </c>
      <c r="B15" s="107"/>
      <c r="C15" s="107"/>
      <c r="D15" s="107"/>
    </row>
    <row r="16" spans="1:4" s="141" customFormat="1" ht="12" customHeight="1">
      <c r="A16" s="5" t="s">
        <v>592</v>
      </c>
      <c r="B16" s="107"/>
      <c r="C16" s="107"/>
      <c r="D16" s="107"/>
    </row>
    <row r="17" spans="1:4" s="195" customFormat="1" ht="12" customHeight="1">
      <c r="A17" s="6" t="s">
        <v>447</v>
      </c>
      <c r="B17" s="131"/>
      <c r="C17" s="131"/>
      <c r="D17" s="131"/>
    </row>
    <row r="18" spans="1:4" s="195" customFormat="1" ht="12" customHeight="1">
      <c r="A18" s="6" t="s">
        <v>448</v>
      </c>
      <c r="B18" s="107"/>
      <c r="C18" s="107"/>
      <c r="D18" s="107"/>
    </row>
    <row r="19" spans="1:4" s="141" customFormat="1" ht="12" customHeight="1" thickBot="1">
      <c r="A19" s="5" t="s">
        <v>449</v>
      </c>
      <c r="B19" s="108"/>
      <c r="C19" s="108"/>
      <c r="D19" s="108"/>
    </row>
    <row r="20" spans="1:4" s="195" customFormat="1" ht="12" customHeight="1" thickBot="1">
      <c r="A20" s="75" t="s">
        <v>593</v>
      </c>
      <c r="B20" s="109">
        <f>SUM(B21:B23)</f>
        <v>0</v>
      </c>
      <c r="C20" s="109">
        <f>SUM(C21:C23)</f>
        <v>0</v>
      </c>
      <c r="D20" s="109">
        <f>SUM(D21:D23)</f>
        <v>0</v>
      </c>
    </row>
    <row r="21" spans="1:4" s="195" customFormat="1" ht="12" customHeight="1">
      <c r="A21" s="7" t="s">
        <v>415</v>
      </c>
      <c r="B21" s="107"/>
      <c r="C21" s="107"/>
      <c r="D21" s="107"/>
    </row>
    <row r="22" spans="1:4" s="195" customFormat="1" ht="12" customHeight="1">
      <c r="A22" s="6" t="s">
        <v>594</v>
      </c>
      <c r="B22" s="107"/>
      <c r="C22" s="107"/>
      <c r="D22" s="107"/>
    </row>
    <row r="23" spans="1:4" s="195" customFormat="1" ht="12" customHeight="1">
      <c r="A23" s="6" t="s">
        <v>595</v>
      </c>
      <c r="B23" s="107"/>
      <c r="C23" s="107"/>
      <c r="D23" s="107"/>
    </row>
    <row r="24" spans="1:4" s="195" customFormat="1" ht="12" customHeight="1" thickBot="1">
      <c r="A24" s="6" t="s">
        <v>262</v>
      </c>
      <c r="B24" s="107"/>
      <c r="C24" s="107"/>
      <c r="D24" s="107"/>
    </row>
    <row r="25" spans="1:4" s="195" customFormat="1" ht="12" customHeight="1" thickBot="1">
      <c r="A25" s="52" t="s">
        <v>359</v>
      </c>
      <c r="B25" s="123"/>
      <c r="C25" s="123"/>
      <c r="D25" s="123"/>
    </row>
    <row r="26" spans="1:4" s="195" customFormat="1" ht="12" customHeight="1" thickBot="1">
      <c r="A26" s="52" t="s">
        <v>596</v>
      </c>
      <c r="B26" s="109">
        <f>+B27+B28</f>
        <v>0</v>
      </c>
      <c r="C26" s="109">
        <f>+C27+C28</f>
        <v>0</v>
      </c>
      <c r="D26" s="109">
        <f>+D27+D28</f>
        <v>0</v>
      </c>
    </row>
    <row r="27" spans="1:4" s="195" customFormat="1" ht="12" customHeight="1">
      <c r="A27" s="188" t="s">
        <v>594</v>
      </c>
      <c r="B27" s="42"/>
      <c r="C27" s="42"/>
      <c r="D27" s="42"/>
    </row>
    <row r="28" spans="1:4" s="195" customFormat="1" ht="12" customHeight="1">
      <c r="A28" s="189" t="s">
        <v>597</v>
      </c>
      <c r="B28" s="110"/>
      <c r="C28" s="110"/>
      <c r="D28" s="110"/>
    </row>
    <row r="29" spans="1:4" s="195" customFormat="1" ht="12" customHeight="1" thickBot="1">
      <c r="A29" s="190" t="s">
        <v>598</v>
      </c>
      <c r="B29" s="45"/>
      <c r="C29" s="45"/>
      <c r="D29" s="45"/>
    </row>
    <row r="30" spans="1:4" s="195" customFormat="1" ht="12" customHeight="1" thickBot="1">
      <c r="A30" s="52" t="s">
        <v>599</v>
      </c>
      <c r="B30" s="109">
        <f>+B31+B32+B33</f>
        <v>0</v>
      </c>
      <c r="C30" s="109">
        <f>+C31+C32+C33</f>
        <v>0</v>
      </c>
      <c r="D30" s="109">
        <f>+D31+D32+D33</f>
        <v>0</v>
      </c>
    </row>
    <row r="31" spans="1:4" s="195" customFormat="1" ht="12" customHeight="1">
      <c r="A31" s="188" t="s">
        <v>454</v>
      </c>
      <c r="B31" s="42"/>
      <c r="C31" s="42"/>
      <c r="D31" s="42"/>
    </row>
    <row r="32" spans="1:4" s="195" customFormat="1" ht="12" customHeight="1">
      <c r="A32" s="189" t="s">
        <v>455</v>
      </c>
      <c r="B32" s="110"/>
      <c r="C32" s="110"/>
      <c r="D32" s="110"/>
    </row>
    <row r="33" spans="1:4" s="141" customFormat="1" ht="12" customHeight="1" thickBot="1">
      <c r="A33" s="53" t="s">
        <v>456</v>
      </c>
      <c r="B33" s="45"/>
      <c r="C33" s="45"/>
      <c r="D33" s="45"/>
    </row>
    <row r="34" spans="1:4" s="141" customFormat="1" ht="12" customHeight="1" thickBot="1">
      <c r="A34" s="52" t="s">
        <v>565</v>
      </c>
      <c r="B34" s="123"/>
      <c r="C34" s="123"/>
      <c r="D34" s="123"/>
    </row>
    <row r="35" spans="1:4" s="141" customFormat="1" ht="12" customHeight="1" thickBot="1">
      <c r="A35" s="52" t="s">
        <v>600</v>
      </c>
      <c r="B35" s="132"/>
      <c r="C35" s="132"/>
      <c r="D35" s="132"/>
    </row>
    <row r="36" spans="1:4" s="141" customFormat="1" ht="12" customHeight="1" thickBot="1">
      <c r="A36" s="52" t="s">
        <v>601</v>
      </c>
      <c r="B36" s="133">
        <f>+B9+B20+B25+B26+B30+B34+B35</f>
        <v>0</v>
      </c>
      <c r="C36" s="133"/>
      <c r="D36" s="133"/>
    </row>
    <row r="37" spans="1:4" s="141" customFormat="1" ht="12" customHeight="1" thickBot="1">
      <c r="A37" s="52" t="s">
        <v>602</v>
      </c>
      <c r="B37" s="133">
        <f>+B38+B39+B40</f>
        <v>99661000</v>
      </c>
      <c r="C37" s="133">
        <f>+C38+C39+C40</f>
        <v>100098345</v>
      </c>
      <c r="D37" s="133">
        <f>+D38+D39+D40</f>
        <v>99826894</v>
      </c>
    </row>
    <row r="38" spans="1:4" s="141" customFormat="1" ht="12" customHeight="1">
      <c r="A38" s="188" t="s">
        <v>395</v>
      </c>
      <c r="B38" s="42"/>
      <c r="C38" s="42">
        <v>2829289</v>
      </c>
      <c r="D38" s="42">
        <v>2829289</v>
      </c>
    </row>
    <row r="39" spans="1:4" s="195" customFormat="1" ht="12" customHeight="1">
      <c r="A39" s="189" t="s">
        <v>263</v>
      </c>
      <c r="B39" s="110"/>
      <c r="C39" s="110"/>
      <c r="D39" s="110"/>
    </row>
    <row r="40" spans="1:4" s="195" customFormat="1" ht="12" customHeight="1" thickBot="1">
      <c r="A40" s="53" t="s">
        <v>606</v>
      </c>
      <c r="B40" s="45">
        <v>99661000</v>
      </c>
      <c r="C40" s="45">
        <v>97269056</v>
      </c>
      <c r="D40" s="45">
        <v>96997605</v>
      </c>
    </row>
    <row r="41" spans="1:4" s="195" customFormat="1" ht="15" customHeight="1" thickBot="1">
      <c r="A41" s="77" t="s">
        <v>607</v>
      </c>
      <c r="B41" s="136">
        <f>+B36+B37</f>
        <v>99661000</v>
      </c>
      <c r="C41" s="136">
        <f>+C36+C37</f>
        <v>100098345</v>
      </c>
      <c r="D41" s="136">
        <f>+D36+D37</f>
        <v>99826894</v>
      </c>
    </row>
    <row r="42" spans="1:4" s="195" customFormat="1" ht="15" customHeight="1">
      <c r="A42" s="79"/>
      <c r="B42" s="134"/>
      <c r="C42" s="134"/>
      <c r="D42" s="134"/>
    </row>
    <row r="43" spans="1:4" ht="13.5" thickBot="1">
      <c r="A43" s="81"/>
      <c r="B43" s="135"/>
      <c r="C43" s="135"/>
      <c r="D43" s="135"/>
    </row>
    <row r="44" spans="1:4" s="194" customFormat="1" ht="16.5" customHeight="1" thickBot="1">
      <c r="A44" s="83" t="s">
        <v>303</v>
      </c>
      <c r="B44" s="136"/>
      <c r="C44" s="136"/>
      <c r="D44" s="136"/>
    </row>
    <row r="45" spans="1:4" s="196" customFormat="1" ht="12" customHeight="1" thickBot="1">
      <c r="A45" s="52" t="s">
        <v>608</v>
      </c>
      <c r="B45" s="109">
        <f>SUM(B46:B50)</f>
        <v>99661000</v>
      </c>
      <c r="C45" s="109">
        <f>SUM(C46:C50)</f>
        <v>100098345</v>
      </c>
      <c r="D45" s="109">
        <f>SUM(D46:D50)</f>
        <v>99616894</v>
      </c>
    </row>
    <row r="46" spans="1:4" ht="12" customHeight="1">
      <c r="A46" s="7" t="s">
        <v>298</v>
      </c>
      <c r="B46" s="42">
        <v>66232000</v>
      </c>
      <c r="C46" s="42">
        <v>61742785</v>
      </c>
      <c r="D46" s="42">
        <v>61631668</v>
      </c>
    </row>
    <row r="47" spans="1:4" ht="12" customHeight="1">
      <c r="A47" s="6" t="s">
        <v>368</v>
      </c>
      <c r="B47" s="44">
        <v>18125000</v>
      </c>
      <c r="C47" s="44">
        <v>17246204</v>
      </c>
      <c r="D47" s="44">
        <v>17230105</v>
      </c>
    </row>
    <row r="48" spans="1:4" ht="12" customHeight="1">
      <c r="A48" s="6" t="s">
        <v>346</v>
      </c>
      <c r="B48" s="44">
        <v>15304000</v>
      </c>
      <c r="C48" s="44">
        <v>21109356</v>
      </c>
      <c r="D48" s="44">
        <v>20755121</v>
      </c>
    </row>
    <row r="49" spans="1:4" ht="12" customHeight="1">
      <c r="A49" s="6" t="s">
        <v>369</v>
      </c>
      <c r="B49" s="44"/>
      <c r="C49" s="44"/>
      <c r="D49" s="44"/>
    </row>
    <row r="50" spans="1:4" ht="12" customHeight="1" thickBot="1">
      <c r="A50" s="6" t="s">
        <v>370</v>
      </c>
      <c r="B50" s="44"/>
      <c r="C50" s="44"/>
      <c r="D50" s="44"/>
    </row>
    <row r="51" spans="1:4" ht="12" customHeight="1" thickBot="1">
      <c r="A51" s="52" t="s">
        <v>609</v>
      </c>
      <c r="B51" s="109">
        <f>SUM(B52:B54)</f>
        <v>0</v>
      </c>
      <c r="C51" s="109"/>
      <c r="D51" s="109"/>
    </row>
    <row r="52" spans="1:4" s="196" customFormat="1" ht="12" customHeight="1">
      <c r="A52" s="7" t="s">
        <v>389</v>
      </c>
      <c r="B52" s="42"/>
      <c r="C52" s="42"/>
      <c r="D52" s="42"/>
    </row>
    <row r="53" spans="1:4" ht="12" customHeight="1">
      <c r="A53" s="6" t="s">
        <v>372</v>
      </c>
      <c r="B53" s="44"/>
      <c r="C53" s="44"/>
      <c r="D53" s="44"/>
    </row>
    <row r="54" spans="1:4" ht="12" customHeight="1">
      <c r="A54" s="6" t="s">
        <v>304</v>
      </c>
      <c r="B54" s="44"/>
      <c r="C54" s="44"/>
      <c r="D54" s="44"/>
    </row>
    <row r="55" spans="1:4" ht="12" customHeight="1" thickBot="1">
      <c r="A55" s="10" t="s">
        <v>264</v>
      </c>
      <c r="B55" s="1212"/>
      <c r="C55" s="1212"/>
      <c r="D55" s="1212"/>
    </row>
    <row r="56" spans="1:4" ht="12" customHeight="1" thickBot="1">
      <c r="A56" s="1220" t="s">
        <v>79</v>
      </c>
      <c r="B56" s="1221"/>
      <c r="C56" s="1222"/>
      <c r="D56" s="1218"/>
    </row>
    <row r="57" spans="1:4" ht="12" customHeight="1" thickBot="1">
      <c r="A57" s="1223" t="s">
        <v>78</v>
      </c>
      <c r="B57" s="1224"/>
      <c r="C57" s="1218"/>
      <c r="D57" s="1218">
        <v>210000</v>
      </c>
    </row>
    <row r="58" spans="1:4" ht="12" customHeight="1" thickBot="1">
      <c r="A58" s="84" t="s">
        <v>610</v>
      </c>
      <c r="B58" s="137">
        <f>+B45+B51</f>
        <v>99661000</v>
      </c>
      <c r="C58" s="137">
        <f>+C45+C51</f>
        <v>100098345</v>
      </c>
      <c r="D58" s="137">
        <f>D45+D56</f>
        <v>99616894</v>
      </c>
    </row>
    <row r="59" spans="1:4" ht="12" customHeight="1" thickBot="1">
      <c r="A59" s="85"/>
      <c r="B59" s="138"/>
      <c r="C59" s="138"/>
      <c r="D59" s="138"/>
    </row>
    <row r="60" spans="1:4" ht="15" customHeight="1" thickBot="1">
      <c r="A60" s="87"/>
      <c r="B60" s="51">
        <v>18</v>
      </c>
      <c r="C60" s="51">
        <v>18</v>
      </c>
      <c r="D60" s="51">
        <v>18</v>
      </c>
    </row>
    <row r="61" spans="1:4" ht="13.5" thickBot="1">
      <c r="A61" s="87"/>
      <c r="B61" s="51">
        <v>0</v>
      </c>
      <c r="C61" s="51">
        <v>0</v>
      </c>
      <c r="D61" s="51">
        <v>0</v>
      </c>
    </row>
    <row r="62" ht="15" customHeight="1">
      <c r="A62" s="85"/>
    </row>
    <row r="63" ht="14.25" customHeight="1"/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2"/>
  <sheetViews>
    <sheetView zoomScalePageLayoutView="0" workbookViewId="0" topLeftCell="A34">
      <selection activeCell="H60" sqref="H60"/>
    </sheetView>
  </sheetViews>
  <sheetFormatPr defaultColWidth="9.00390625" defaultRowHeight="12.75"/>
  <cols>
    <col min="1" max="1" width="13.875" style="690" customWidth="1"/>
    <col min="2" max="2" width="64.50390625" style="85" customWidth="1"/>
    <col min="3" max="3" width="14.875" style="85" customWidth="1"/>
    <col min="4" max="4" width="15.375" style="85" customWidth="1"/>
    <col min="5" max="5" width="14.875" style="85" customWidth="1"/>
    <col min="6" max="6" width="12.375" style="85" customWidth="1"/>
    <col min="7" max="16384" width="9.375" style="85" customWidth="1"/>
  </cols>
  <sheetData>
    <row r="1" spans="1:5" s="66" customFormat="1" ht="21" customHeight="1">
      <c r="A1" s="65"/>
      <c r="B1" s="67"/>
      <c r="C1" s="191" t="s">
        <v>197</v>
      </c>
      <c r="E1" s="191"/>
    </row>
    <row r="2" spans="1:6" s="192" customFormat="1" ht="25.5" customHeight="1" thickBot="1">
      <c r="A2" s="65"/>
      <c r="B2" s="67"/>
      <c r="C2" s="191"/>
      <c r="D2" s="66"/>
      <c r="E2" s="191"/>
      <c r="F2" s="66"/>
    </row>
    <row r="3" spans="1:6" s="192" customFormat="1" ht="36">
      <c r="A3" s="146" t="s">
        <v>382</v>
      </c>
      <c r="B3" s="124" t="s">
        <v>625</v>
      </c>
      <c r="C3" s="944"/>
      <c r="D3" s="945"/>
      <c r="E3" s="944"/>
      <c r="F3" s="945" t="s">
        <v>308</v>
      </c>
    </row>
    <row r="4" spans="1:6" s="193" customFormat="1" ht="15.75" customHeight="1" thickBot="1">
      <c r="A4" s="184" t="s">
        <v>381</v>
      </c>
      <c r="B4" s="125" t="s">
        <v>589</v>
      </c>
      <c r="C4" s="946"/>
      <c r="D4" s="140"/>
      <c r="E4" s="946"/>
      <c r="F4" s="140" t="s">
        <v>299</v>
      </c>
    </row>
    <row r="5" spans="1:6" ht="14.25" thickBot="1">
      <c r="A5" s="501"/>
      <c r="B5" s="502"/>
      <c r="C5" s="947"/>
      <c r="D5" s="503"/>
      <c r="E5" s="947"/>
      <c r="F5" s="503"/>
    </row>
    <row r="6" spans="1:6" s="194" customFormat="1" ht="12.75" customHeight="1" thickBot="1">
      <c r="A6" s="147" t="s">
        <v>383</v>
      </c>
      <c r="B6" s="70" t="s">
        <v>300</v>
      </c>
      <c r="C6" s="70" t="s">
        <v>94</v>
      </c>
      <c r="D6" s="948" t="s">
        <v>1097</v>
      </c>
      <c r="E6" s="70" t="s">
        <v>1030</v>
      </c>
      <c r="F6" s="948" t="s">
        <v>1031</v>
      </c>
    </row>
    <row r="7" spans="1:6" s="194" customFormat="1" ht="15.75" customHeight="1" thickBot="1">
      <c r="A7" s="61">
        <v>1</v>
      </c>
      <c r="B7" s="62">
        <v>2</v>
      </c>
      <c r="C7" s="62">
        <v>3</v>
      </c>
      <c r="D7" s="949" t="s">
        <v>1</v>
      </c>
      <c r="E7" s="62">
        <v>5</v>
      </c>
      <c r="F7" s="949" t="s">
        <v>2</v>
      </c>
    </row>
    <row r="8" spans="1:6" s="141" customFormat="1" ht="12" customHeight="1" thickBot="1">
      <c r="A8" s="72"/>
      <c r="B8" s="73" t="s">
        <v>302</v>
      </c>
      <c r="C8" s="950"/>
      <c r="D8" s="74"/>
      <c r="E8" s="950"/>
      <c r="F8" s="74"/>
    </row>
    <row r="9" spans="1:6" s="141" customFormat="1" ht="12" customHeight="1" thickBot="1">
      <c r="A9" s="61" t="s">
        <v>268</v>
      </c>
      <c r="B9" s="75" t="s">
        <v>590</v>
      </c>
      <c r="C9" s="768">
        <f>SUM(C10:C19)</f>
        <v>3030000</v>
      </c>
      <c r="D9" s="133">
        <f>SUM(D10:D19)</f>
        <v>5773500</v>
      </c>
      <c r="E9" s="768">
        <f>E11+E16+E19+E17</f>
        <v>4846544</v>
      </c>
      <c r="F9" s="133">
        <f>E9/D9*100</f>
        <v>83.94464363038018</v>
      </c>
    </row>
    <row r="10" spans="1:6" s="141" customFormat="1" ht="12" customHeight="1" thickBot="1">
      <c r="A10" s="185" t="s">
        <v>327</v>
      </c>
      <c r="B10" s="8" t="s">
        <v>440</v>
      </c>
      <c r="C10" s="728">
        <f>'[1]17. sz. mell'!C10+'[1]9.3.2. sz. mell'!C9+'[1]9.3.3. sz. mell'!C9</f>
        <v>0</v>
      </c>
      <c r="D10" s="777">
        <f>'[1]17. sz. mell'!E10+'[1]9.3.2. sz. mell'!F9+'[1]9.3.3. sz. mell'!F9</f>
        <v>0</v>
      </c>
      <c r="E10" s="728"/>
      <c r="F10" s="133"/>
    </row>
    <row r="11" spans="1:6" s="141" customFormat="1" ht="12" customHeight="1" thickBot="1">
      <c r="A11" s="186" t="s">
        <v>328</v>
      </c>
      <c r="B11" s="6" t="s">
        <v>441</v>
      </c>
      <c r="C11" s="728">
        <v>1000000</v>
      </c>
      <c r="D11" s="777">
        <v>1300000</v>
      </c>
      <c r="E11" s="728">
        <v>4305585</v>
      </c>
      <c r="F11" s="133">
        <f>E11/D11*100</f>
        <v>331.19884615384615</v>
      </c>
    </row>
    <row r="12" spans="1:6" s="141" customFormat="1" ht="12" customHeight="1" thickBot="1">
      <c r="A12" s="186" t="s">
        <v>329</v>
      </c>
      <c r="B12" s="6" t="s">
        <v>442</v>
      </c>
      <c r="C12" s="728"/>
      <c r="D12" s="777"/>
      <c r="E12" s="728"/>
      <c r="F12" s="133"/>
    </row>
    <row r="13" spans="1:6" s="141" customFormat="1" ht="12" customHeight="1" thickBot="1">
      <c r="A13" s="186" t="s">
        <v>330</v>
      </c>
      <c r="B13" s="6" t="s">
        <v>443</v>
      </c>
      <c r="C13" s="728">
        <f>'[1]17. sz. mell'!C13+'[1]9.3.2. sz. mell'!C12+'[1]9.3.3. sz. mell'!C12</f>
        <v>0</v>
      </c>
      <c r="D13" s="777">
        <f>'[1]17. sz. mell'!E13+'[1]9.3.2. sz. mell'!F12+'[1]9.3.3. sz. mell'!F12</f>
        <v>0</v>
      </c>
      <c r="E13" s="728"/>
      <c r="F13" s="133"/>
    </row>
    <row r="14" spans="1:6" s="141" customFormat="1" ht="12" customHeight="1" thickBot="1">
      <c r="A14" s="186" t="s">
        <v>347</v>
      </c>
      <c r="B14" s="6" t="s">
        <v>444</v>
      </c>
      <c r="C14" s="728">
        <f>'[1]17. sz. mell'!C14+'[1]9.3.2. sz. mell'!C13+'[1]9.3.3. sz. mell'!C13</f>
        <v>0</v>
      </c>
      <c r="D14" s="777"/>
      <c r="E14" s="728"/>
      <c r="F14" s="133"/>
    </row>
    <row r="15" spans="1:6" s="141" customFormat="1" ht="12" customHeight="1" thickBot="1">
      <c r="A15" s="186" t="s">
        <v>331</v>
      </c>
      <c r="B15" s="6" t="s">
        <v>591</v>
      </c>
      <c r="C15" s="728">
        <v>30000</v>
      </c>
      <c r="D15" s="777">
        <v>30000</v>
      </c>
      <c r="E15" s="728"/>
      <c r="F15" s="133">
        <f>E15/D15*100</f>
        <v>0</v>
      </c>
    </row>
    <row r="16" spans="1:6" s="141" customFormat="1" ht="12" customHeight="1" thickBot="1">
      <c r="A16" s="186" t="s">
        <v>332</v>
      </c>
      <c r="B16" s="5" t="s">
        <v>592</v>
      </c>
      <c r="C16" s="728">
        <f>'[1]17. sz. mell'!C16+'[1]9.3.2. sz. mell'!C15+'[1]9.3.3. sz. mell'!C15</f>
        <v>0</v>
      </c>
      <c r="D16" s="777">
        <f>'[1]17. sz. mell'!E16+'[1]9.3.2. sz. mell'!F15+'[1]9.3.3. sz. mell'!F15</f>
        <v>0</v>
      </c>
      <c r="E16" s="728">
        <v>80000</v>
      </c>
      <c r="F16" s="133"/>
    </row>
    <row r="17" spans="1:6" s="195" customFormat="1" ht="12" customHeight="1" thickBot="1">
      <c r="A17" s="186" t="s">
        <v>339</v>
      </c>
      <c r="B17" s="6" t="s">
        <v>447</v>
      </c>
      <c r="C17" s="728"/>
      <c r="D17" s="777"/>
      <c r="E17" s="728">
        <v>4959</v>
      </c>
      <c r="F17" s="133"/>
    </row>
    <row r="18" spans="1:6" s="195" customFormat="1" ht="12" customHeight="1" thickBot="1">
      <c r="A18" s="186" t="s">
        <v>340</v>
      </c>
      <c r="B18" s="6" t="s">
        <v>448</v>
      </c>
      <c r="C18" s="728">
        <f>'[1]17. sz. mell'!C18+'[1]9.3.2. sz. mell'!C17+'[1]9.3.3. sz. mell'!C17</f>
        <v>0</v>
      </c>
      <c r="D18" s="777">
        <f>'[1]17. sz. mell'!E18+'[1]9.3.2. sz. mell'!F17+'[1]9.3.3. sz. mell'!F17</f>
        <v>0</v>
      </c>
      <c r="E18" s="728"/>
      <c r="F18" s="133"/>
    </row>
    <row r="19" spans="1:6" s="141" customFormat="1" ht="12" customHeight="1" thickBot="1">
      <c r="A19" s="186" t="s">
        <v>341</v>
      </c>
      <c r="B19" s="5" t="s">
        <v>449</v>
      </c>
      <c r="C19" s="728">
        <v>2000000</v>
      </c>
      <c r="D19" s="777">
        <v>4443500</v>
      </c>
      <c r="E19" s="728">
        <v>456000</v>
      </c>
      <c r="F19" s="133">
        <f>E19/D19*100</f>
        <v>10.262180713401598</v>
      </c>
    </row>
    <row r="20" spans="1:6" s="195" customFormat="1" ht="12" customHeight="1" thickBot="1">
      <c r="A20" s="61" t="s">
        <v>269</v>
      </c>
      <c r="B20" s="75" t="s">
        <v>593</v>
      </c>
      <c r="C20" s="768">
        <f>SUM(C21:C23)</f>
        <v>0</v>
      </c>
      <c r="D20" s="133">
        <f>SUM(D21:D23)</f>
        <v>0</v>
      </c>
      <c r="E20" s="768"/>
      <c r="F20" s="133"/>
    </row>
    <row r="21" spans="1:6" s="195" customFormat="1" ht="12" customHeight="1" thickBot="1">
      <c r="A21" s="186" t="s">
        <v>333</v>
      </c>
      <c r="B21" s="7" t="s">
        <v>415</v>
      </c>
      <c r="C21" s="728">
        <f>'[1]17. sz. mell'!C21+'[1]9.3.2. sz. mell'!C20+'[1]9.3.3. sz. mell'!C20</f>
        <v>0</v>
      </c>
      <c r="D21" s="777">
        <f>'[1]17. sz. mell'!E21+'[1]9.3.2. sz. mell'!F20+'[1]9.3.3. sz. mell'!F20</f>
        <v>0</v>
      </c>
      <c r="E21" s="728"/>
      <c r="F21" s="133"/>
    </row>
    <row r="22" spans="1:6" s="195" customFormat="1" ht="12" customHeight="1" thickBot="1">
      <c r="A22" s="186" t="s">
        <v>334</v>
      </c>
      <c r="B22" s="6" t="s">
        <v>594</v>
      </c>
      <c r="C22" s="728">
        <f>'[1]17. sz. mell'!C22+'[1]9.3.2. sz. mell'!C21+'[1]9.3.3. sz. mell'!C21</f>
        <v>0</v>
      </c>
      <c r="D22" s="777"/>
      <c r="E22" s="728"/>
      <c r="F22" s="133"/>
    </row>
    <row r="23" spans="1:6" s="195" customFormat="1" ht="12" customHeight="1" thickBot="1">
      <c r="A23" s="186" t="s">
        <v>335</v>
      </c>
      <c r="B23" s="6" t="s">
        <v>595</v>
      </c>
      <c r="C23" s="728">
        <f>'[1]17. sz. mell'!C23+'[1]9.3.2. sz. mell'!C22+'[1]9.3.3. sz. mell'!C22</f>
        <v>0</v>
      </c>
      <c r="D23" s="777"/>
      <c r="E23" s="728"/>
      <c r="F23" s="133"/>
    </row>
    <row r="24" spans="1:6" s="195" customFormat="1" ht="12" customHeight="1" thickBot="1">
      <c r="A24" s="186" t="s">
        <v>336</v>
      </c>
      <c r="B24" s="6" t="s">
        <v>262</v>
      </c>
      <c r="C24" s="728">
        <f>'[1]17. sz. mell'!C24+'[1]9.3.2. sz. mell'!C23+'[1]9.3.3. sz. mell'!C23</f>
        <v>0</v>
      </c>
      <c r="D24" s="777">
        <f>'[1]17. sz. mell'!E24+'[1]9.3.2. sz. mell'!F23+'[1]9.3.3. sz. mell'!F23</f>
        <v>0</v>
      </c>
      <c r="E24" s="728"/>
      <c r="F24" s="133"/>
    </row>
    <row r="25" spans="1:6" s="195" customFormat="1" ht="12" customHeight="1" thickBot="1">
      <c r="A25" s="64" t="s">
        <v>270</v>
      </c>
      <c r="B25" s="52" t="s">
        <v>359</v>
      </c>
      <c r="C25" s="768">
        <f>SUM(C26:C28)</f>
        <v>0</v>
      </c>
      <c r="D25" s="133">
        <f>SUM(D26:D28)</f>
        <v>0</v>
      </c>
      <c r="E25" s="768"/>
      <c r="F25" s="133"/>
    </row>
    <row r="26" spans="1:6" s="195" customFormat="1" ht="12" customHeight="1" thickBot="1">
      <c r="A26" s="64" t="s">
        <v>271</v>
      </c>
      <c r="B26" s="52" t="s">
        <v>596</v>
      </c>
      <c r="C26" s="768">
        <f>SUM(C27:C29)</f>
        <v>0</v>
      </c>
      <c r="D26" s="133">
        <f>SUM(D27:D29)</f>
        <v>0</v>
      </c>
      <c r="E26" s="768"/>
      <c r="F26" s="133"/>
    </row>
    <row r="27" spans="1:6" s="195" customFormat="1" ht="12" customHeight="1" thickBot="1">
      <c r="A27" s="187" t="s">
        <v>425</v>
      </c>
      <c r="B27" s="188" t="s">
        <v>594</v>
      </c>
      <c r="C27" s="728">
        <f>'[1]17. sz. mell'!C27+'[1]9.3.2. sz. mell'!C26+'[1]9.3.3. sz. mell'!C26</f>
        <v>0</v>
      </c>
      <c r="D27" s="777">
        <f>'[1]17. sz. mell'!E27+'[1]9.3.2. sz. mell'!F26+'[1]9.3.3. sz. mell'!F26</f>
        <v>0</v>
      </c>
      <c r="E27" s="728"/>
      <c r="F27" s="133"/>
    </row>
    <row r="28" spans="1:6" s="195" customFormat="1" ht="12" customHeight="1" thickBot="1">
      <c r="A28" s="187" t="s">
        <v>428</v>
      </c>
      <c r="B28" s="189" t="s">
        <v>597</v>
      </c>
      <c r="C28" s="728">
        <f>'[1]17. sz. mell'!C28+'[1]9.3.2. sz. mell'!C27+'[1]9.3.3. sz. mell'!C27</f>
        <v>0</v>
      </c>
      <c r="D28" s="777">
        <f>'[1]17. sz. mell'!E28+'[1]9.3.2. sz. mell'!F27+'[1]9.3.3. sz. mell'!F27</f>
        <v>0</v>
      </c>
      <c r="E28" s="728"/>
      <c r="F28" s="133"/>
    </row>
    <row r="29" spans="1:6" s="195" customFormat="1" ht="12" customHeight="1" thickBot="1">
      <c r="A29" s="186" t="s">
        <v>429</v>
      </c>
      <c r="B29" s="190" t="s">
        <v>598</v>
      </c>
      <c r="C29" s="728">
        <f>'[1]17. sz. mell'!C29+'[1]9.3.2. sz. mell'!C28+'[1]9.3.3. sz. mell'!C28</f>
        <v>0</v>
      </c>
      <c r="D29" s="777">
        <f>'[1]17. sz. mell'!E29+'[1]9.3.2. sz. mell'!F28+'[1]9.3.3. sz. mell'!F28</f>
        <v>0</v>
      </c>
      <c r="E29" s="728"/>
      <c r="F29" s="133"/>
    </row>
    <row r="30" spans="1:6" s="195" customFormat="1" ht="12" customHeight="1" thickBot="1">
      <c r="A30" s="64" t="s">
        <v>272</v>
      </c>
      <c r="B30" s="52" t="s">
        <v>599</v>
      </c>
      <c r="C30" s="768">
        <f>SUM(C31:C33)</f>
        <v>0</v>
      </c>
      <c r="D30" s="133">
        <f>SUM(D31:D33)</f>
        <v>0</v>
      </c>
      <c r="E30" s="768"/>
      <c r="F30" s="133"/>
    </row>
    <row r="31" spans="1:6" s="195" customFormat="1" ht="12" customHeight="1" thickBot="1">
      <c r="A31" s="187" t="s">
        <v>320</v>
      </c>
      <c r="B31" s="188" t="s">
        <v>454</v>
      </c>
      <c r="C31" s="951"/>
      <c r="D31" s="952"/>
      <c r="E31" s="951"/>
      <c r="F31" s="133"/>
    </row>
    <row r="32" spans="1:6" s="195" customFormat="1" ht="12" customHeight="1" thickBot="1">
      <c r="A32" s="187" t="s">
        <v>321</v>
      </c>
      <c r="B32" s="189" t="s">
        <v>455</v>
      </c>
      <c r="C32" s="953"/>
      <c r="D32" s="954"/>
      <c r="E32" s="953"/>
      <c r="F32" s="133"/>
    </row>
    <row r="33" spans="1:6" s="141" customFormat="1" ht="12" customHeight="1" thickBot="1">
      <c r="A33" s="186" t="s">
        <v>322</v>
      </c>
      <c r="B33" s="53" t="s">
        <v>456</v>
      </c>
      <c r="C33" s="951"/>
      <c r="D33" s="952"/>
      <c r="E33" s="951"/>
      <c r="F33" s="133"/>
    </row>
    <row r="34" spans="1:6" s="141" customFormat="1" ht="12" customHeight="1" thickBot="1">
      <c r="A34" s="64" t="s">
        <v>273</v>
      </c>
      <c r="B34" s="52" t="s">
        <v>565</v>
      </c>
      <c r="C34" s="955"/>
      <c r="D34" s="132"/>
      <c r="E34" s="955"/>
      <c r="F34" s="133"/>
    </row>
    <row r="35" spans="1:6" s="141" customFormat="1" ht="12" customHeight="1" thickBot="1">
      <c r="A35" s="64" t="s">
        <v>274</v>
      </c>
      <c r="B35" s="52" t="s">
        <v>600</v>
      </c>
      <c r="C35" s="956"/>
      <c r="D35" s="132"/>
      <c r="E35" s="956"/>
      <c r="F35" s="133"/>
    </row>
    <row r="36" spans="1:6" s="141" customFormat="1" ht="12" customHeight="1" thickBot="1">
      <c r="A36" s="61" t="s">
        <v>275</v>
      </c>
      <c r="B36" s="52" t="s">
        <v>601</v>
      </c>
      <c r="C36" s="749">
        <f>+C9+C20+C25+C26+C30+C34+C35</f>
        <v>3030000</v>
      </c>
      <c r="D36" s="133">
        <v>5773500</v>
      </c>
      <c r="E36" s="751">
        <v>4846544</v>
      </c>
      <c r="F36" s="109">
        <f>E36/D36*100</f>
        <v>83.94464363038018</v>
      </c>
    </row>
    <row r="37" spans="1:6" s="141" customFormat="1" ht="12" customHeight="1" thickBot="1">
      <c r="A37" s="76" t="s">
        <v>276</v>
      </c>
      <c r="B37" s="52" t="s">
        <v>602</v>
      </c>
      <c r="C37" s="749">
        <f>+C38+C39+C40</f>
        <v>17904000</v>
      </c>
      <c r="D37" s="133">
        <v>24585872</v>
      </c>
      <c r="E37" s="749">
        <f>E38+E40</f>
        <v>24077720</v>
      </c>
      <c r="F37" s="133">
        <f>E37/D37*100</f>
        <v>97.93315445553446</v>
      </c>
    </row>
    <row r="38" spans="1:6" s="141" customFormat="1" ht="12" customHeight="1" thickBot="1">
      <c r="A38" s="187" t="s">
        <v>603</v>
      </c>
      <c r="B38" s="188" t="s">
        <v>395</v>
      </c>
      <c r="C38" s="728">
        <f>'[1]17. sz. mell'!C38+'[1]9.3.2. sz. mell'!C37+'[1]9.3.3. sz. mell'!C37</f>
        <v>0</v>
      </c>
      <c r="D38" s="777">
        <v>525000</v>
      </c>
      <c r="E38" s="728">
        <v>524712</v>
      </c>
      <c r="F38" s="133">
        <f>E38/D38*100</f>
        <v>99.94514285714286</v>
      </c>
    </row>
    <row r="39" spans="1:6" s="195" customFormat="1" ht="12" customHeight="1" thickBot="1">
      <c r="A39" s="187" t="s">
        <v>604</v>
      </c>
      <c r="B39" s="189" t="s">
        <v>263</v>
      </c>
      <c r="C39" s="728">
        <f>'[1]17. sz. mell'!C39+'[1]9.3.2. sz. mell'!C38+'[1]9.3.3. sz. mell'!C38</f>
        <v>0</v>
      </c>
      <c r="D39" s="777">
        <f>'[1]17. sz. mell'!E39+'[1]9.3.2. sz. mell'!F38+'[1]9.3.3. sz. mell'!F38</f>
        <v>0</v>
      </c>
      <c r="E39" s="728"/>
      <c r="F39" s="133"/>
    </row>
    <row r="40" spans="1:6" s="195" customFormat="1" ht="12" customHeight="1" thickBot="1">
      <c r="A40" s="186" t="s">
        <v>605</v>
      </c>
      <c r="B40" s="53" t="s">
        <v>606</v>
      </c>
      <c r="C40" s="728">
        <v>17904000</v>
      </c>
      <c r="D40" s="777">
        <v>24060872</v>
      </c>
      <c r="E40" s="728">
        <v>23553008</v>
      </c>
      <c r="F40" s="133">
        <f>E40/D40*100</f>
        <v>97.8892535565627</v>
      </c>
    </row>
    <row r="41" spans="1:6" s="195" customFormat="1" ht="15" customHeight="1" thickBot="1">
      <c r="A41" s="76" t="s">
        <v>277</v>
      </c>
      <c r="B41" s="77" t="s">
        <v>607</v>
      </c>
      <c r="C41" s="957">
        <f>+C36+C37</f>
        <v>20934000</v>
      </c>
      <c r="D41" s="136">
        <f>D36+D37</f>
        <v>30359372</v>
      </c>
      <c r="E41" s="957">
        <f>E37+E36</f>
        <v>28924264</v>
      </c>
      <c r="F41" s="133">
        <f>E41/D41*100</f>
        <v>95.27293252311017</v>
      </c>
    </row>
    <row r="42" spans="1:6" s="195" customFormat="1" ht="15" customHeight="1">
      <c r="A42" s="78"/>
      <c r="B42" s="79"/>
      <c r="C42" s="134"/>
      <c r="D42" s="134"/>
      <c r="E42" s="134"/>
      <c r="F42" s="134"/>
    </row>
    <row r="43" spans="1:6" ht="13.5" thickBot="1">
      <c r="A43" s="80"/>
      <c r="B43" s="81"/>
      <c r="C43" s="135"/>
      <c r="D43" s="135"/>
      <c r="E43" s="135"/>
      <c r="F43" s="135"/>
    </row>
    <row r="44" spans="1:6" s="194" customFormat="1" ht="16.5" customHeight="1" thickBot="1">
      <c r="A44" s="82"/>
      <c r="B44" s="83" t="s">
        <v>303</v>
      </c>
      <c r="C44" s="957"/>
      <c r="D44" s="136"/>
      <c r="E44" s="957"/>
      <c r="F44" s="136"/>
    </row>
    <row r="45" spans="1:6" s="196" customFormat="1" ht="12" customHeight="1" thickBot="1">
      <c r="A45" s="64" t="s">
        <v>268</v>
      </c>
      <c r="B45" s="52" t="s">
        <v>608</v>
      </c>
      <c r="C45" s="768">
        <v>20934000</v>
      </c>
      <c r="D45" s="133">
        <f>SUM(D46:D50)</f>
        <v>30359372</v>
      </c>
      <c r="E45" s="768">
        <f>E46+E47+E48</f>
        <v>28733764</v>
      </c>
      <c r="F45" s="133">
        <f>E45/D45*100</f>
        <v>94.64544918781587</v>
      </c>
    </row>
    <row r="46" spans="1:6" ht="12" customHeight="1" thickBot="1">
      <c r="A46" s="186" t="s">
        <v>327</v>
      </c>
      <c r="B46" s="7" t="s">
        <v>298</v>
      </c>
      <c r="C46" s="728">
        <v>9873000</v>
      </c>
      <c r="D46" s="777">
        <v>11028800</v>
      </c>
      <c r="E46" s="728">
        <v>10787666</v>
      </c>
      <c r="F46" s="133">
        <f>E46/D46*100</f>
        <v>97.81359712752067</v>
      </c>
    </row>
    <row r="47" spans="1:6" ht="12" customHeight="1" thickBot="1">
      <c r="A47" s="186" t="s">
        <v>328</v>
      </c>
      <c r="B47" s="6" t="s">
        <v>368</v>
      </c>
      <c r="C47" s="728">
        <v>2595000</v>
      </c>
      <c r="D47" s="777">
        <v>2940386</v>
      </c>
      <c r="E47" s="728">
        <v>2888587</v>
      </c>
      <c r="F47" s="133">
        <f>E47/D47*100</f>
        <v>98.23836054177922</v>
      </c>
    </row>
    <row r="48" spans="1:6" ht="12" customHeight="1" thickBot="1">
      <c r="A48" s="186" t="s">
        <v>329</v>
      </c>
      <c r="B48" s="6" t="s">
        <v>346</v>
      </c>
      <c r="C48" s="728">
        <v>8466000</v>
      </c>
      <c r="D48" s="777">
        <v>16390186</v>
      </c>
      <c r="E48" s="728">
        <v>15057511</v>
      </c>
      <c r="F48" s="133">
        <f>E48/D48*100</f>
        <v>91.869067257687</v>
      </c>
    </row>
    <row r="49" spans="1:6" ht="12" customHeight="1" thickBot="1">
      <c r="A49" s="186" t="s">
        <v>330</v>
      </c>
      <c r="B49" s="6" t="s">
        <v>369</v>
      </c>
      <c r="C49" s="728">
        <f>'[1]17. sz. mell'!C49+'[1]9.3.2. sz. mell'!C48+'[1]9.3.3. sz. mell'!C48</f>
        <v>0</v>
      </c>
      <c r="D49" s="777">
        <f>'[1]17. sz. mell'!E49+'[1]9.3.2. sz. mell'!F48+'[1]9.3.3. sz. mell'!F48</f>
        <v>0</v>
      </c>
      <c r="E49" s="728"/>
      <c r="F49" s="133"/>
    </row>
    <row r="50" spans="1:6" ht="12" customHeight="1" thickBot="1">
      <c r="A50" s="186" t="s">
        <v>347</v>
      </c>
      <c r="B50" s="6" t="s">
        <v>370</v>
      </c>
      <c r="C50" s="43"/>
      <c r="D50" s="792"/>
      <c r="E50" s="43"/>
      <c r="F50" s="133"/>
    </row>
    <row r="51" spans="1:6" ht="12" customHeight="1" thickBot="1">
      <c r="A51" s="64" t="s">
        <v>269</v>
      </c>
      <c r="B51" s="52" t="s">
        <v>609</v>
      </c>
      <c r="C51" s="768">
        <f>SUM(C52:C54)</f>
        <v>0</v>
      </c>
      <c r="D51" s="133">
        <f>SUM(D52:D54)</f>
        <v>0</v>
      </c>
      <c r="E51" s="768">
        <f>E52</f>
        <v>190500</v>
      </c>
      <c r="F51" s="133"/>
    </row>
    <row r="52" spans="1:6" s="196" customFormat="1" ht="12" customHeight="1" thickBot="1">
      <c r="A52" s="186" t="s">
        <v>333</v>
      </c>
      <c r="B52" s="7" t="s">
        <v>389</v>
      </c>
      <c r="C52" s="728"/>
      <c r="D52" s="777"/>
      <c r="E52" s="728">
        <v>190500</v>
      </c>
      <c r="F52" s="133"/>
    </row>
    <row r="53" spans="1:6" ht="12" customHeight="1" thickBot="1">
      <c r="A53" s="186" t="s">
        <v>334</v>
      </c>
      <c r="B53" s="6" t="s">
        <v>372</v>
      </c>
      <c r="C53" s="43"/>
      <c r="D53" s="792"/>
      <c r="E53" s="43"/>
      <c r="F53" s="133"/>
    </row>
    <row r="54" spans="1:6" ht="12" customHeight="1" thickBot="1">
      <c r="A54" s="186" t="s">
        <v>335</v>
      </c>
      <c r="B54" s="6" t="s">
        <v>304</v>
      </c>
      <c r="C54" s="43"/>
      <c r="D54" s="792"/>
      <c r="E54" s="43"/>
      <c r="F54" s="133"/>
    </row>
    <row r="55" spans="1:6" ht="12" customHeight="1" thickBot="1">
      <c r="A55" s="1211" t="s">
        <v>336</v>
      </c>
      <c r="B55" s="10" t="s">
        <v>264</v>
      </c>
      <c r="C55" s="1225"/>
      <c r="D55" s="1226"/>
      <c r="E55" s="1225"/>
      <c r="F55" s="133"/>
    </row>
    <row r="56" spans="1:6" ht="12" customHeight="1" thickBot="1">
      <c r="A56" s="1219"/>
      <c r="B56" s="1214" t="s">
        <v>79</v>
      </c>
      <c r="C56" s="1216"/>
      <c r="D56" s="1215"/>
      <c r="E56" s="1227"/>
      <c r="F56" s="133"/>
    </row>
    <row r="57" spans="1:6" ht="12" customHeight="1" thickBot="1">
      <c r="A57" s="1219"/>
      <c r="B57" s="1214" t="s">
        <v>82</v>
      </c>
      <c r="C57" s="1216"/>
      <c r="D57" s="1215"/>
      <c r="E57" s="1227"/>
      <c r="F57" s="133"/>
    </row>
    <row r="58" spans="1:6" ht="12" customHeight="1" thickBot="1">
      <c r="A58" s="64" t="s">
        <v>270</v>
      </c>
      <c r="B58" s="84" t="s">
        <v>610</v>
      </c>
      <c r="C58" s="958">
        <f>+C45+C51</f>
        <v>20934000</v>
      </c>
      <c r="D58" s="136">
        <f>+D45+D51</f>
        <v>30359372</v>
      </c>
      <c r="E58" s="958">
        <f>E45+E51</f>
        <v>28924264</v>
      </c>
      <c r="F58" s="133">
        <f>E58/D58*100</f>
        <v>95.27293252311017</v>
      </c>
    </row>
    <row r="59" spans="3:6" ht="12" customHeight="1" thickBot="1">
      <c r="C59" s="138"/>
      <c r="D59" s="138"/>
      <c r="E59" s="138"/>
      <c r="F59" s="138"/>
    </row>
    <row r="60" spans="1:6" ht="15" customHeight="1" thickBot="1">
      <c r="A60" s="86" t="s">
        <v>384</v>
      </c>
      <c r="B60" s="87"/>
      <c r="C60" s="931">
        <v>5</v>
      </c>
      <c r="D60" s="932">
        <v>5</v>
      </c>
      <c r="E60" s="931">
        <v>5</v>
      </c>
      <c r="F60" s="932">
        <v>5</v>
      </c>
    </row>
    <row r="61" spans="1:6" ht="13.5" thickBot="1">
      <c r="A61" s="86" t="s">
        <v>385</v>
      </c>
      <c r="B61" s="87"/>
      <c r="C61" s="931">
        <v>0</v>
      </c>
      <c r="D61" s="932">
        <v>0</v>
      </c>
      <c r="E61" s="931">
        <v>0</v>
      </c>
      <c r="F61" s="932">
        <v>0</v>
      </c>
    </row>
    <row r="62" spans="1:5" ht="15" customHeight="1">
      <c r="A62" s="143"/>
      <c r="B62" s="143"/>
      <c r="C62" s="58"/>
      <c r="E62" s="58"/>
    </row>
    <row r="63" ht="14.25" customHeight="1"/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62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13.125" style="690" customWidth="1"/>
    <col min="2" max="2" width="62.875" style="85" customWidth="1"/>
    <col min="3" max="3" width="14.875" style="85" customWidth="1"/>
    <col min="4" max="4" width="15.375" style="85" customWidth="1"/>
    <col min="5" max="5" width="14.875" style="85" customWidth="1"/>
    <col min="6" max="16384" width="9.375" style="85" customWidth="1"/>
  </cols>
  <sheetData>
    <row r="1" spans="1:5" s="66" customFormat="1" ht="21" customHeight="1">
      <c r="A1" s="65"/>
      <c r="B1" s="67"/>
      <c r="C1" s="191" t="s">
        <v>197</v>
      </c>
      <c r="E1" s="191"/>
    </row>
    <row r="2" spans="1:5" s="192" customFormat="1" ht="25.5" customHeight="1" thickBot="1">
      <c r="A2" s="65"/>
      <c r="B2" s="67"/>
      <c r="C2" s="191"/>
      <c r="D2" s="66"/>
      <c r="E2" s="191"/>
    </row>
    <row r="3" spans="1:5" s="192" customFormat="1" ht="36">
      <c r="A3" s="146" t="s">
        <v>382</v>
      </c>
      <c r="B3" s="124" t="s">
        <v>625</v>
      </c>
      <c r="C3" s="944"/>
      <c r="D3" s="945"/>
      <c r="E3" s="944"/>
    </row>
    <row r="4" spans="1:5" s="193" customFormat="1" ht="15.75" customHeight="1" thickBot="1">
      <c r="A4" s="184" t="s">
        <v>381</v>
      </c>
      <c r="B4" s="125" t="s">
        <v>612</v>
      </c>
      <c r="C4" s="946"/>
      <c r="D4" s="140"/>
      <c r="E4" s="946"/>
    </row>
    <row r="5" spans="1:5" ht="18" customHeight="1" thickBot="1">
      <c r="A5" s="68"/>
      <c r="B5" s="68"/>
      <c r="C5" s="947"/>
      <c r="D5" s="503"/>
      <c r="E5" s="947"/>
    </row>
    <row r="6" spans="1:5" s="194" customFormat="1" ht="12.75" customHeight="1" thickBot="1">
      <c r="A6" s="147" t="s">
        <v>383</v>
      </c>
      <c r="B6" s="70" t="s">
        <v>300</v>
      </c>
      <c r="C6" s="70" t="s">
        <v>94</v>
      </c>
      <c r="D6" s="948" t="s">
        <v>1097</v>
      </c>
      <c r="E6" s="70" t="s">
        <v>1030</v>
      </c>
    </row>
    <row r="7" spans="1:5" s="194" customFormat="1" ht="15.75" customHeight="1" thickBot="1">
      <c r="A7" s="61">
        <v>1</v>
      </c>
      <c r="B7" s="62">
        <v>2</v>
      </c>
      <c r="C7" s="62">
        <v>3</v>
      </c>
      <c r="D7" s="949" t="s">
        <v>1</v>
      </c>
      <c r="E7" s="62">
        <v>5</v>
      </c>
    </row>
    <row r="8" spans="1:5" s="141" customFormat="1" ht="12" customHeight="1" thickBot="1">
      <c r="A8" s="72"/>
      <c r="B8" s="73" t="s">
        <v>302</v>
      </c>
      <c r="C8" s="950"/>
      <c r="D8" s="74"/>
      <c r="E8" s="950"/>
    </row>
    <row r="9" spans="1:5" s="141" customFormat="1" ht="12" customHeight="1" thickBot="1">
      <c r="A9" s="61" t="s">
        <v>268</v>
      </c>
      <c r="B9" s="75" t="s">
        <v>590</v>
      </c>
      <c r="C9" s="768">
        <f>SUM(C10:C19)</f>
        <v>4820000</v>
      </c>
      <c r="D9" s="133">
        <f>SUM(D10:D19)</f>
        <v>5773500</v>
      </c>
      <c r="E9" s="768">
        <f>E11+E16+E19+E17</f>
        <v>4846544</v>
      </c>
    </row>
    <row r="10" spans="1:5" s="141" customFormat="1" ht="12" customHeight="1">
      <c r="A10" s="185" t="s">
        <v>327</v>
      </c>
      <c r="B10" s="8" t="s">
        <v>440</v>
      </c>
      <c r="C10" s="728">
        <f>'[1]17. sz. mell'!C10+'[1]9.3.2. sz. mell'!C9+'[1]9.3.3. sz. mell'!C9</f>
        <v>0</v>
      </c>
      <c r="D10" s="777">
        <f>'[1]17. sz. mell'!E10+'[1]9.3.2. sz. mell'!F9+'[1]9.3.3. sz. mell'!F9</f>
        <v>0</v>
      </c>
      <c r="E10" s="728"/>
    </row>
    <row r="11" spans="1:5" s="141" customFormat="1" ht="12" customHeight="1">
      <c r="A11" s="186" t="s">
        <v>328</v>
      </c>
      <c r="B11" s="6" t="s">
        <v>441</v>
      </c>
      <c r="C11" s="728">
        <v>1000000</v>
      </c>
      <c r="D11" s="777">
        <v>1300000</v>
      </c>
      <c r="E11" s="728">
        <v>4305585</v>
      </c>
    </row>
    <row r="12" spans="1:5" s="141" customFormat="1" ht="12" customHeight="1">
      <c r="A12" s="186" t="s">
        <v>329</v>
      </c>
      <c r="B12" s="6" t="s">
        <v>442</v>
      </c>
      <c r="C12" s="728"/>
      <c r="D12" s="777"/>
      <c r="E12" s="728"/>
    </row>
    <row r="13" spans="1:5" s="141" customFormat="1" ht="12" customHeight="1">
      <c r="A13" s="186" t="s">
        <v>330</v>
      </c>
      <c r="B13" s="6" t="s">
        <v>443</v>
      </c>
      <c r="C13" s="728">
        <f>'[1]17. sz. mell'!C13+'[1]9.3.2. sz. mell'!C12+'[1]9.3.3. sz. mell'!C12</f>
        <v>0</v>
      </c>
      <c r="D13" s="777">
        <f>'[1]17. sz. mell'!E13+'[1]9.3.2. sz. mell'!F12+'[1]9.3.3. sz. mell'!F12</f>
        <v>0</v>
      </c>
      <c r="E13" s="728"/>
    </row>
    <row r="14" spans="1:5" s="141" customFormat="1" ht="12" customHeight="1">
      <c r="A14" s="186" t="s">
        <v>347</v>
      </c>
      <c r="B14" s="6" t="s">
        <v>444</v>
      </c>
      <c r="C14" s="728">
        <f>'[1]17. sz. mell'!C14+'[1]9.3.2. sz. mell'!C13+'[1]9.3.3. sz. mell'!C13</f>
        <v>0</v>
      </c>
      <c r="D14" s="777"/>
      <c r="E14" s="728"/>
    </row>
    <row r="15" spans="1:5" s="141" customFormat="1" ht="12" customHeight="1">
      <c r="A15" s="186" t="s">
        <v>331</v>
      </c>
      <c r="B15" s="6" t="s">
        <v>591</v>
      </c>
      <c r="C15" s="728">
        <v>30000</v>
      </c>
      <c r="D15" s="777">
        <v>30000</v>
      </c>
      <c r="E15" s="728"/>
    </row>
    <row r="16" spans="1:5" s="141" customFormat="1" ht="12" customHeight="1">
      <c r="A16" s="186" t="s">
        <v>332</v>
      </c>
      <c r="B16" s="5" t="s">
        <v>592</v>
      </c>
      <c r="C16" s="728">
        <f>'[1]17. sz. mell'!C16+'[1]9.3.2. sz. mell'!C15+'[1]9.3.3. sz. mell'!C15</f>
        <v>0</v>
      </c>
      <c r="D16" s="777">
        <f>'[1]17. sz. mell'!E16+'[1]9.3.2. sz. mell'!F15+'[1]9.3.3. sz. mell'!F15</f>
        <v>0</v>
      </c>
      <c r="E16" s="728">
        <v>80000</v>
      </c>
    </row>
    <row r="17" spans="1:5" s="195" customFormat="1" ht="12" customHeight="1">
      <c r="A17" s="186" t="s">
        <v>339</v>
      </c>
      <c r="B17" s="6" t="s">
        <v>447</v>
      </c>
      <c r="C17" s="728"/>
      <c r="D17" s="777"/>
      <c r="E17" s="728">
        <v>4959</v>
      </c>
    </row>
    <row r="18" spans="1:5" s="195" customFormat="1" ht="12" customHeight="1">
      <c r="A18" s="186" t="s">
        <v>340</v>
      </c>
      <c r="B18" s="6" t="s">
        <v>448</v>
      </c>
      <c r="C18" s="728">
        <f>'[1]17. sz. mell'!C18+'[1]9.3.2. sz. mell'!C17+'[1]9.3.3. sz. mell'!C17</f>
        <v>0</v>
      </c>
      <c r="D18" s="777">
        <f>'[1]17. sz. mell'!E18+'[1]9.3.2. sz. mell'!F17+'[1]9.3.3. sz. mell'!F17</f>
        <v>0</v>
      </c>
      <c r="E18" s="728"/>
    </row>
    <row r="19" spans="1:5" s="141" customFormat="1" ht="12" customHeight="1" thickBot="1">
      <c r="A19" s="186" t="s">
        <v>341</v>
      </c>
      <c r="B19" s="5" t="s">
        <v>449</v>
      </c>
      <c r="C19" s="728">
        <v>3790000</v>
      </c>
      <c r="D19" s="777">
        <v>4443500</v>
      </c>
      <c r="E19" s="728">
        <v>456000</v>
      </c>
    </row>
    <row r="20" spans="1:5" s="195" customFormat="1" ht="12" customHeight="1" thickBot="1">
      <c r="A20" s="61" t="s">
        <v>269</v>
      </c>
      <c r="B20" s="75" t="s">
        <v>593</v>
      </c>
      <c r="C20" s="768">
        <f>SUM(C21:C23)</f>
        <v>0</v>
      </c>
      <c r="D20" s="133">
        <f>SUM(D21:D23)</f>
        <v>0</v>
      </c>
      <c r="E20" s="768"/>
    </row>
    <row r="21" spans="1:5" s="195" customFormat="1" ht="12" customHeight="1">
      <c r="A21" s="186" t="s">
        <v>333</v>
      </c>
      <c r="B21" s="7" t="s">
        <v>415</v>
      </c>
      <c r="C21" s="728">
        <f>'[1]17. sz. mell'!C21+'[1]9.3.2. sz. mell'!C20+'[1]9.3.3. sz. mell'!C20</f>
        <v>0</v>
      </c>
      <c r="D21" s="777">
        <f>'[1]17. sz. mell'!E21+'[1]9.3.2. sz. mell'!F20+'[1]9.3.3. sz. mell'!F20</f>
        <v>0</v>
      </c>
      <c r="E21" s="728"/>
    </row>
    <row r="22" spans="1:5" s="195" customFormat="1" ht="12" customHeight="1">
      <c r="A22" s="186" t="s">
        <v>334</v>
      </c>
      <c r="B22" s="6" t="s">
        <v>594</v>
      </c>
      <c r="C22" s="728">
        <f>'[1]17. sz. mell'!C22+'[1]9.3.2. sz. mell'!C21+'[1]9.3.3. sz. mell'!C21</f>
        <v>0</v>
      </c>
      <c r="D22" s="777"/>
      <c r="E22" s="728"/>
    </row>
    <row r="23" spans="1:5" s="195" customFormat="1" ht="12" customHeight="1">
      <c r="A23" s="186" t="s">
        <v>335</v>
      </c>
      <c r="B23" s="6" t="s">
        <v>595</v>
      </c>
      <c r="C23" s="728">
        <f>'[1]17. sz. mell'!C23+'[1]9.3.2. sz. mell'!C22+'[1]9.3.3. sz. mell'!C22</f>
        <v>0</v>
      </c>
      <c r="D23" s="777"/>
      <c r="E23" s="728"/>
    </row>
    <row r="24" spans="1:5" s="195" customFormat="1" ht="12" customHeight="1" thickBot="1">
      <c r="A24" s="186" t="s">
        <v>336</v>
      </c>
      <c r="B24" s="6" t="s">
        <v>262</v>
      </c>
      <c r="C24" s="728">
        <f>'[1]17. sz. mell'!C24+'[1]9.3.2. sz. mell'!C23+'[1]9.3.3. sz. mell'!C23</f>
        <v>0</v>
      </c>
      <c r="D24" s="777">
        <f>'[1]17. sz. mell'!E24+'[1]9.3.2. sz. mell'!F23+'[1]9.3.3. sz. mell'!F23</f>
        <v>0</v>
      </c>
      <c r="E24" s="728"/>
    </row>
    <row r="25" spans="1:5" s="195" customFormat="1" ht="12" customHeight="1" thickBot="1">
      <c r="A25" s="64" t="s">
        <v>270</v>
      </c>
      <c r="B25" s="52" t="s">
        <v>359</v>
      </c>
      <c r="C25" s="768">
        <f>SUM(C26:C28)</f>
        <v>0</v>
      </c>
      <c r="D25" s="133">
        <f>SUM(D26:D28)</f>
        <v>0</v>
      </c>
      <c r="E25" s="768"/>
    </row>
    <row r="26" spans="1:5" s="195" customFormat="1" ht="12" customHeight="1" thickBot="1">
      <c r="A26" s="64" t="s">
        <v>271</v>
      </c>
      <c r="B26" s="52" t="s">
        <v>596</v>
      </c>
      <c r="C26" s="768">
        <f>SUM(C27:C29)</f>
        <v>0</v>
      </c>
      <c r="D26" s="133">
        <f>SUM(D27:D29)</f>
        <v>0</v>
      </c>
      <c r="E26" s="768"/>
    </row>
    <row r="27" spans="1:5" s="195" customFormat="1" ht="12" customHeight="1">
      <c r="A27" s="187" t="s">
        <v>425</v>
      </c>
      <c r="B27" s="188" t="s">
        <v>594</v>
      </c>
      <c r="C27" s="728">
        <f>'[1]17. sz. mell'!C27+'[1]9.3.2. sz. mell'!C26+'[1]9.3.3. sz. mell'!C26</f>
        <v>0</v>
      </c>
      <c r="D27" s="777">
        <f>'[1]17. sz. mell'!E27+'[1]9.3.2. sz. mell'!F26+'[1]9.3.3. sz. mell'!F26</f>
        <v>0</v>
      </c>
      <c r="E27" s="728"/>
    </row>
    <row r="28" spans="1:5" s="195" customFormat="1" ht="12" customHeight="1">
      <c r="A28" s="187" t="s">
        <v>428</v>
      </c>
      <c r="B28" s="189" t="s">
        <v>597</v>
      </c>
      <c r="C28" s="728">
        <f>'[1]17. sz. mell'!C28+'[1]9.3.2. sz. mell'!C27+'[1]9.3.3. sz. mell'!C27</f>
        <v>0</v>
      </c>
      <c r="D28" s="777">
        <f>'[1]17. sz. mell'!E28+'[1]9.3.2. sz. mell'!F27+'[1]9.3.3. sz. mell'!F27</f>
        <v>0</v>
      </c>
      <c r="E28" s="728"/>
    </row>
    <row r="29" spans="1:5" s="195" customFormat="1" ht="12" customHeight="1" thickBot="1">
      <c r="A29" s="186" t="s">
        <v>429</v>
      </c>
      <c r="B29" s="190" t="s">
        <v>598</v>
      </c>
      <c r="C29" s="728">
        <f>'[1]17. sz. mell'!C29+'[1]9.3.2. sz. mell'!C28+'[1]9.3.3. sz. mell'!C28</f>
        <v>0</v>
      </c>
      <c r="D29" s="777">
        <f>'[1]17. sz. mell'!E29+'[1]9.3.2. sz. mell'!F28+'[1]9.3.3. sz. mell'!F28</f>
        <v>0</v>
      </c>
      <c r="E29" s="728"/>
    </row>
    <row r="30" spans="1:5" s="195" customFormat="1" ht="12" customHeight="1" thickBot="1">
      <c r="A30" s="64" t="s">
        <v>272</v>
      </c>
      <c r="B30" s="52" t="s">
        <v>599</v>
      </c>
      <c r="C30" s="768">
        <f>SUM(C31:C33)</f>
        <v>0</v>
      </c>
      <c r="D30" s="133">
        <f>SUM(D31:D33)</f>
        <v>0</v>
      </c>
      <c r="E30" s="768"/>
    </row>
    <row r="31" spans="1:5" s="195" customFormat="1" ht="12" customHeight="1">
      <c r="A31" s="187" t="s">
        <v>320</v>
      </c>
      <c r="B31" s="188" t="s">
        <v>454</v>
      </c>
      <c r="C31" s="951"/>
      <c r="D31" s="952"/>
      <c r="E31" s="951"/>
    </row>
    <row r="32" spans="1:5" s="195" customFormat="1" ht="12" customHeight="1">
      <c r="A32" s="187" t="s">
        <v>321</v>
      </c>
      <c r="B32" s="189" t="s">
        <v>455</v>
      </c>
      <c r="C32" s="953"/>
      <c r="D32" s="954"/>
      <c r="E32" s="953"/>
    </row>
    <row r="33" spans="1:5" s="141" customFormat="1" ht="12" customHeight="1" thickBot="1">
      <c r="A33" s="186" t="s">
        <v>322</v>
      </c>
      <c r="B33" s="53" t="s">
        <v>456</v>
      </c>
      <c r="C33" s="951"/>
      <c r="D33" s="952"/>
      <c r="E33" s="951"/>
    </row>
    <row r="34" spans="1:5" s="141" customFormat="1" ht="12" customHeight="1" thickBot="1">
      <c r="A34" s="64" t="s">
        <v>273</v>
      </c>
      <c r="B34" s="52" t="s">
        <v>565</v>
      </c>
      <c r="C34" s="955"/>
      <c r="D34" s="132"/>
      <c r="E34" s="955"/>
    </row>
    <row r="35" spans="1:5" s="141" customFormat="1" ht="12" customHeight="1" thickBot="1">
      <c r="A35" s="64" t="s">
        <v>274</v>
      </c>
      <c r="B35" s="52" t="s">
        <v>600</v>
      </c>
      <c r="C35" s="956"/>
      <c r="D35" s="132"/>
      <c r="E35" s="956"/>
    </row>
    <row r="36" spans="1:5" s="141" customFormat="1" ht="12" customHeight="1" thickBot="1">
      <c r="A36" s="61" t="s">
        <v>275</v>
      </c>
      <c r="B36" s="52" t="s">
        <v>601</v>
      </c>
      <c r="C36" s="749">
        <f>+C9+C20+C25+C26+C30+C34+C35</f>
        <v>4820000</v>
      </c>
      <c r="D36" s="133">
        <v>5773500</v>
      </c>
      <c r="E36" s="133">
        <v>5773500</v>
      </c>
    </row>
    <row r="37" spans="1:5" s="141" customFormat="1" ht="12" customHeight="1" thickBot="1">
      <c r="A37" s="76" t="s">
        <v>276</v>
      </c>
      <c r="B37" s="52" t="s">
        <v>602</v>
      </c>
      <c r="C37" s="749">
        <f>+C38+C39+C40</f>
        <v>22570000</v>
      </c>
      <c r="D37" s="133">
        <f>D38+D40</f>
        <v>24585872</v>
      </c>
      <c r="E37" s="749">
        <v>24077720</v>
      </c>
    </row>
    <row r="38" spans="1:5" s="141" customFormat="1" ht="12" customHeight="1">
      <c r="A38" s="187" t="s">
        <v>603</v>
      </c>
      <c r="B38" s="188" t="s">
        <v>395</v>
      </c>
      <c r="C38" s="728">
        <v>525000</v>
      </c>
      <c r="D38" s="777">
        <v>525000</v>
      </c>
      <c r="E38" s="728">
        <v>524712</v>
      </c>
    </row>
    <row r="39" spans="1:5" s="195" customFormat="1" ht="12" customHeight="1">
      <c r="A39" s="187" t="s">
        <v>604</v>
      </c>
      <c r="B39" s="189" t="s">
        <v>263</v>
      </c>
      <c r="C39" s="728">
        <f>'[1]17. sz. mell'!C39+'[1]9.3.2. sz. mell'!C38+'[1]9.3.3. sz. mell'!C38</f>
        <v>0</v>
      </c>
      <c r="D39" s="777">
        <f>'[1]17. sz. mell'!E39+'[1]9.3.2. sz. mell'!F38+'[1]9.3.3. sz. mell'!F38</f>
        <v>0</v>
      </c>
      <c r="E39" s="728"/>
    </row>
    <row r="40" spans="1:5" s="195" customFormat="1" ht="12" customHeight="1" thickBot="1">
      <c r="A40" s="186" t="s">
        <v>605</v>
      </c>
      <c r="B40" s="53" t="s">
        <v>606</v>
      </c>
      <c r="C40" s="728">
        <v>22045000</v>
      </c>
      <c r="D40" s="777">
        <v>24060872</v>
      </c>
      <c r="E40" s="728">
        <v>23553008</v>
      </c>
    </row>
    <row r="41" spans="1:5" s="195" customFormat="1" ht="15" customHeight="1" thickBot="1">
      <c r="A41" s="76" t="s">
        <v>277</v>
      </c>
      <c r="B41" s="77" t="s">
        <v>607</v>
      </c>
      <c r="C41" s="957">
        <f>+C36+C37</f>
        <v>27390000</v>
      </c>
      <c r="D41" s="136">
        <f>D36+D37</f>
        <v>30359372</v>
      </c>
      <c r="E41" s="957">
        <f>E37</f>
        <v>24077720</v>
      </c>
    </row>
    <row r="42" spans="1:6" s="195" customFormat="1" ht="15" customHeight="1">
      <c r="A42" s="78"/>
      <c r="B42" s="79"/>
      <c r="C42" s="134"/>
      <c r="D42" s="134"/>
      <c r="E42" s="134"/>
      <c r="F42" s="85"/>
    </row>
    <row r="43" spans="1:6" ht="16.5" thickBot="1">
      <c r="A43" s="80"/>
      <c r="B43" s="81"/>
      <c r="C43" s="135"/>
      <c r="D43" s="135"/>
      <c r="E43" s="135"/>
      <c r="F43" s="194"/>
    </row>
    <row r="44" spans="1:6" s="194" customFormat="1" ht="16.5" customHeight="1" thickBot="1">
      <c r="A44" s="82"/>
      <c r="B44" s="965" t="s">
        <v>303</v>
      </c>
      <c r="C44" s="957"/>
      <c r="D44" s="136"/>
      <c r="E44" s="957"/>
      <c r="F44" s="196"/>
    </row>
    <row r="45" spans="1:6" s="196" customFormat="1" ht="12" customHeight="1" thickBot="1">
      <c r="A45" s="64" t="s">
        <v>268</v>
      </c>
      <c r="B45" s="52" t="s">
        <v>608</v>
      </c>
      <c r="C45" s="768">
        <f>C46+C47+C48</f>
        <v>27390000</v>
      </c>
      <c r="D45" s="133">
        <f>SUM(D46:D50)</f>
        <v>30359372</v>
      </c>
      <c r="E45" s="768">
        <f>E46+E47+E48</f>
        <v>28733764</v>
      </c>
      <c r="F45" s="85"/>
    </row>
    <row r="46" spans="1:5" ht="12" customHeight="1">
      <c r="A46" s="186" t="s">
        <v>327</v>
      </c>
      <c r="B46" s="7" t="s">
        <v>298</v>
      </c>
      <c r="C46" s="728">
        <v>10754000</v>
      </c>
      <c r="D46" s="777">
        <v>11028800</v>
      </c>
      <c r="E46" s="728">
        <v>10787666</v>
      </c>
    </row>
    <row r="47" spans="1:5" ht="12" customHeight="1">
      <c r="A47" s="186" t="s">
        <v>328</v>
      </c>
      <c r="B47" s="6" t="s">
        <v>368</v>
      </c>
      <c r="C47" s="728">
        <v>2866000</v>
      </c>
      <c r="D47" s="777">
        <v>2940386</v>
      </c>
      <c r="E47" s="728">
        <v>2888587</v>
      </c>
    </row>
    <row r="48" spans="1:5" ht="12" customHeight="1">
      <c r="A48" s="186" t="s">
        <v>329</v>
      </c>
      <c r="B48" s="6" t="s">
        <v>346</v>
      </c>
      <c r="C48" s="728">
        <v>13770000</v>
      </c>
      <c r="D48" s="777">
        <v>16390186</v>
      </c>
      <c r="E48" s="728">
        <v>15057511</v>
      </c>
    </row>
    <row r="49" spans="1:5" ht="12" customHeight="1">
      <c r="A49" s="186" t="s">
        <v>330</v>
      </c>
      <c r="B49" s="6" t="s">
        <v>369</v>
      </c>
      <c r="C49" s="728">
        <f>'[1]17. sz. mell'!C49+'[1]9.3.2. sz. mell'!C48+'[1]9.3.3. sz. mell'!C48</f>
        <v>0</v>
      </c>
      <c r="D49" s="777">
        <f>'[1]17. sz. mell'!E49+'[1]9.3.2. sz. mell'!F48+'[1]9.3.3. sz. mell'!F48</f>
        <v>0</v>
      </c>
      <c r="E49" s="728"/>
    </row>
    <row r="50" spans="1:5" ht="12" customHeight="1" thickBot="1">
      <c r="A50" s="186" t="s">
        <v>347</v>
      </c>
      <c r="B50" s="6" t="s">
        <v>370</v>
      </c>
      <c r="C50" s="43"/>
      <c r="D50" s="792"/>
      <c r="E50" s="43"/>
    </row>
    <row r="51" spans="1:6" ht="12" customHeight="1" thickBot="1">
      <c r="A51" s="64" t="s">
        <v>269</v>
      </c>
      <c r="B51" s="52" t="s">
        <v>609</v>
      </c>
      <c r="C51" s="768">
        <f>SUM(C52:C54)</f>
        <v>0</v>
      </c>
      <c r="D51" s="133">
        <f>SUM(D52:D54)</f>
        <v>0</v>
      </c>
      <c r="E51" s="768">
        <f>E52</f>
        <v>190500</v>
      </c>
      <c r="F51" s="196"/>
    </row>
    <row r="52" spans="1:6" s="196" customFormat="1" ht="12" customHeight="1">
      <c r="A52" s="186" t="s">
        <v>333</v>
      </c>
      <c r="B52" s="7" t="s">
        <v>389</v>
      </c>
      <c r="C52" s="728"/>
      <c r="D52" s="777"/>
      <c r="E52" s="728">
        <v>190500</v>
      </c>
      <c r="F52" s="85"/>
    </row>
    <row r="53" spans="1:5" ht="12" customHeight="1">
      <c r="A53" s="186" t="s">
        <v>334</v>
      </c>
      <c r="B53" s="6" t="s">
        <v>372</v>
      </c>
      <c r="C53" s="43"/>
      <c r="D53" s="792"/>
      <c r="E53" s="43"/>
    </row>
    <row r="54" spans="1:5" ht="12" customHeight="1">
      <c r="A54" s="186" t="s">
        <v>335</v>
      </c>
      <c r="B54" s="6" t="s">
        <v>304</v>
      </c>
      <c r="C54" s="43"/>
      <c r="D54" s="792"/>
      <c r="E54" s="43"/>
    </row>
    <row r="55" spans="1:5" ht="12" customHeight="1" thickBot="1">
      <c r="A55" s="1211" t="s">
        <v>336</v>
      </c>
      <c r="B55" s="10" t="s">
        <v>264</v>
      </c>
      <c r="C55" s="1225"/>
      <c r="D55" s="1226"/>
      <c r="E55" s="1225"/>
    </row>
    <row r="56" spans="1:5" ht="12" customHeight="1" thickBot="1">
      <c r="A56" s="1228"/>
      <c r="B56" s="1229" t="s">
        <v>79</v>
      </c>
      <c r="C56" s="1216"/>
      <c r="D56" s="1215"/>
      <c r="E56" s="1227"/>
    </row>
    <row r="57" spans="1:5" ht="12" customHeight="1" thickBot="1">
      <c r="A57" s="1213"/>
      <c r="B57" s="1214" t="s">
        <v>78</v>
      </c>
      <c r="C57" s="1216"/>
      <c r="D57" s="1215"/>
      <c r="E57" s="1227"/>
    </row>
    <row r="58" spans="1:5" ht="12" customHeight="1" thickBot="1">
      <c r="A58" s="64" t="s">
        <v>270</v>
      </c>
      <c r="B58" s="84" t="s">
        <v>610</v>
      </c>
      <c r="C58" s="958">
        <f>+C45+C51</f>
        <v>27390000</v>
      </c>
      <c r="D58" s="136">
        <f>+D45+D51</f>
        <v>30359372</v>
      </c>
      <c r="E58" s="958">
        <f>E45+E51</f>
        <v>28924264</v>
      </c>
    </row>
    <row r="59" spans="3:5" ht="12" customHeight="1" thickBot="1">
      <c r="C59" s="138"/>
      <c r="D59" s="138"/>
      <c r="E59" s="138"/>
    </row>
    <row r="60" spans="1:5" ht="15" customHeight="1" thickBot="1">
      <c r="A60" s="86" t="s">
        <v>384</v>
      </c>
      <c r="B60" s="87"/>
      <c r="C60" s="931">
        <v>5</v>
      </c>
      <c r="D60" s="932">
        <v>5</v>
      </c>
      <c r="E60" s="931">
        <v>5</v>
      </c>
    </row>
    <row r="61" spans="1:5" ht="13.5" thickBot="1">
      <c r="A61" s="86" t="s">
        <v>385</v>
      </c>
      <c r="B61" s="87"/>
      <c r="C61" s="931">
        <v>0</v>
      </c>
      <c r="D61" s="932">
        <v>0</v>
      </c>
      <c r="E61" s="931">
        <v>0</v>
      </c>
    </row>
    <row r="62" spans="1:5" ht="15" customHeight="1">
      <c r="A62" s="143"/>
      <c r="B62" s="143"/>
      <c r="C62" s="58"/>
      <c r="E62" s="58"/>
    </row>
    <row r="63" ht="14.25" customHeight="1"/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13.875" style="690" customWidth="1"/>
    <col min="2" max="2" width="79.125" style="85" customWidth="1"/>
    <col min="3" max="3" width="25.00390625" style="85" customWidth="1"/>
  </cols>
  <sheetData>
    <row r="1" spans="1:4" ht="16.5" thickBot="1">
      <c r="A1" s="65"/>
      <c r="B1" s="67"/>
      <c r="C1" s="191" t="s">
        <v>196</v>
      </c>
      <c r="D1" s="66"/>
    </row>
    <row r="2" spans="1:4" ht="16.5" customHeight="1">
      <c r="A2" s="146" t="s">
        <v>382</v>
      </c>
      <c r="B2" s="124" t="s">
        <v>625</v>
      </c>
      <c r="C2" s="139" t="s">
        <v>308</v>
      </c>
      <c r="D2" s="192"/>
    </row>
    <row r="3" spans="1:4" ht="15.75" customHeight="1" thickBot="1">
      <c r="A3" s="184" t="s">
        <v>381</v>
      </c>
      <c r="B3" s="125" t="s">
        <v>767</v>
      </c>
      <c r="C3" s="140" t="s">
        <v>308</v>
      </c>
      <c r="D3" s="192"/>
    </row>
    <row r="4" spans="1:4" ht="14.25" thickBot="1">
      <c r="A4" s="68"/>
      <c r="B4" s="68"/>
      <c r="C4" s="69"/>
      <c r="D4" s="193"/>
    </row>
    <row r="5" spans="1:4" ht="23.25" customHeight="1" thickBot="1">
      <c r="A5" s="147" t="s">
        <v>383</v>
      </c>
      <c r="B5" s="70" t="s">
        <v>300</v>
      </c>
      <c r="C5" s="71" t="s">
        <v>301</v>
      </c>
      <c r="D5" s="85"/>
    </row>
    <row r="6" spans="1:4" ht="16.5" thickBot="1">
      <c r="A6" s="61">
        <v>1</v>
      </c>
      <c r="B6" s="62">
        <v>2</v>
      </c>
      <c r="C6" s="63">
        <v>3</v>
      </c>
      <c r="D6" s="194"/>
    </row>
    <row r="7" spans="1:4" ht="16.5" thickBot="1">
      <c r="A7" s="72"/>
      <c r="B7" s="73" t="s">
        <v>302</v>
      </c>
      <c r="C7" s="74"/>
      <c r="D7" s="194"/>
    </row>
    <row r="8" spans="1:4" ht="16.5" customHeight="1" thickBot="1">
      <c r="A8" s="61" t="s">
        <v>268</v>
      </c>
      <c r="B8" s="75" t="s">
        <v>590</v>
      </c>
      <c r="C8" s="109">
        <f>SUM(C9:C18)</f>
        <v>0</v>
      </c>
      <c r="D8" s="141"/>
    </row>
    <row r="9" spans="1:4" ht="14.25" customHeight="1">
      <c r="A9" s="185" t="s">
        <v>327</v>
      </c>
      <c r="B9" s="8" t="s">
        <v>440</v>
      </c>
      <c r="C9" s="130"/>
      <c r="D9" s="141"/>
    </row>
    <row r="10" spans="1:4" ht="12.75" customHeight="1">
      <c r="A10" s="186" t="s">
        <v>328</v>
      </c>
      <c r="B10" s="6" t="s">
        <v>441</v>
      </c>
      <c r="C10" s="107"/>
      <c r="D10" s="141"/>
    </row>
    <row r="11" spans="1:4" ht="12" customHeight="1">
      <c r="A11" s="186" t="s">
        <v>329</v>
      </c>
      <c r="B11" s="6" t="s">
        <v>442</v>
      </c>
      <c r="C11" s="107"/>
      <c r="D11" s="141"/>
    </row>
    <row r="12" spans="1:4" ht="12" customHeight="1">
      <c r="A12" s="186" t="s">
        <v>330</v>
      </c>
      <c r="B12" s="6" t="s">
        <v>443</v>
      </c>
      <c r="C12" s="107"/>
      <c r="D12" s="141"/>
    </row>
    <row r="13" spans="1:4" ht="12" customHeight="1">
      <c r="A13" s="186" t="s">
        <v>347</v>
      </c>
      <c r="B13" s="6" t="s">
        <v>444</v>
      </c>
      <c r="C13" s="107"/>
      <c r="D13" s="141"/>
    </row>
    <row r="14" spans="1:4" ht="13.5" customHeight="1">
      <c r="A14" s="186" t="s">
        <v>331</v>
      </c>
      <c r="B14" s="6" t="s">
        <v>591</v>
      </c>
      <c r="C14" s="107"/>
      <c r="D14" s="141"/>
    </row>
    <row r="15" spans="1:4" ht="13.5" customHeight="1">
      <c r="A15" s="186" t="s">
        <v>332</v>
      </c>
      <c r="B15" s="5" t="s">
        <v>592</v>
      </c>
      <c r="C15" s="107"/>
      <c r="D15" s="141"/>
    </row>
    <row r="16" spans="1:4" ht="10.5" customHeight="1">
      <c r="A16" s="186" t="s">
        <v>339</v>
      </c>
      <c r="B16" s="6" t="s">
        <v>447</v>
      </c>
      <c r="C16" s="131"/>
      <c r="D16" s="141"/>
    </row>
    <row r="17" spans="1:4" ht="10.5" customHeight="1">
      <c r="A17" s="186" t="s">
        <v>340</v>
      </c>
      <c r="B17" s="6" t="s">
        <v>448</v>
      </c>
      <c r="C17" s="107"/>
      <c r="D17" s="195"/>
    </row>
    <row r="18" spans="1:4" ht="12.75" customHeight="1" thickBot="1">
      <c r="A18" s="186" t="s">
        <v>341</v>
      </c>
      <c r="B18" s="5" t="s">
        <v>449</v>
      </c>
      <c r="C18" s="108"/>
      <c r="D18" s="195"/>
    </row>
    <row r="19" spans="1:4" ht="12" customHeight="1" thickBot="1">
      <c r="A19" s="61" t="s">
        <v>269</v>
      </c>
      <c r="B19" s="75" t="s">
        <v>593</v>
      </c>
      <c r="C19" s="109">
        <f>SUM(C20:C22)</f>
        <v>0</v>
      </c>
      <c r="D19" s="141"/>
    </row>
    <row r="20" spans="1:4" ht="12" customHeight="1">
      <c r="A20" s="186" t="s">
        <v>333</v>
      </c>
      <c r="B20" s="7" t="s">
        <v>415</v>
      </c>
      <c r="C20" s="107"/>
      <c r="D20" s="195"/>
    </row>
    <row r="21" spans="1:4" ht="11.25" customHeight="1">
      <c r="A21" s="186" t="s">
        <v>334</v>
      </c>
      <c r="B21" s="6" t="s">
        <v>594</v>
      </c>
      <c r="C21" s="107"/>
      <c r="D21" s="195"/>
    </row>
    <row r="22" spans="1:4" ht="11.25" customHeight="1">
      <c r="A22" s="186" t="s">
        <v>335</v>
      </c>
      <c r="B22" s="6" t="s">
        <v>595</v>
      </c>
      <c r="C22" s="107"/>
      <c r="D22" s="195"/>
    </row>
    <row r="23" spans="1:4" ht="10.5" customHeight="1" thickBot="1">
      <c r="A23" s="186" t="s">
        <v>336</v>
      </c>
      <c r="B23" s="6" t="s">
        <v>262</v>
      </c>
      <c r="C23" s="107"/>
      <c r="D23" s="195"/>
    </row>
    <row r="24" spans="1:4" ht="12.75" customHeight="1" thickBot="1">
      <c r="A24" s="64" t="s">
        <v>270</v>
      </c>
      <c r="B24" s="52" t="s">
        <v>359</v>
      </c>
      <c r="C24" s="123"/>
      <c r="D24" s="195"/>
    </row>
    <row r="25" spans="1:4" ht="11.25" customHeight="1" thickBot="1">
      <c r="A25" s="64" t="s">
        <v>271</v>
      </c>
      <c r="B25" s="52" t="s">
        <v>596</v>
      </c>
      <c r="C25" s="109">
        <f>+C26+C27</f>
        <v>0</v>
      </c>
      <c r="D25" s="195"/>
    </row>
    <row r="26" spans="1:4" ht="12" customHeight="1">
      <c r="A26" s="187" t="s">
        <v>425</v>
      </c>
      <c r="B26" s="188" t="s">
        <v>594</v>
      </c>
      <c r="C26" s="42"/>
      <c r="D26" s="195"/>
    </row>
    <row r="27" spans="1:4" ht="11.25" customHeight="1">
      <c r="A27" s="187" t="s">
        <v>428</v>
      </c>
      <c r="B27" s="189" t="s">
        <v>597</v>
      </c>
      <c r="C27" s="110"/>
      <c r="D27" s="195"/>
    </row>
    <row r="28" spans="1:4" ht="12" customHeight="1" thickBot="1">
      <c r="A28" s="186" t="s">
        <v>429</v>
      </c>
      <c r="B28" s="190" t="s">
        <v>598</v>
      </c>
      <c r="C28" s="45"/>
      <c r="D28" s="195"/>
    </row>
    <row r="29" spans="1:4" ht="12" customHeight="1" thickBot="1">
      <c r="A29" s="64" t="s">
        <v>272</v>
      </c>
      <c r="B29" s="52" t="s">
        <v>599</v>
      </c>
      <c r="C29" s="109">
        <f>+C30+C31+C32</f>
        <v>0</v>
      </c>
      <c r="D29" s="195"/>
    </row>
    <row r="30" spans="1:4" ht="11.25" customHeight="1">
      <c r="A30" s="187" t="s">
        <v>320</v>
      </c>
      <c r="B30" s="188" t="s">
        <v>454</v>
      </c>
      <c r="C30" s="42"/>
      <c r="D30" s="195"/>
    </row>
    <row r="31" spans="1:4" ht="10.5" customHeight="1">
      <c r="A31" s="187" t="s">
        <v>321</v>
      </c>
      <c r="B31" s="189" t="s">
        <v>455</v>
      </c>
      <c r="C31" s="110"/>
      <c r="D31" s="195"/>
    </row>
    <row r="32" spans="1:4" ht="12" customHeight="1" thickBot="1">
      <c r="A32" s="186" t="s">
        <v>322</v>
      </c>
      <c r="B32" s="53" t="s">
        <v>456</v>
      </c>
      <c r="C32" s="45"/>
      <c r="D32" s="195"/>
    </row>
    <row r="33" spans="1:4" ht="12.75" customHeight="1" thickBot="1">
      <c r="A33" s="64" t="s">
        <v>273</v>
      </c>
      <c r="B33" s="52" t="s">
        <v>565</v>
      </c>
      <c r="C33" s="123"/>
      <c r="D33" s="141"/>
    </row>
    <row r="34" spans="1:4" ht="12" customHeight="1" thickBot="1">
      <c r="A34" s="64" t="s">
        <v>274</v>
      </c>
      <c r="B34" s="52" t="s">
        <v>600</v>
      </c>
      <c r="C34" s="132"/>
      <c r="D34" s="141"/>
    </row>
    <row r="35" spans="1:4" ht="12.75" customHeight="1" thickBot="1">
      <c r="A35" s="61" t="s">
        <v>275</v>
      </c>
      <c r="B35" s="52" t="s">
        <v>601</v>
      </c>
      <c r="C35" s="133">
        <f>+C8+C19+C24+C25+C29+C33+C34</f>
        <v>0</v>
      </c>
      <c r="D35" s="141"/>
    </row>
    <row r="36" spans="1:4" ht="12" customHeight="1" thickBot="1">
      <c r="A36" s="76" t="s">
        <v>276</v>
      </c>
      <c r="B36" s="52" t="s">
        <v>602</v>
      </c>
      <c r="C36" s="133">
        <f>+C37+C38+C39</f>
        <v>0</v>
      </c>
      <c r="D36" s="141"/>
    </row>
    <row r="37" spans="1:4" ht="11.25" customHeight="1">
      <c r="A37" s="187" t="s">
        <v>603</v>
      </c>
      <c r="B37" s="188" t="s">
        <v>395</v>
      </c>
      <c r="C37" s="42"/>
      <c r="D37" s="141"/>
    </row>
    <row r="38" spans="1:4" ht="12" customHeight="1">
      <c r="A38" s="187" t="s">
        <v>604</v>
      </c>
      <c r="B38" s="189" t="s">
        <v>263</v>
      </c>
      <c r="C38" s="110"/>
      <c r="D38" s="141"/>
    </row>
    <row r="39" spans="1:4" ht="12.75" customHeight="1" thickBot="1">
      <c r="A39" s="186" t="s">
        <v>605</v>
      </c>
      <c r="B39" s="53" t="s">
        <v>606</v>
      </c>
      <c r="C39" s="45"/>
      <c r="D39" s="195"/>
    </row>
    <row r="40" spans="1:4" ht="12" customHeight="1" thickBot="1">
      <c r="A40" s="76" t="s">
        <v>277</v>
      </c>
      <c r="B40" s="77" t="s">
        <v>607</v>
      </c>
      <c r="C40" s="136">
        <f>+C35+C36</f>
        <v>0</v>
      </c>
      <c r="D40" s="195"/>
    </row>
    <row r="41" spans="1:4" ht="15">
      <c r="A41" s="78"/>
      <c r="B41" s="79"/>
      <c r="C41" s="134"/>
      <c r="D41" s="195"/>
    </row>
    <row r="42" spans="1:4" ht="16.5" thickBot="1">
      <c r="A42" s="80"/>
      <c r="B42" s="81"/>
      <c r="C42" s="135"/>
      <c r="D42" s="194"/>
    </row>
    <row r="43" spans="1:4" ht="13.5" customHeight="1" thickBot="1">
      <c r="A43" s="82"/>
      <c r="B43" s="83" t="s">
        <v>303</v>
      </c>
      <c r="C43" s="136"/>
      <c r="D43" s="196"/>
    </row>
    <row r="44" spans="1:4" ht="10.5" customHeight="1" thickBot="1">
      <c r="A44" s="64" t="s">
        <v>268</v>
      </c>
      <c r="B44" s="52" t="s">
        <v>608</v>
      </c>
      <c r="C44" s="109">
        <f>SUM(C45:C49)</f>
        <v>0</v>
      </c>
      <c r="D44" s="85"/>
    </row>
    <row r="45" spans="1:4" ht="9.75" customHeight="1">
      <c r="A45" s="186" t="s">
        <v>327</v>
      </c>
      <c r="B45" s="7" t="s">
        <v>298</v>
      </c>
      <c r="C45" s="42"/>
      <c r="D45" s="85"/>
    </row>
    <row r="46" spans="1:4" ht="10.5" customHeight="1">
      <c r="A46" s="186" t="s">
        <v>328</v>
      </c>
      <c r="B46" s="6" t="s">
        <v>368</v>
      </c>
      <c r="C46" s="44"/>
      <c r="D46" s="85"/>
    </row>
    <row r="47" spans="1:4" ht="10.5" customHeight="1">
      <c r="A47" s="186" t="s">
        <v>329</v>
      </c>
      <c r="B47" s="6" t="s">
        <v>346</v>
      </c>
      <c r="C47" s="44"/>
      <c r="D47" s="85"/>
    </row>
    <row r="48" spans="1:4" ht="11.25" customHeight="1">
      <c r="A48" s="186" t="s">
        <v>330</v>
      </c>
      <c r="B48" s="6" t="s">
        <v>369</v>
      </c>
      <c r="C48" s="44"/>
      <c r="D48" s="85"/>
    </row>
    <row r="49" spans="1:4" ht="10.5" customHeight="1" thickBot="1">
      <c r="A49" s="186" t="s">
        <v>347</v>
      </c>
      <c r="B49" s="6" t="s">
        <v>370</v>
      </c>
      <c r="C49" s="44"/>
      <c r="D49" s="85"/>
    </row>
    <row r="50" spans="1:4" ht="10.5" customHeight="1" thickBot="1">
      <c r="A50" s="64" t="s">
        <v>269</v>
      </c>
      <c r="B50" s="52" t="s">
        <v>609</v>
      </c>
      <c r="C50" s="109">
        <f>SUM(C51:C53)</f>
        <v>0</v>
      </c>
      <c r="D50" s="196"/>
    </row>
    <row r="51" spans="1:4" ht="12" customHeight="1">
      <c r="A51" s="186" t="s">
        <v>333</v>
      </c>
      <c r="B51" s="7" t="s">
        <v>389</v>
      </c>
      <c r="C51" s="42"/>
      <c r="D51" s="85"/>
    </row>
    <row r="52" spans="1:4" ht="12.75" customHeight="1">
      <c r="A52" s="186" t="s">
        <v>334</v>
      </c>
      <c r="B52" s="6" t="s">
        <v>372</v>
      </c>
      <c r="C52" s="44"/>
      <c r="D52" s="85"/>
    </row>
    <row r="53" spans="1:4" ht="11.25" customHeight="1">
      <c r="A53" s="186" t="s">
        <v>335</v>
      </c>
      <c r="B53" s="6" t="s">
        <v>304</v>
      </c>
      <c r="C53" s="44"/>
      <c r="D53" s="85"/>
    </row>
    <row r="54" spans="1:4" ht="12.75" customHeight="1" thickBot="1">
      <c r="A54" s="186" t="s">
        <v>336</v>
      </c>
      <c r="B54" s="6" t="s">
        <v>264</v>
      </c>
      <c r="C54" s="44"/>
      <c r="D54" s="85"/>
    </row>
    <row r="55" spans="1:4" ht="13.5" thickBot="1">
      <c r="A55" s="64" t="s">
        <v>270</v>
      </c>
      <c r="B55" s="84" t="s">
        <v>610</v>
      </c>
      <c r="C55" s="137">
        <f>+C44+C50</f>
        <v>0</v>
      </c>
      <c r="D55" s="85"/>
    </row>
    <row r="56" spans="3:4" ht="13.5" thickBot="1">
      <c r="C56" s="138"/>
      <c r="D56" s="85"/>
    </row>
    <row r="57" spans="1:4" ht="13.5" thickBot="1">
      <c r="A57" s="86" t="s">
        <v>384</v>
      </c>
      <c r="B57" s="87"/>
      <c r="C57" s="51"/>
      <c r="D57" s="85"/>
    </row>
    <row r="58" spans="1:4" ht="13.5" thickBot="1">
      <c r="A58" s="86" t="s">
        <v>385</v>
      </c>
      <c r="B58" s="87"/>
      <c r="C58" s="51"/>
      <c r="D58" s="85"/>
    </row>
    <row r="59" ht="12.75">
      <c r="D59" s="85"/>
    </row>
    <row r="60" ht="12.75">
      <c r="D60" s="85"/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13.375" style="0" customWidth="1"/>
    <col min="2" max="2" width="64.625" style="0" customWidth="1"/>
    <col min="3" max="3" width="14.125" style="0" customWidth="1"/>
    <col min="4" max="4" width="13.00390625" style="0" customWidth="1"/>
    <col min="5" max="5" width="14.875" style="0" customWidth="1"/>
  </cols>
  <sheetData>
    <row r="1" spans="1:3" ht="15.75">
      <c r="A1" s="65"/>
      <c r="B1" s="67"/>
      <c r="C1" s="191" t="s">
        <v>195</v>
      </c>
    </row>
    <row r="2" spans="1:3" ht="41.25" customHeight="1" thickBot="1">
      <c r="A2" s="65"/>
      <c r="B2" s="67"/>
      <c r="C2" s="191"/>
    </row>
    <row r="3" spans="1:5" ht="28.5" customHeight="1">
      <c r="A3" s="146" t="s">
        <v>382</v>
      </c>
      <c r="B3" s="124" t="s">
        <v>625</v>
      </c>
      <c r="C3" s="966"/>
      <c r="D3" s="944"/>
      <c r="E3" s="944"/>
    </row>
    <row r="4" spans="1:5" ht="24.75" thickBot="1">
      <c r="A4" s="184" t="s">
        <v>381</v>
      </c>
      <c r="B4" s="125" t="s">
        <v>3</v>
      </c>
      <c r="C4" s="960"/>
      <c r="D4" s="959"/>
      <c r="E4" s="959"/>
    </row>
    <row r="5" spans="1:5" ht="15" customHeight="1" thickBot="1">
      <c r="A5" s="68"/>
      <c r="B5" s="68"/>
      <c r="C5" s="69"/>
      <c r="D5" s="69"/>
      <c r="E5" s="69"/>
    </row>
    <row r="6" spans="1:5" ht="24.75" thickBot="1">
      <c r="A6" s="147" t="s">
        <v>383</v>
      </c>
      <c r="B6" s="70" t="s">
        <v>300</v>
      </c>
      <c r="C6" s="70" t="s">
        <v>1096</v>
      </c>
      <c r="D6" s="962" t="s">
        <v>93</v>
      </c>
      <c r="E6" s="71" t="s">
        <v>1030</v>
      </c>
    </row>
    <row r="7" spans="1:5" ht="15" customHeight="1" thickBot="1">
      <c r="A7" s="61">
        <v>1</v>
      </c>
      <c r="B7" s="62">
        <v>2</v>
      </c>
      <c r="C7" s="62">
        <v>3</v>
      </c>
      <c r="D7" s="963">
        <v>4</v>
      </c>
      <c r="E7" s="63">
        <v>5</v>
      </c>
    </row>
    <row r="8" spans="1:5" ht="13.5" customHeight="1" thickBot="1">
      <c r="A8" s="72"/>
      <c r="B8" s="73" t="s">
        <v>302</v>
      </c>
      <c r="C8" s="950"/>
      <c r="D8" s="964"/>
      <c r="E8" s="1345"/>
    </row>
    <row r="9" spans="1:5" ht="12.75" customHeight="1" thickBot="1">
      <c r="A9" s="61" t="s">
        <v>268</v>
      </c>
      <c r="B9" s="935" t="s">
        <v>590</v>
      </c>
      <c r="C9" s="970">
        <f>SUM(C10:C19)</f>
        <v>0</v>
      </c>
      <c r="D9" s="751">
        <f>SUM(D10:D19)</f>
        <v>0</v>
      </c>
      <c r="E9" s="109">
        <f>SUM(E10:E19)</f>
        <v>0</v>
      </c>
    </row>
    <row r="10" spans="1:5" ht="12" customHeight="1">
      <c r="A10" s="185" t="s">
        <v>327</v>
      </c>
      <c r="B10" s="8" t="s">
        <v>440</v>
      </c>
      <c r="C10" s="728">
        <f>'[1]19.sz.mell.'!C10+'[1]9.4.2.sz.mell.'!C9+'[1]9.4.3.sz.mell.'!C9</f>
        <v>0</v>
      </c>
      <c r="D10" s="731">
        <f>'[1]19.sz.mell.'!E10+'[1]9.4.2.sz.mell.'!F9+'[1]9.4.3.sz.mell.'!F9</f>
        <v>0</v>
      </c>
      <c r="E10" s="729"/>
    </row>
    <row r="11" spans="1:5" ht="11.25" customHeight="1">
      <c r="A11" s="186" t="s">
        <v>328</v>
      </c>
      <c r="B11" s="6" t="s">
        <v>441</v>
      </c>
      <c r="C11" s="734">
        <f>'[1]19.sz.mell.'!C11+'[1]9.4.2.sz.mell.'!C10+'[1]9.4.3.sz.mell.'!C10</f>
        <v>0</v>
      </c>
      <c r="D11" s="737">
        <f>'[1]19.sz.mell.'!E11+'[1]9.4.2.sz.mell.'!F10+'[1]9.4.3.sz.mell.'!F10</f>
        <v>0</v>
      </c>
      <c r="E11" s="107"/>
    </row>
    <row r="12" spans="1:5" ht="11.25" customHeight="1">
      <c r="A12" s="186" t="s">
        <v>329</v>
      </c>
      <c r="B12" s="6" t="s">
        <v>442</v>
      </c>
      <c r="C12" s="734">
        <f>'[1]19.sz.mell.'!C12+'[1]9.4.2.sz.mell.'!C11+'[1]9.4.3.sz.mell.'!C11</f>
        <v>0</v>
      </c>
      <c r="D12" s="737">
        <f>'[1]19.sz.mell.'!E12+'[1]9.4.2.sz.mell.'!F11+'[1]9.4.3.sz.mell.'!F11</f>
        <v>0</v>
      </c>
      <c r="E12" s="107"/>
    </row>
    <row r="13" spans="1:5" ht="10.5" customHeight="1">
      <c r="A13" s="186" t="s">
        <v>330</v>
      </c>
      <c r="B13" s="6" t="s">
        <v>443</v>
      </c>
      <c r="C13" s="734">
        <f>'[1]19.sz.mell.'!C13+'[1]9.4.2.sz.mell.'!C12+'[1]9.4.3.sz.mell.'!C12</f>
        <v>0</v>
      </c>
      <c r="D13" s="737">
        <f>'[1]19.sz.mell.'!E13+'[1]9.4.2.sz.mell.'!F12+'[1]9.4.3.sz.mell.'!F12</f>
        <v>0</v>
      </c>
      <c r="E13" s="107"/>
    </row>
    <row r="14" spans="1:5" ht="10.5" customHeight="1">
      <c r="A14" s="186" t="s">
        <v>347</v>
      </c>
      <c r="B14" s="6" t="s">
        <v>444</v>
      </c>
      <c r="C14" s="734"/>
      <c r="D14" s="737"/>
      <c r="E14" s="107"/>
    </row>
    <row r="15" spans="1:5" ht="12" customHeight="1">
      <c r="A15" s="186" t="s">
        <v>331</v>
      </c>
      <c r="B15" s="6" t="s">
        <v>591</v>
      </c>
      <c r="C15" s="734"/>
      <c r="D15" s="737"/>
      <c r="E15" s="107"/>
    </row>
    <row r="16" spans="1:5" ht="11.25" customHeight="1">
      <c r="A16" s="186" t="s">
        <v>332</v>
      </c>
      <c r="B16" s="5" t="s">
        <v>592</v>
      </c>
      <c r="C16" s="734"/>
      <c r="D16" s="737"/>
      <c r="E16" s="107"/>
    </row>
    <row r="17" spans="1:5" ht="12.75" customHeight="1">
      <c r="A17" s="186" t="s">
        <v>339</v>
      </c>
      <c r="B17" s="6" t="s">
        <v>447</v>
      </c>
      <c r="C17" s="734"/>
      <c r="D17" s="737"/>
      <c r="E17" s="107"/>
    </row>
    <row r="18" spans="1:5" ht="12.75" customHeight="1">
      <c r="A18" s="186" t="s">
        <v>340</v>
      </c>
      <c r="B18" s="6" t="s">
        <v>448</v>
      </c>
      <c r="C18" s="734"/>
      <c r="D18" s="737"/>
      <c r="E18" s="107"/>
    </row>
    <row r="19" spans="1:5" ht="27" customHeight="1" thickBot="1">
      <c r="A19" s="186" t="s">
        <v>341</v>
      </c>
      <c r="B19" s="5" t="s">
        <v>449</v>
      </c>
      <c r="C19" s="745"/>
      <c r="D19" s="746"/>
      <c r="E19" s="108"/>
    </row>
    <row r="20" spans="1:5" ht="12.75" customHeight="1" thickBot="1">
      <c r="A20" s="61" t="s">
        <v>269</v>
      </c>
      <c r="B20" s="935" t="s">
        <v>593</v>
      </c>
      <c r="C20" s="970">
        <f>SUM(C21:C23)</f>
        <v>0</v>
      </c>
      <c r="D20" s="751">
        <f>SUM(D21:D23)</f>
        <v>0</v>
      </c>
      <c r="E20" s="109">
        <f>SUM(E21:E23)</f>
        <v>0</v>
      </c>
    </row>
    <row r="21" spans="1:5" ht="12" customHeight="1">
      <c r="A21" s="186" t="s">
        <v>333</v>
      </c>
      <c r="B21" s="7" t="s">
        <v>415</v>
      </c>
      <c r="C21" s="734">
        <f>'[1]19.sz.mell.'!C21+'[1]9.4.2.sz.mell.'!C20+'[1]9.4.3.sz.mell.'!C20</f>
        <v>0</v>
      </c>
      <c r="D21" s="737">
        <f>'[1]19.sz.mell.'!E21+'[1]9.4.2.sz.mell.'!F20+'[1]9.4.3.sz.mell.'!F20</f>
        <v>0</v>
      </c>
      <c r="E21" s="107"/>
    </row>
    <row r="22" spans="1:5" ht="12.75" customHeight="1">
      <c r="A22" s="186" t="s">
        <v>334</v>
      </c>
      <c r="B22" s="6" t="s">
        <v>594</v>
      </c>
      <c r="C22" s="734"/>
      <c r="D22" s="737"/>
      <c r="E22" s="108"/>
    </row>
    <row r="23" spans="1:5" ht="10.5" customHeight="1">
      <c r="A23" s="186" t="s">
        <v>335</v>
      </c>
      <c r="B23" s="6" t="s">
        <v>595</v>
      </c>
      <c r="C23" s="734"/>
      <c r="D23" s="737"/>
      <c r="E23" s="107"/>
    </row>
    <row r="24" spans="1:5" ht="11.25" customHeight="1" thickBot="1">
      <c r="A24" s="186" t="s">
        <v>336</v>
      </c>
      <c r="B24" s="6" t="s">
        <v>262</v>
      </c>
      <c r="C24" s="734"/>
      <c r="D24" s="737"/>
      <c r="E24" s="107"/>
    </row>
    <row r="25" spans="1:5" ht="11.25" customHeight="1" thickBot="1">
      <c r="A25" s="64" t="s">
        <v>270</v>
      </c>
      <c r="B25" s="52" t="s">
        <v>359</v>
      </c>
      <c r="C25" s="955"/>
      <c r="D25" s="1344"/>
      <c r="E25" s="123"/>
    </row>
    <row r="26" spans="1:5" ht="11.25" customHeight="1" thickBot="1">
      <c r="A26" s="64" t="s">
        <v>271</v>
      </c>
      <c r="B26" s="52" t="s">
        <v>596</v>
      </c>
      <c r="C26" s="768">
        <f>+C27+C28</f>
        <v>0</v>
      </c>
      <c r="D26" s="751">
        <f>+D27+D28</f>
        <v>0</v>
      </c>
      <c r="E26" s="109">
        <f>+E27+E28</f>
        <v>0</v>
      </c>
    </row>
    <row r="27" spans="1:5" ht="12.75" customHeight="1">
      <c r="A27" s="187" t="s">
        <v>425</v>
      </c>
      <c r="B27" s="188" t="s">
        <v>594</v>
      </c>
      <c r="C27" s="788"/>
      <c r="D27" s="1233"/>
      <c r="E27" s="42"/>
    </row>
    <row r="28" spans="1:5" ht="12" customHeight="1">
      <c r="A28" s="187" t="s">
        <v>428</v>
      </c>
      <c r="B28" s="189" t="s">
        <v>597</v>
      </c>
      <c r="C28" s="788"/>
      <c r="D28" s="1233"/>
      <c r="E28" s="42"/>
    </row>
    <row r="29" spans="1:5" ht="12" customHeight="1" thickBot="1">
      <c r="A29" s="186" t="s">
        <v>429</v>
      </c>
      <c r="B29" s="190" t="s">
        <v>598</v>
      </c>
      <c r="C29" s="788"/>
      <c r="D29" s="1233"/>
      <c r="E29" s="42"/>
    </row>
    <row r="30" spans="1:5" ht="11.25" customHeight="1" thickBot="1">
      <c r="A30" s="64" t="s">
        <v>272</v>
      </c>
      <c r="B30" s="52" t="s">
        <v>599</v>
      </c>
      <c r="C30" s="768">
        <f>+C31+C32+C33</f>
        <v>0</v>
      </c>
      <c r="D30" s="751">
        <f>+D31+D32+D33</f>
        <v>0</v>
      </c>
      <c r="E30" s="109">
        <f>+E31+E32+E33</f>
        <v>0</v>
      </c>
    </row>
    <row r="31" spans="1:5" ht="10.5" customHeight="1">
      <c r="A31" s="187" t="s">
        <v>320</v>
      </c>
      <c r="B31" s="188" t="s">
        <v>454</v>
      </c>
      <c r="C31" s="788"/>
      <c r="D31" s="1233"/>
      <c r="E31" s="42"/>
    </row>
    <row r="32" spans="1:5" ht="12" customHeight="1">
      <c r="A32" s="187" t="s">
        <v>321</v>
      </c>
      <c r="B32" s="189" t="s">
        <v>455</v>
      </c>
      <c r="C32" s="788"/>
      <c r="D32" s="1233"/>
      <c r="E32" s="42"/>
    </row>
    <row r="33" spans="1:5" ht="12.75" customHeight="1" thickBot="1">
      <c r="A33" s="186" t="s">
        <v>322</v>
      </c>
      <c r="B33" s="53" t="s">
        <v>456</v>
      </c>
      <c r="C33" s="788"/>
      <c r="D33" s="1233"/>
      <c r="E33" s="42"/>
    </row>
    <row r="34" spans="1:5" ht="11.25" customHeight="1" thickBot="1">
      <c r="A34" s="64" t="s">
        <v>273</v>
      </c>
      <c r="B34" s="52" t="s">
        <v>565</v>
      </c>
      <c r="C34" s="955"/>
      <c r="D34" s="1344"/>
      <c r="E34" s="123"/>
    </row>
    <row r="35" spans="1:5" ht="12" customHeight="1" thickBot="1">
      <c r="A35" s="64" t="s">
        <v>274</v>
      </c>
      <c r="B35" s="52" t="s">
        <v>600</v>
      </c>
      <c r="C35" s="956"/>
      <c r="D35" s="1344"/>
      <c r="E35" s="123"/>
    </row>
    <row r="36" spans="1:5" ht="12.75" customHeight="1" thickBot="1">
      <c r="A36" s="61" t="s">
        <v>275</v>
      </c>
      <c r="B36" s="52" t="s">
        <v>601</v>
      </c>
      <c r="C36" s="749"/>
      <c r="D36" s="751"/>
      <c r="E36" s="109"/>
    </row>
    <row r="37" spans="1:5" ht="9.75" customHeight="1" thickBot="1">
      <c r="A37" s="76" t="s">
        <v>276</v>
      </c>
      <c r="B37" s="52" t="s">
        <v>602</v>
      </c>
      <c r="C37" s="749"/>
      <c r="D37" s="751"/>
      <c r="E37" s="109"/>
    </row>
    <row r="38" spans="1:5" ht="11.25" customHeight="1">
      <c r="A38" s="187" t="s">
        <v>603</v>
      </c>
      <c r="B38" s="188" t="s">
        <v>395</v>
      </c>
      <c r="C38" s="728"/>
      <c r="D38" s="731"/>
      <c r="E38" s="728"/>
    </row>
    <row r="39" spans="1:5" ht="12" customHeight="1">
      <c r="A39" s="187" t="s">
        <v>604</v>
      </c>
      <c r="B39" s="189" t="s">
        <v>263</v>
      </c>
      <c r="C39" s="728"/>
      <c r="D39" s="731"/>
      <c r="E39" s="728"/>
    </row>
    <row r="40" spans="1:5" ht="15" customHeight="1" thickBot="1">
      <c r="A40" s="186" t="s">
        <v>605</v>
      </c>
      <c r="B40" s="53" t="s">
        <v>606</v>
      </c>
      <c r="C40" s="728"/>
      <c r="D40" s="731"/>
      <c r="E40" s="728"/>
    </row>
    <row r="41" spans="1:5" ht="13.5" thickBot="1">
      <c r="A41" s="76" t="s">
        <v>277</v>
      </c>
      <c r="B41" s="77" t="s">
        <v>607</v>
      </c>
      <c r="C41" s="957"/>
      <c r="D41" s="911"/>
      <c r="E41" s="137"/>
    </row>
    <row r="42" spans="1:5" ht="12" customHeight="1" thickBot="1">
      <c r="A42" s="78"/>
      <c r="B42" s="79"/>
      <c r="C42" s="134"/>
      <c r="D42" s="134"/>
      <c r="E42" s="134"/>
    </row>
    <row r="43" spans="1:5" ht="12" customHeight="1" thickBot="1">
      <c r="A43" s="82"/>
      <c r="B43" s="83" t="s">
        <v>303</v>
      </c>
      <c r="C43" s="957"/>
      <c r="D43" s="911"/>
      <c r="E43" s="137"/>
    </row>
    <row r="44" spans="1:5" ht="12" customHeight="1" thickBot="1">
      <c r="A44" s="64" t="s">
        <v>268</v>
      </c>
      <c r="B44" s="52" t="s">
        <v>608</v>
      </c>
      <c r="C44" s="768"/>
      <c r="D44" s="751"/>
      <c r="E44" s="109"/>
    </row>
    <row r="45" spans="1:5" ht="12" customHeight="1">
      <c r="A45" s="186" t="s">
        <v>327</v>
      </c>
      <c r="B45" s="7" t="s">
        <v>298</v>
      </c>
      <c r="C45" s="728"/>
      <c r="D45" s="731"/>
      <c r="E45" s="728"/>
    </row>
    <row r="46" spans="1:5" ht="10.5" customHeight="1">
      <c r="A46" s="186" t="s">
        <v>328</v>
      </c>
      <c r="B46" s="6" t="s">
        <v>368</v>
      </c>
      <c r="C46" s="728"/>
      <c r="D46" s="731"/>
      <c r="E46" s="728"/>
    </row>
    <row r="47" spans="1:5" ht="10.5" customHeight="1">
      <c r="A47" s="186" t="s">
        <v>329</v>
      </c>
      <c r="B47" s="6" t="s">
        <v>346</v>
      </c>
      <c r="C47" s="728"/>
      <c r="D47" s="731"/>
      <c r="E47" s="728"/>
    </row>
    <row r="48" spans="1:5" ht="13.5" customHeight="1">
      <c r="A48" s="186" t="s">
        <v>330</v>
      </c>
      <c r="B48" s="6" t="s">
        <v>369</v>
      </c>
      <c r="C48" s="728"/>
      <c r="D48" s="731"/>
      <c r="E48" s="728"/>
    </row>
    <row r="49" spans="1:5" ht="13.5" customHeight="1" thickBot="1">
      <c r="A49" s="186" t="s">
        <v>347</v>
      </c>
      <c r="B49" s="6" t="s">
        <v>370</v>
      </c>
      <c r="C49" s="728"/>
      <c r="D49" s="731"/>
      <c r="E49" s="728"/>
    </row>
    <row r="50" spans="1:5" ht="11.25" customHeight="1" thickBot="1">
      <c r="A50" s="64" t="s">
        <v>269</v>
      </c>
      <c r="B50" s="52" t="s">
        <v>609</v>
      </c>
      <c r="C50" s="768"/>
      <c r="D50" s="751"/>
      <c r="E50" s="109"/>
    </row>
    <row r="51" spans="1:5" ht="10.5" customHeight="1">
      <c r="A51" s="186" t="s">
        <v>333</v>
      </c>
      <c r="B51" s="7" t="s">
        <v>389</v>
      </c>
      <c r="C51" s="788"/>
      <c r="D51" s="1233"/>
      <c r="E51" s="42"/>
    </row>
    <row r="52" spans="1:5" ht="10.5" customHeight="1">
      <c r="A52" s="186" t="s">
        <v>334</v>
      </c>
      <c r="B52" s="6" t="s">
        <v>372</v>
      </c>
      <c r="C52" s="43"/>
      <c r="D52" s="761"/>
      <c r="E52" s="44"/>
    </row>
    <row r="53" spans="1:5" ht="10.5" customHeight="1">
      <c r="A53" s="186" t="s">
        <v>335</v>
      </c>
      <c r="B53" s="6" t="s">
        <v>304</v>
      </c>
      <c r="C53" s="43"/>
      <c r="D53" s="761"/>
      <c r="E53" s="44"/>
    </row>
    <row r="54" spans="1:5" ht="12" customHeight="1" thickBot="1">
      <c r="A54" s="186" t="s">
        <v>336</v>
      </c>
      <c r="B54" s="6" t="s">
        <v>264</v>
      </c>
      <c r="C54" s="43"/>
      <c r="D54" s="761"/>
      <c r="E54" s="44"/>
    </row>
    <row r="55" spans="1:5" ht="13.5" thickBot="1">
      <c r="A55" s="64" t="s">
        <v>270</v>
      </c>
      <c r="B55" s="84" t="s">
        <v>610</v>
      </c>
      <c r="C55" s="958"/>
      <c r="D55" s="911"/>
      <c r="E55" s="137"/>
    </row>
    <row r="56" spans="1:5" ht="13.5" thickBot="1">
      <c r="A56" s="690"/>
      <c r="B56" s="85"/>
      <c r="C56" s="138"/>
      <c r="D56" s="138"/>
      <c r="E56" s="138"/>
    </row>
    <row r="57" spans="1:5" ht="13.5" thickBot="1">
      <c r="A57" s="86" t="s">
        <v>384</v>
      </c>
      <c r="B57" s="87"/>
      <c r="C57" s="931"/>
      <c r="D57" s="1346"/>
      <c r="E57" s="51"/>
    </row>
    <row r="58" spans="1:5" ht="13.5" thickBot="1">
      <c r="A58" s="86" t="s">
        <v>385</v>
      </c>
      <c r="B58" s="87"/>
      <c r="C58" s="931"/>
      <c r="D58" s="1346"/>
      <c r="E58" s="51"/>
    </row>
  </sheetData>
  <sheetProtection/>
  <printOptions/>
  <pageMargins left="0" right="0" top="0.5511811023622047" bottom="0.5511811023622047" header="0.31496062992125984" footer="0.31496062992125984"/>
  <pageSetup horizontalDpi="600" verticalDpi="6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F60"/>
  <sheetViews>
    <sheetView zoomScalePageLayoutView="0" workbookViewId="0" topLeftCell="A28">
      <selection activeCell="F15" sqref="F15:F18"/>
    </sheetView>
  </sheetViews>
  <sheetFormatPr defaultColWidth="9.00390625" defaultRowHeight="12.75"/>
  <cols>
    <col min="1" max="1" width="13.375" style="0" customWidth="1"/>
    <col min="2" max="2" width="64.625" style="0" customWidth="1"/>
    <col min="3" max="3" width="14.125" style="0" customWidth="1"/>
    <col min="4" max="4" width="15.50390625" style="0" customWidth="1"/>
    <col min="5" max="5" width="14.875" style="0" customWidth="1"/>
    <col min="6" max="6" width="12.125" style="0" customWidth="1"/>
  </cols>
  <sheetData>
    <row r="1" spans="1:3" ht="15.75">
      <c r="A1" s="65"/>
      <c r="B1" s="67"/>
      <c r="C1" s="191" t="s">
        <v>96</v>
      </c>
    </row>
    <row r="2" spans="1:3" ht="41.25" customHeight="1" thickBot="1">
      <c r="A2" s="65"/>
      <c r="B2" s="67"/>
      <c r="C2" s="191"/>
    </row>
    <row r="3" spans="1:6" ht="28.5" customHeight="1">
      <c r="A3" s="146" t="s">
        <v>382</v>
      </c>
      <c r="B3" s="124" t="s">
        <v>626</v>
      </c>
      <c r="C3" s="966"/>
      <c r="D3" s="944"/>
      <c r="E3" s="944"/>
      <c r="F3" s="945" t="s">
        <v>623</v>
      </c>
    </row>
    <row r="4" spans="1:6" ht="24.75" thickBot="1">
      <c r="A4" s="184" t="s">
        <v>381</v>
      </c>
      <c r="B4" s="125" t="s">
        <v>589</v>
      </c>
      <c r="C4" s="960"/>
      <c r="D4" s="959"/>
      <c r="E4" s="959"/>
      <c r="F4" s="140" t="s">
        <v>299</v>
      </c>
    </row>
    <row r="5" spans="1:6" ht="15" customHeight="1" thickBot="1">
      <c r="A5" s="68"/>
      <c r="B5" s="68"/>
      <c r="C5" s="69"/>
      <c r="D5" s="69"/>
      <c r="E5" s="69"/>
      <c r="F5" s="69"/>
    </row>
    <row r="6" spans="1:6" ht="24.75" thickBot="1">
      <c r="A6" s="147" t="s">
        <v>383</v>
      </c>
      <c r="B6" s="70" t="s">
        <v>300</v>
      </c>
      <c r="C6" s="70" t="s">
        <v>94</v>
      </c>
      <c r="D6" s="962" t="s">
        <v>93</v>
      </c>
      <c r="E6" s="967" t="s">
        <v>1030</v>
      </c>
      <c r="F6" s="961" t="s">
        <v>1031</v>
      </c>
    </row>
    <row r="7" spans="1:6" ht="15" customHeight="1" thickBot="1">
      <c r="A7" s="61">
        <v>1</v>
      </c>
      <c r="B7" s="62">
        <v>2</v>
      </c>
      <c r="C7" s="62">
        <v>3</v>
      </c>
      <c r="D7" s="963">
        <v>4</v>
      </c>
      <c r="E7" s="968">
        <v>5</v>
      </c>
      <c r="F7" s="885">
        <v>6</v>
      </c>
    </row>
    <row r="8" spans="1:6" ht="13.5" customHeight="1" thickBot="1">
      <c r="A8" s="72"/>
      <c r="B8" s="73" t="s">
        <v>302</v>
      </c>
      <c r="C8" s="950"/>
      <c r="D8" s="964"/>
      <c r="E8" s="969"/>
      <c r="F8" s="74"/>
    </row>
    <row r="9" spans="1:6" ht="12.75" customHeight="1" thickBot="1">
      <c r="A9" s="61" t="s">
        <v>268</v>
      </c>
      <c r="B9" s="935" t="s">
        <v>590</v>
      </c>
      <c r="C9" s="970">
        <f>SUM(C10:C19)</f>
        <v>76745000</v>
      </c>
      <c r="D9" s="751">
        <f>SUM(D10:D19)</f>
        <v>76745000</v>
      </c>
      <c r="E9" s="971">
        <f>E14+E19</f>
        <v>75062366</v>
      </c>
      <c r="F9" s="971">
        <f>E9/D9*100</f>
        <v>97.80750016287706</v>
      </c>
    </row>
    <row r="10" spans="1:6" ht="12" customHeight="1" thickBot="1">
      <c r="A10" s="185" t="s">
        <v>327</v>
      </c>
      <c r="B10" s="8" t="s">
        <v>440</v>
      </c>
      <c r="C10" s="728">
        <f>'[1]19.sz.mell.'!C10+'[1]9.4.2.sz.mell.'!C9+'[1]9.4.3.sz.mell.'!C9</f>
        <v>0</v>
      </c>
      <c r="D10" s="731">
        <f>'[1]19.sz.mell.'!E10+'[1]9.4.2.sz.mell.'!F9+'[1]9.4.3.sz.mell.'!F9</f>
        <v>0</v>
      </c>
      <c r="E10" s="972"/>
      <c r="F10" s="971"/>
    </row>
    <row r="11" spans="1:6" ht="11.25" customHeight="1" thickBot="1">
      <c r="A11" s="186" t="s">
        <v>328</v>
      </c>
      <c r="B11" s="6" t="s">
        <v>441</v>
      </c>
      <c r="C11" s="734">
        <f>'[1]19.sz.mell.'!C11+'[1]9.4.2.sz.mell.'!C10+'[1]9.4.3.sz.mell.'!C10</f>
        <v>0</v>
      </c>
      <c r="D11" s="737">
        <f>'[1]19.sz.mell.'!E11+'[1]9.4.2.sz.mell.'!F10+'[1]9.4.3.sz.mell.'!F10</f>
        <v>0</v>
      </c>
      <c r="E11" s="973"/>
      <c r="F11" s="971"/>
    </row>
    <row r="12" spans="1:6" ht="11.25" customHeight="1" thickBot="1">
      <c r="A12" s="186" t="s">
        <v>329</v>
      </c>
      <c r="B12" s="6" t="s">
        <v>442</v>
      </c>
      <c r="C12" s="734">
        <f>'[1]19.sz.mell.'!C12+'[1]9.4.2.sz.mell.'!C11+'[1]9.4.3.sz.mell.'!C11</f>
        <v>0</v>
      </c>
      <c r="D12" s="737">
        <f>'[1]19.sz.mell.'!E12+'[1]9.4.2.sz.mell.'!F11+'[1]9.4.3.sz.mell.'!F11</f>
        <v>0</v>
      </c>
      <c r="E12" s="973"/>
      <c r="F12" s="971"/>
    </row>
    <row r="13" spans="1:6" ht="10.5" customHeight="1" thickBot="1">
      <c r="A13" s="186" t="s">
        <v>330</v>
      </c>
      <c r="B13" s="6" t="s">
        <v>443</v>
      </c>
      <c r="C13" s="734">
        <f>'[1]19.sz.mell.'!C13+'[1]9.4.2.sz.mell.'!C12+'[1]9.4.3.sz.mell.'!C12</f>
        <v>0</v>
      </c>
      <c r="D13" s="737">
        <f>'[1]19.sz.mell.'!E13+'[1]9.4.2.sz.mell.'!F12+'[1]9.4.3.sz.mell.'!F12</f>
        <v>0</v>
      </c>
      <c r="E13" s="973"/>
      <c r="F13" s="971"/>
    </row>
    <row r="14" spans="1:6" ht="10.5" customHeight="1" thickBot="1">
      <c r="A14" s="186" t="s">
        <v>347</v>
      </c>
      <c r="B14" s="6" t="s">
        <v>444</v>
      </c>
      <c r="C14" s="734">
        <v>71745000</v>
      </c>
      <c r="D14" s="737">
        <v>71745000</v>
      </c>
      <c r="E14" s="973">
        <v>75042761</v>
      </c>
      <c r="F14" s="971">
        <f>E14/D14*100</f>
        <v>104.5965028921876</v>
      </c>
    </row>
    <row r="15" spans="1:6" ht="12" customHeight="1" thickBot="1">
      <c r="A15" s="186" t="s">
        <v>331</v>
      </c>
      <c r="B15" s="6" t="s">
        <v>591</v>
      </c>
      <c r="C15" s="734">
        <f>'[1]19.sz.mell.'!C15+'[1]9.4.2.sz.mell.'!C14+'[1]9.4.3.sz.mell.'!C14</f>
        <v>0</v>
      </c>
      <c r="D15" s="737">
        <f>'[1]19.sz.mell.'!E15+'[1]9.4.2.sz.mell.'!F14+'[1]9.4.3.sz.mell.'!F14</f>
        <v>0</v>
      </c>
      <c r="E15" s="973"/>
      <c r="F15" s="971"/>
    </row>
    <row r="16" spans="1:6" ht="11.25" customHeight="1" thickBot="1">
      <c r="A16" s="186" t="s">
        <v>332</v>
      </c>
      <c r="B16" s="5" t="s">
        <v>592</v>
      </c>
      <c r="C16" s="734">
        <f>'[1]19.sz.mell.'!C16+'[1]9.4.2.sz.mell.'!C15+'[1]9.4.3.sz.mell.'!C15</f>
        <v>0</v>
      </c>
      <c r="D16" s="737">
        <f>'[1]19.sz.mell.'!E16+'[1]9.4.2.sz.mell.'!F15+'[1]9.4.3.sz.mell.'!F15</f>
        <v>0</v>
      </c>
      <c r="E16" s="973"/>
      <c r="F16" s="971"/>
    </row>
    <row r="17" spans="1:6" ht="12.75" customHeight="1" thickBot="1">
      <c r="A17" s="186" t="s">
        <v>339</v>
      </c>
      <c r="B17" s="6" t="s">
        <v>447</v>
      </c>
      <c r="C17" s="734">
        <f>'[1]19.sz.mell.'!C17+'[1]9.4.2.sz.mell.'!C16+'[1]9.4.3.sz.mell.'!C16</f>
        <v>0</v>
      </c>
      <c r="D17" s="737"/>
      <c r="E17" s="973"/>
      <c r="F17" s="971"/>
    </row>
    <row r="18" spans="1:6" ht="12.75" customHeight="1" thickBot="1">
      <c r="A18" s="186" t="s">
        <v>340</v>
      </c>
      <c r="B18" s="6" t="s">
        <v>448</v>
      </c>
      <c r="C18" s="734">
        <f>'[1]19.sz.mell.'!C18+'[1]9.4.2.sz.mell.'!C17+'[1]9.4.3.sz.mell.'!C17</f>
        <v>0</v>
      </c>
      <c r="D18" s="737">
        <f>'[1]19.sz.mell.'!E18+'[1]9.4.2.sz.mell.'!F17+'[1]9.4.3.sz.mell.'!F17</f>
        <v>0</v>
      </c>
      <c r="E18" s="973"/>
      <c r="F18" s="971"/>
    </row>
    <row r="19" spans="1:6" ht="27" customHeight="1" thickBot="1">
      <c r="A19" s="186" t="s">
        <v>341</v>
      </c>
      <c r="B19" s="5" t="s">
        <v>449</v>
      </c>
      <c r="C19" s="745">
        <v>5000000</v>
      </c>
      <c r="D19" s="746">
        <v>5000000</v>
      </c>
      <c r="E19" s="974">
        <v>19605</v>
      </c>
      <c r="F19" s="971">
        <f>E19/D19*100</f>
        <v>0.3921</v>
      </c>
    </row>
    <row r="20" spans="1:6" ht="12.75" customHeight="1" thickBot="1">
      <c r="A20" s="61" t="s">
        <v>269</v>
      </c>
      <c r="B20" s="935" t="s">
        <v>593</v>
      </c>
      <c r="C20" s="970"/>
      <c r="D20" s="751">
        <f>SUM(D21:D23)</f>
        <v>0</v>
      </c>
      <c r="E20" s="971"/>
      <c r="F20" s="971"/>
    </row>
    <row r="21" spans="1:6" ht="12" customHeight="1" thickBot="1">
      <c r="A21" s="186" t="s">
        <v>333</v>
      </c>
      <c r="B21" s="7" t="s">
        <v>415</v>
      </c>
      <c r="C21" s="734">
        <f>'[1]19.sz.mell.'!C21+'[1]9.4.2.sz.mell.'!C20+'[1]9.4.3.sz.mell.'!C20</f>
        <v>0</v>
      </c>
      <c r="D21" s="737">
        <f>'[1]19.sz.mell.'!E21+'[1]9.4.2.sz.mell.'!F20+'[1]9.4.3.sz.mell.'!F20</f>
        <v>0</v>
      </c>
      <c r="E21" s="973"/>
      <c r="F21" s="971"/>
    </row>
    <row r="22" spans="1:6" ht="12.75" customHeight="1" thickBot="1">
      <c r="A22" s="186" t="s">
        <v>334</v>
      </c>
      <c r="B22" s="6" t="s">
        <v>594</v>
      </c>
      <c r="C22" s="734"/>
      <c r="D22" s="737"/>
      <c r="E22" s="974"/>
      <c r="F22" s="971"/>
    </row>
    <row r="23" spans="1:6" ht="10.5" customHeight="1" thickBot="1">
      <c r="A23" s="186" t="s">
        <v>335</v>
      </c>
      <c r="B23" s="6" t="s">
        <v>595</v>
      </c>
      <c r="C23" s="734"/>
      <c r="D23" s="778"/>
      <c r="E23" s="973"/>
      <c r="F23" s="971"/>
    </row>
    <row r="24" spans="1:6" ht="11.25" customHeight="1" thickBot="1">
      <c r="A24" s="186" t="s">
        <v>336</v>
      </c>
      <c r="B24" s="6" t="s">
        <v>262</v>
      </c>
      <c r="C24" s="734"/>
      <c r="D24" s="778"/>
      <c r="E24" s="778"/>
      <c r="F24" s="971"/>
    </row>
    <row r="25" spans="1:6" ht="11.25" customHeight="1" thickBot="1">
      <c r="A25" s="64" t="s">
        <v>270</v>
      </c>
      <c r="B25" s="52" t="s">
        <v>359</v>
      </c>
      <c r="C25" s="955"/>
      <c r="D25" s="132"/>
      <c r="E25" s="132"/>
      <c r="F25" s="971"/>
    </row>
    <row r="26" spans="1:6" ht="11.25" customHeight="1" thickBot="1">
      <c r="A26" s="64" t="s">
        <v>271</v>
      </c>
      <c r="B26" s="52" t="s">
        <v>596</v>
      </c>
      <c r="C26" s="768">
        <f>+C27+C28</f>
        <v>0</v>
      </c>
      <c r="D26" s="133">
        <f>+D27+D28</f>
        <v>0</v>
      </c>
      <c r="E26" s="133"/>
      <c r="F26" s="971"/>
    </row>
    <row r="27" spans="1:6" ht="12.75" customHeight="1" thickBot="1">
      <c r="A27" s="187" t="s">
        <v>425</v>
      </c>
      <c r="B27" s="188" t="s">
        <v>594</v>
      </c>
      <c r="C27" s="788"/>
      <c r="D27" s="789"/>
      <c r="E27" s="789"/>
      <c r="F27" s="971"/>
    </row>
    <row r="28" spans="1:6" ht="12" customHeight="1" thickBot="1">
      <c r="A28" s="187" t="s">
        <v>428</v>
      </c>
      <c r="B28" s="189" t="s">
        <v>597</v>
      </c>
      <c r="C28" s="788"/>
      <c r="D28" s="789"/>
      <c r="E28" s="789"/>
      <c r="F28" s="971"/>
    </row>
    <row r="29" spans="1:6" ht="12" customHeight="1" thickBot="1">
      <c r="A29" s="186" t="s">
        <v>429</v>
      </c>
      <c r="B29" s="190" t="s">
        <v>598</v>
      </c>
      <c r="C29" s="788"/>
      <c r="D29" s="789"/>
      <c r="E29" s="789"/>
      <c r="F29" s="971"/>
    </row>
    <row r="30" spans="1:6" ht="11.25" customHeight="1" thickBot="1">
      <c r="A30" s="64" t="s">
        <v>272</v>
      </c>
      <c r="B30" s="52" t="s">
        <v>599</v>
      </c>
      <c r="C30" s="768">
        <f>+C31+C32+C33</f>
        <v>0</v>
      </c>
      <c r="D30" s="133">
        <f>+D31+D32+D33</f>
        <v>0</v>
      </c>
      <c r="E30" s="133"/>
      <c r="F30" s="971"/>
    </row>
    <row r="31" spans="1:6" ht="10.5" customHeight="1" thickBot="1">
      <c r="A31" s="187" t="s">
        <v>320</v>
      </c>
      <c r="B31" s="188" t="s">
        <v>454</v>
      </c>
      <c r="C31" s="788"/>
      <c r="D31" s="789"/>
      <c r="E31" s="789"/>
      <c r="F31" s="971"/>
    </row>
    <row r="32" spans="1:6" ht="12" customHeight="1" thickBot="1">
      <c r="A32" s="187" t="s">
        <v>321</v>
      </c>
      <c r="B32" s="189" t="s">
        <v>455</v>
      </c>
      <c r="C32" s="788"/>
      <c r="D32" s="789"/>
      <c r="E32" s="789"/>
      <c r="F32" s="971"/>
    </row>
    <row r="33" spans="1:6" ht="12.75" customHeight="1" thickBot="1">
      <c r="A33" s="186" t="s">
        <v>322</v>
      </c>
      <c r="B33" s="53" t="s">
        <v>456</v>
      </c>
      <c r="C33" s="788"/>
      <c r="D33" s="789"/>
      <c r="E33" s="789"/>
      <c r="F33" s="971"/>
    </row>
    <row r="34" spans="1:6" ht="11.25" customHeight="1" thickBot="1">
      <c r="A34" s="64" t="s">
        <v>273</v>
      </c>
      <c r="B34" s="52" t="s">
        <v>565</v>
      </c>
      <c r="C34" s="955"/>
      <c r="D34" s="132">
        <v>0</v>
      </c>
      <c r="E34" s="132"/>
      <c r="F34" s="971"/>
    </row>
    <row r="35" spans="1:6" ht="12" customHeight="1" thickBot="1">
      <c r="A35" s="64" t="s">
        <v>274</v>
      </c>
      <c r="B35" s="52" t="s">
        <v>600</v>
      </c>
      <c r="C35" s="956"/>
      <c r="D35" s="132"/>
      <c r="E35" s="132"/>
      <c r="F35" s="971"/>
    </row>
    <row r="36" spans="1:6" ht="12.75" customHeight="1" thickBot="1">
      <c r="A36" s="61" t="s">
        <v>275</v>
      </c>
      <c r="B36" s="52" t="s">
        <v>601</v>
      </c>
      <c r="C36" s="749">
        <f>+C9+C20+C25+C26+C30+C34+C35</f>
        <v>76745000</v>
      </c>
      <c r="D36" s="133">
        <f>D35+D20+D9</f>
        <v>76745000</v>
      </c>
      <c r="E36" s="133">
        <f>E9</f>
        <v>75062366</v>
      </c>
      <c r="F36" s="971">
        <f>E36/D36*100</f>
        <v>97.80750016287706</v>
      </c>
    </row>
    <row r="37" spans="1:6" ht="9.75" customHeight="1" thickBot="1">
      <c r="A37" s="76" t="s">
        <v>276</v>
      </c>
      <c r="B37" s="52" t="s">
        <v>602</v>
      </c>
      <c r="C37" s="749">
        <f>+C38+C39+C40</f>
        <v>63749000</v>
      </c>
      <c r="D37" s="133">
        <f>+D38+D39+D40</f>
        <v>70514760</v>
      </c>
      <c r="E37" s="133">
        <v>70512858</v>
      </c>
      <c r="F37" s="971">
        <f>E37/D37*100</f>
        <v>99.99730269237249</v>
      </c>
    </row>
    <row r="38" spans="1:6" ht="11.25" customHeight="1" thickBot="1">
      <c r="A38" s="187" t="s">
        <v>603</v>
      </c>
      <c r="B38" s="188" t="s">
        <v>395</v>
      </c>
      <c r="C38" s="728"/>
      <c r="D38" s="731">
        <v>3602701</v>
      </c>
      <c r="E38" s="1231">
        <v>3602701</v>
      </c>
      <c r="F38" s="971">
        <f>E38/D38*100</f>
        <v>100</v>
      </c>
    </row>
    <row r="39" spans="1:6" ht="12" customHeight="1" thickBot="1">
      <c r="A39" s="187" t="s">
        <v>604</v>
      </c>
      <c r="B39" s="189" t="s">
        <v>263</v>
      </c>
      <c r="C39" s="728">
        <f>'[1]19.sz.mell.'!C39+'[1]9.4.2.sz.mell.'!C38+'[1]9.4.3.sz.mell.'!C38</f>
        <v>0</v>
      </c>
      <c r="D39" s="731">
        <f>'[1]19.sz.mell.'!E39+'[1]9.4.2.sz.mell.'!F38+'[1]9.4.3.sz.mell.'!F38</f>
        <v>0</v>
      </c>
      <c r="E39" s="972"/>
      <c r="F39" s="971"/>
    </row>
    <row r="40" spans="1:6" ht="15" customHeight="1" thickBot="1">
      <c r="A40" s="186" t="s">
        <v>605</v>
      </c>
      <c r="B40" s="53" t="s">
        <v>606</v>
      </c>
      <c r="C40" s="728">
        <v>63749000</v>
      </c>
      <c r="D40" s="731">
        <v>66912059</v>
      </c>
      <c r="E40" s="1232">
        <v>66910157</v>
      </c>
      <c r="F40" s="971">
        <f>E40/D40*100</f>
        <v>99.99715746305161</v>
      </c>
    </row>
    <row r="41" spans="1:6" ht="13.5" thickBot="1">
      <c r="A41" s="76" t="s">
        <v>277</v>
      </c>
      <c r="B41" s="77" t="s">
        <v>607</v>
      </c>
      <c r="C41" s="957">
        <f>+C36+C37</f>
        <v>140494000</v>
      </c>
      <c r="D41" s="136">
        <f>+D36+D37</f>
        <v>147259760</v>
      </c>
      <c r="E41" s="136">
        <f>E36+E37</f>
        <v>145575224</v>
      </c>
      <c r="F41" s="971">
        <f>E41/D41*100</f>
        <v>98.85607853768063</v>
      </c>
    </row>
    <row r="42" spans="1:6" ht="12" customHeight="1" thickBot="1">
      <c r="A42" s="78"/>
      <c r="B42" s="79"/>
      <c r="C42" s="134"/>
      <c r="D42" s="134"/>
      <c r="E42" s="134"/>
      <c r="F42" s="134"/>
    </row>
    <row r="43" spans="1:6" ht="12" customHeight="1" thickBot="1">
      <c r="A43" s="82"/>
      <c r="B43" s="83" t="s">
        <v>303</v>
      </c>
      <c r="C43" s="957"/>
      <c r="D43" s="136"/>
      <c r="E43" s="136"/>
      <c r="F43" s="136"/>
    </row>
    <row r="44" spans="1:6" ht="12" customHeight="1" thickBot="1">
      <c r="A44" s="64" t="s">
        <v>268</v>
      </c>
      <c r="B44" s="52" t="s">
        <v>608</v>
      </c>
      <c r="C44" s="768">
        <f>SUM(C45:C49)</f>
        <v>140494000</v>
      </c>
      <c r="D44" s="133">
        <f>SUM(D45:D49)</f>
        <v>144755760</v>
      </c>
      <c r="E44" s="133">
        <f>E45+E46+E47</f>
        <v>142998275</v>
      </c>
      <c r="F44" s="133">
        <f>E44/D44*100</f>
        <v>98.78589632633617</v>
      </c>
    </row>
    <row r="45" spans="1:6" ht="12" customHeight="1" thickBot="1">
      <c r="A45" s="186" t="s">
        <v>327</v>
      </c>
      <c r="B45" s="7" t="s">
        <v>298</v>
      </c>
      <c r="C45" s="728">
        <v>64979000</v>
      </c>
      <c r="D45" s="731">
        <v>70170693</v>
      </c>
      <c r="E45" s="1231">
        <v>70006788</v>
      </c>
      <c r="F45" s="133">
        <f aca="true" t="shared" si="0" ref="F45:F57">E45/D45*100</f>
        <v>99.76641957918244</v>
      </c>
    </row>
    <row r="46" spans="1:6" ht="10.5" customHeight="1" thickBot="1">
      <c r="A46" s="186" t="s">
        <v>328</v>
      </c>
      <c r="B46" s="6" t="s">
        <v>368</v>
      </c>
      <c r="C46" s="728">
        <v>18546000</v>
      </c>
      <c r="D46" s="731">
        <v>20777766</v>
      </c>
      <c r="E46" s="972">
        <v>20761092</v>
      </c>
      <c r="F46" s="133">
        <f t="shared" si="0"/>
        <v>99.91975075665016</v>
      </c>
    </row>
    <row r="47" spans="1:6" ht="10.5" customHeight="1" thickBot="1">
      <c r="A47" s="186" t="s">
        <v>329</v>
      </c>
      <c r="B47" s="6" t="s">
        <v>346</v>
      </c>
      <c r="C47" s="728">
        <v>56969000</v>
      </c>
      <c r="D47" s="731">
        <v>53807301</v>
      </c>
      <c r="E47" s="972">
        <v>52230395</v>
      </c>
      <c r="F47" s="133">
        <f t="shared" si="0"/>
        <v>97.06934566370464</v>
      </c>
    </row>
    <row r="48" spans="1:6" ht="13.5" customHeight="1" thickBot="1">
      <c r="A48" s="186" t="s">
        <v>330</v>
      </c>
      <c r="B48" s="6" t="s">
        <v>369</v>
      </c>
      <c r="C48" s="728">
        <f>'[1]19.sz.mell.'!C48+'[1]9.4.2.sz.mell.'!C47+'[1]9.4.3.sz.mell.'!C47</f>
        <v>0</v>
      </c>
      <c r="D48" s="731"/>
      <c r="E48" s="972"/>
      <c r="F48" s="133"/>
    </row>
    <row r="49" spans="1:6" ht="13.5" customHeight="1" thickBot="1">
      <c r="A49" s="186" t="s">
        <v>347</v>
      </c>
      <c r="B49" s="6" t="s">
        <v>370</v>
      </c>
      <c r="C49" s="728">
        <f>'[1]19.sz.mell.'!C49+'[1]9.4.2.sz.mell.'!C48+'[1]9.4.3.sz.mell.'!C48</f>
        <v>0</v>
      </c>
      <c r="D49" s="731"/>
      <c r="E49" s="972"/>
      <c r="F49" s="133"/>
    </row>
    <row r="50" spans="1:6" ht="11.25" customHeight="1" thickBot="1">
      <c r="A50" s="64" t="s">
        <v>269</v>
      </c>
      <c r="B50" s="52" t="s">
        <v>609</v>
      </c>
      <c r="C50" s="768">
        <f>SUM(C51:C53)</f>
        <v>0</v>
      </c>
      <c r="D50" s="751">
        <f>SUM(D51:D53)</f>
        <v>2504000</v>
      </c>
      <c r="E50" s="971">
        <f>E51</f>
        <v>2502639</v>
      </c>
      <c r="F50" s="133">
        <f t="shared" si="0"/>
        <v>99.94564696485622</v>
      </c>
    </row>
    <row r="51" spans="1:6" ht="10.5" customHeight="1" thickBot="1">
      <c r="A51" s="186" t="s">
        <v>333</v>
      </c>
      <c r="B51" s="7" t="s">
        <v>389</v>
      </c>
      <c r="C51" s="788"/>
      <c r="D51" s="1233">
        <v>2504000</v>
      </c>
      <c r="E51" s="1235">
        <v>2502639</v>
      </c>
      <c r="F51" s="133">
        <f t="shared" si="0"/>
        <v>99.94564696485622</v>
      </c>
    </row>
    <row r="52" spans="1:6" ht="10.5" customHeight="1" thickBot="1">
      <c r="A52" s="186" t="s">
        <v>334</v>
      </c>
      <c r="B52" s="6" t="s">
        <v>372</v>
      </c>
      <c r="C52" s="43"/>
      <c r="D52" s="761"/>
      <c r="E52" s="1242"/>
      <c r="F52" s="133"/>
    </row>
    <row r="53" spans="1:6" ht="10.5" customHeight="1" thickBot="1">
      <c r="A53" s="186" t="s">
        <v>335</v>
      </c>
      <c r="B53" s="6" t="s">
        <v>304</v>
      </c>
      <c r="C53" s="43"/>
      <c r="D53" s="761"/>
      <c r="E53" s="1242"/>
      <c r="F53" s="133"/>
    </row>
    <row r="54" spans="1:6" ht="12" customHeight="1" thickBot="1">
      <c r="A54" s="1211" t="s">
        <v>336</v>
      </c>
      <c r="B54" s="10" t="s">
        <v>264</v>
      </c>
      <c r="C54" s="1225"/>
      <c r="D54" s="1234"/>
      <c r="E54" s="1243"/>
      <c r="F54" s="133"/>
    </row>
    <row r="55" spans="1:6" ht="12" customHeight="1" thickBot="1">
      <c r="A55" s="1213"/>
      <c r="B55" s="1214" t="s">
        <v>79</v>
      </c>
      <c r="C55" s="1230"/>
      <c r="D55" s="1224"/>
      <c r="E55" s="1218">
        <v>74310</v>
      </c>
      <c r="F55" s="133"/>
    </row>
    <row r="56" spans="1:6" ht="12" customHeight="1" thickBot="1">
      <c r="A56" s="1213"/>
      <c r="B56" s="1214" t="s">
        <v>78</v>
      </c>
      <c r="C56" s="1230"/>
      <c r="D56" s="1224"/>
      <c r="E56" s="1218"/>
      <c r="F56" s="133"/>
    </row>
    <row r="57" spans="1:6" ht="13.5" thickBot="1">
      <c r="A57" s="64" t="s">
        <v>270</v>
      </c>
      <c r="B57" s="84" t="s">
        <v>610</v>
      </c>
      <c r="C57" s="958">
        <f>+C44+C50</f>
        <v>140494000</v>
      </c>
      <c r="D57" s="136">
        <f>+D44+D50</f>
        <v>147259760</v>
      </c>
      <c r="E57" s="136">
        <f>E44+E51+E55</f>
        <v>145575224</v>
      </c>
      <c r="F57" s="133">
        <f t="shared" si="0"/>
        <v>98.85607853768063</v>
      </c>
    </row>
    <row r="58" spans="1:6" ht="13.5" thickBot="1">
      <c r="A58" s="690"/>
      <c r="B58" s="85"/>
      <c r="C58" s="138"/>
      <c r="D58" s="138"/>
      <c r="E58" s="138"/>
      <c r="F58" s="138"/>
    </row>
    <row r="59" spans="1:6" ht="13.5" thickBot="1">
      <c r="A59" s="86" t="s">
        <v>384</v>
      </c>
      <c r="B59" s="87"/>
      <c r="C59" s="931">
        <v>31</v>
      </c>
      <c r="D59" s="932">
        <v>31</v>
      </c>
      <c r="E59" s="932">
        <v>31</v>
      </c>
      <c r="F59" s="932">
        <v>0</v>
      </c>
    </row>
    <row r="60" spans="1:6" ht="13.5" thickBot="1">
      <c r="A60" s="86" t="s">
        <v>385</v>
      </c>
      <c r="B60" s="87"/>
      <c r="C60" s="931">
        <v>0</v>
      </c>
      <c r="D60" s="932">
        <v>1</v>
      </c>
      <c r="E60" s="932">
        <v>0</v>
      </c>
      <c r="F60" s="932">
        <v>0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E60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12.875" style="0" customWidth="1"/>
    <col min="2" max="2" width="64.125" style="0" customWidth="1"/>
    <col min="3" max="3" width="14.125" style="0" customWidth="1"/>
    <col min="4" max="4" width="15.50390625" style="0" customWidth="1"/>
    <col min="5" max="5" width="14.875" style="0" customWidth="1"/>
  </cols>
  <sheetData>
    <row r="1" spans="1:3" ht="15.75">
      <c r="A1" s="65"/>
      <c r="B1" s="67"/>
      <c r="C1" s="191" t="s">
        <v>175</v>
      </c>
    </row>
    <row r="2" spans="1:3" ht="24" customHeight="1" thickBot="1">
      <c r="A2" s="65"/>
      <c r="B2" s="67"/>
      <c r="C2" s="191"/>
    </row>
    <row r="3" spans="1:5" ht="33" customHeight="1">
      <c r="A3" s="146" t="s">
        <v>382</v>
      </c>
      <c r="B3" s="124" t="s">
        <v>626</v>
      </c>
      <c r="C3" s="966"/>
      <c r="D3" s="944"/>
      <c r="E3" s="944"/>
    </row>
    <row r="4" spans="1:5" ht="24.75" thickBot="1">
      <c r="A4" s="184" t="s">
        <v>381</v>
      </c>
      <c r="B4" s="125" t="s">
        <v>612</v>
      </c>
      <c r="C4" s="960"/>
      <c r="D4" s="959"/>
      <c r="E4" s="959"/>
    </row>
    <row r="5" spans="1:5" ht="14.25" thickBot="1">
      <c r="A5" s="68"/>
      <c r="B5" s="68"/>
      <c r="C5" s="69"/>
      <c r="D5" s="69"/>
      <c r="E5" s="69"/>
    </row>
    <row r="6" spans="1:5" ht="24.75" thickBot="1">
      <c r="A6" s="147" t="s">
        <v>383</v>
      </c>
      <c r="B6" s="70" t="s">
        <v>300</v>
      </c>
      <c r="C6" s="70" t="s">
        <v>94</v>
      </c>
      <c r="D6" s="962" t="s">
        <v>93</v>
      </c>
      <c r="E6" s="967" t="s">
        <v>1030</v>
      </c>
    </row>
    <row r="7" spans="1:5" ht="13.5" thickBot="1">
      <c r="A7" s="61">
        <v>1</v>
      </c>
      <c r="B7" s="62">
        <v>2</v>
      </c>
      <c r="C7" s="62">
        <v>3</v>
      </c>
      <c r="D7" s="963">
        <v>4</v>
      </c>
      <c r="E7" s="968">
        <v>5</v>
      </c>
    </row>
    <row r="8" spans="1:5" ht="13.5" thickBot="1">
      <c r="A8" s="72"/>
      <c r="B8" s="73" t="s">
        <v>302</v>
      </c>
      <c r="C8" s="950"/>
      <c r="D8" s="964"/>
      <c r="E8" s="969"/>
    </row>
    <row r="9" spans="1:5" ht="13.5" thickBot="1">
      <c r="A9" s="61" t="s">
        <v>268</v>
      </c>
      <c r="B9" s="75" t="s">
        <v>590</v>
      </c>
      <c r="C9" s="970">
        <f>SUM(C10:C19)</f>
        <v>76745000</v>
      </c>
      <c r="D9" s="751">
        <f>SUM(D10:D19)</f>
        <v>76745000</v>
      </c>
      <c r="E9" s="971">
        <f>E14+E19</f>
        <v>75062366</v>
      </c>
    </row>
    <row r="10" spans="1:5" ht="12.75">
      <c r="A10" s="185" t="s">
        <v>327</v>
      </c>
      <c r="B10" s="8" t="s">
        <v>440</v>
      </c>
      <c r="C10" s="728">
        <f>'[1]19.sz.mell.'!C10+'[1]9.4.2.sz.mell.'!C9+'[1]9.4.3.sz.mell.'!C9</f>
        <v>0</v>
      </c>
      <c r="D10" s="731">
        <f>'[1]19.sz.mell.'!E10+'[1]9.4.2.sz.mell.'!F9+'[1]9.4.3.sz.mell.'!F9</f>
        <v>0</v>
      </c>
      <c r="E10" s="972"/>
    </row>
    <row r="11" spans="1:5" ht="12.75">
      <c r="A11" s="186" t="s">
        <v>328</v>
      </c>
      <c r="B11" s="6" t="s">
        <v>441</v>
      </c>
      <c r="C11" s="734">
        <f>'[1]19.sz.mell.'!C11+'[1]9.4.2.sz.mell.'!C10+'[1]9.4.3.sz.mell.'!C10</f>
        <v>0</v>
      </c>
      <c r="D11" s="737">
        <f>'[1]19.sz.mell.'!E11+'[1]9.4.2.sz.mell.'!F10+'[1]9.4.3.sz.mell.'!F10</f>
        <v>0</v>
      </c>
      <c r="E11" s="973"/>
    </row>
    <row r="12" spans="1:5" ht="12.75">
      <c r="A12" s="186" t="s">
        <v>329</v>
      </c>
      <c r="B12" s="6" t="s">
        <v>442</v>
      </c>
      <c r="C12" s="734">
        <f>'[1]19.sz.mell.'!C12+'[1]9.4.2.sz.mell.'!C11+'[1]9.4.3.sz.mell.'!C11</f>
        <v>0</v>
      </c>
      <c r="D12" s="737">
        <f>'[1]19.sz.mell.'!E12+'[1]9.4.2.sz.mell.'!F11+'[1]9.4.3.sz.mell.'!F11</f>
        <v>0</v>
      </c>
      <c r="E12" s="973"/>
    </row>
    <row r="13" spans="1:5" ht="12.75">
      <c r="A13" s="186" t="s">
        <v>330</v>
      </c>
      <c r="B13" s="6" t="s">
        <v>443</v>
      </c>
      <c r="C13" s="734">
        <f>'[1]19.sz.mell.'!C13+'[1]9.4.2.sz.mell.'!C12+'[1]9.4.3.sz.mell.'!C12</f>
        <v>0</v>
      </c>
      <c r="D13" s="737">
        <f>'[1]19.sz.mell.'!E13+'[1]9.4.2.sz.mell.'!F12+'[1]9.4.3.sz.mell.'!F12</f>
        <v>0</v>
      </c>
      <c r="E13" s="973"/>
    </row>
    <row r="14" spans="1:5" ht="12.75">
      <c r="A14" s="186" t="s">
        <v>347</v>
      </c>
      <c r="B14" s="6" t="s">
        <v>444</v>
      </c>
      <c r="C14" s="734">
        <v>71745000</v>
      </c>
      <c r="D14" s="737">
        <v>71745000</v>
      </c>
      <c r="E14" s="973">
        <v>75042761</v>
      </c>
    </row>
    <row r="15" spans="1:5" ht="12.75">
      <c r="A15" s="186" t="s">
        <v>331</v>
      </c>
      <c r="B15" s="6" t="s">
        <v>591</v>
      </c>
      <c r="C15" s="734">
        <f>'[1]19.sz.mell.'!C15+'[1]9.4.2.sz.mell.'!C14+'[1]9.4.3.sz.mell.'!C14</f>
        <v>0</v>
      </c>
      <c r="D15" s="737">
        <f>'[1]19.sz.mell.'!E15+'[1]9.4.2.sz.mell.'!F14+'[1]9.4.3.sz.mell.'!F14</f>
        <v>0</v>
      </c>
      <c r="E15" s="973"/>
    </row>
    <row r="16" spans="1:5" ht="12.75">
      <c r="A16" s="186" t="s">
        <v>332</v>
      </c>
      <c r="B16" s="5" t="s">
        <v>592</v>
      </c>
      <c r="C16" s="734">
        <f>'[1]19.sz.mell.'!C16+'[1]9.4.2.sz.mell.'!C15+'[1]9.4.3.sz.mell.'!C15</f>
        <v>0</v>
      </c>
      <c r="D16" s="737">
        <f>'[1]19.sz.mell.'!E16+'[1]9.4.2.sz.mell.'!F15+'[1]9.4.3.sz.mell.'!F15</f>
        <v>0</v>
      </c>
      <c r="E16" s="973"/>
    </row>
    <row r="17" spans="1:5" ht="12.75">
      <c r="A17" s="186" t="s">
        <v>339</v>
      </c>
      <c r="B17" s="6" t="s">
        <v>447</v>
      </c>
      <c r="C17" s="734">
        <f>'[1]19.sz.mell.'!C17+'[1]9.4.2.sz.mell.'!C16+'[1]9.4.3.sz.mell.'!C16</f>
        <v>0</v>
      </c>
      <c r="D17" s="737"/>
      <c r="E17" s="973"/>
    </row>
    <row r="18" spans="1:5" ht="12.75">
      <c r="A18" s="186" t="s">
        <v>340</v>
      </c>
      <c r="B18" s="6" t="s">
        <v>448</v>
      </c>
      <c r="C18" s="734">
        <f>'[1]19.sz.mell.'!C18+'[1]9.4.2.sz.mell.'!C17+'[1]9.4.3.sz.mell.'!C17</f>
        <v>0</v>
      </c>
      <c r="D18" s="737">
        <f>'[1]19.sz.mell.'!E18+'[1]9.4.2.sz.mell.'!F17+'[1]9.4.3.sz.mell.'!F17</f>
        <v>0</v>
      </c>
      <c r="E18" s="973"/>
    </row>
    <row r="19" spans="1:5" ht="13.5" thickBot="1">
      <c r="A19" s="186" t="s">
        <v>341</v>
      </c>
      <c r="B19" s="5" t="s">
        <v>449</v>
      </c>
      <c r="C19" s="745">
        <v>5000000</v>
      </c>
      <c r="D19" s="746">
        <v>5000000</v>
      </c>
      <c r="E19" s="974">
        <v>19605</v>
      </c>
    </row>
    <row r="20" spans="1:5" ht="21.75" thickBot="1">
      <c r="A20" s="61" t="s">
        <v>269</v>
      </c>
      <c r="B20" s="75" t="s">
        <v>593</v>
      </c>
      <c r="C20" s="970"/>
      <c r="D20" s="751">
        <f>SUM(D21:D23)</f>
        <v>0</v>
      </c>
      <c r="E20" s="971"/>
    </row>
    <row r="21" spans="1:5" ht="12.75">
      <c r="A21" s="186" t="s">
        <v>333</v>
      </c>
      <c r="B21" s="7" t="s">
        <v>415</v>
      </c>
      <c r="C21" s="734">
        <f>'[1]19.sz.mell.'!C21+'[1]9.4.2.sz.mell.'!C20+'[1]9.4.3.sz.mell.'!C20</f>
        <v>0</v>
      </c>
      <c r="D21" s="737">
        <f>'[1]19.sz.mell.'!E21+'[1]9.4.2.sz.mell.'!F20+'[1]9.4.3.sz.mell.'!F20</f>
        <v>0</v>
      </c>
      <c r="E21" s="973"/>
    </row>
    <row r="22" spans="1:5" ht="12.75">
      <c r="A22" s="186" t="s">
        <v>334</v>
      </c>
      <c r="B22" s="6" t="s">
        <v>594</v>
      </c>
      <c r="C22" s="734"/>
      <c r="D22" s="737"/>
      <c r="E22" s="974"/>
    </row>
    <row r="23" spans="1:5" ht="12.75">
      <c r="A23" s="186" t="s">
        <v>335</v>
      </c>
      <c r="B23" s="6" t="s">
        <v>595</v>
      </c>
      <c r="C23" s="734"/>
      <c r="D23" s="778"/>
      <c r="E23" s="973"/>
    </row>
    <row r="24" spans="1:5" ht="13.5" thickBot="1">
      <c r="A24" s="186" t="s">
        <v>336</v>
      </c>
      <c r="B24" s="6" t="s">
        <v>262</v>
      </c>
      <c r="C24" s="734"/>
      <c r="D24" s="778"/>
      <c r="E24" s="778"/>
    </row>
    <row r="25" spans="1:5" ht="13.5" thickBot="1">
      <c r="A25" s="64" t="s">
        <v>270</v>
      </c>
      <c r="B25" s="52" t="s">
        <v>359</v>
      </c>
      <c r="C25" s="955"/>
      <c r="D25" s="132"/>
      <c r="E25" s="132"/>
    </row>
    <row r="26" spans="1:5" ht="21.75" thickBot="1">
      <c r="A26" s="64" t="s">
        <v>271</v>
      </c>
      <c r="B26" s="52" t="s">
        <v>596</v>
      </c>
      <c r="C26" s="768">
        <f>+C27+C28</f>
        <v>0</v>
      </c>
      <c r="D26" s="133">
        <f>+D27+D28</f>
        <v>0</v>
      </c>
      <c r="E26" s="133"/>
    </row>
    <row r="27" spans="1:5" ht="12.75">
      <c r="A27" s="187" t="s">
        <v>425</v>
      </c>
      <c r="B27" s="188" t="s">
        <v>594</v>
      </c>
      <c r="C27" s="788"/>
      <c r="D27" s="789"/>
      <c r="E27" s="789"/>
    </row>
    <row r="28" spans="1:5" ht="12.75">
      <c r="A28" s="187" t="s">
        <v>428</v>
      </c>
      <c r="B28" s="189" t="s">
        <v>597</v>
      </c>
      <c r="C28" s="788"/>
      <c r="D28" s="789"/>
      <c r="E28" s="789"/>
    </row>
    <row r="29" spans="1:5" ht="13.5" thickBot="1">
      <c r="A29" s="186" t="s">
        <v>429</v>
      </c>
      <c r="B29" s="190" t="s">
        <v>598</v>
      </c>
      <c r="C29" s="788"/>
      <c r="D29" s="789"/>
      <c r="E29" s="789"/>
    </row>
    <row r="30" spans="1:5" ht="13.5" thickBot="1">
      <c r="A30" s="64" t="s">
        <v>272</v>
      </c>
      <c r="B30" s="52" t="s">
        <v>599</v>
      </c>
      <c r="C30" s="768">
        <f>+C31+C32+C33</f>
        <v>0</v>
      </c>
      <c r="D30" s="133">
        <f>+D31+D32+D33</f>
        <v>0</v>
      </c>
      <c r="E30" s="133"/>
    </row>
    <row r="31" spans="1:5" ht="12.75">
      <c r="A31" s="187" t="s">
        <v>320</v>
      </c>
      <c r="B31" s="188" t="s">
        <v>454</v>
      </c>
      <c r="C31" s="788"/>
      <c r="D31" s="789"/>
      <c r="E31" s="789"/>
    </row>
    <row r="32" spans="1:5" ht="12.75">
      <c r="A32" s="187" t="s">
        <v>321</v>
      </c>
      <c r="B32" s="189" t="s">
        <v>455</v>
      </c>
      <c r="C32" s="788"/>
      <c r="D32" s="789"/>
      <c r="E32" s="789"/>
    </row>
    <row r="33" spans="1:5" ht="13.5" thickBot="1">
      <c r="A33" s="186" t="s">
        <v>322</v>
      </c>
      <c r="B33" s="53" t="s">
        <v>456</v>
      </c>
      <c r="C33" s="788"/>
      <c r="D33" s="789"/>
      <c r="E33" s="789"/>
    </row>
    <row r="34" spans="1:5" ht="13.5" thickBot="1">
      <c r="A34" s="64" t="s">
        <v>273</v>
      </c>
      <c r="B34" s="52" t="s">
        <v>565</v>
      </c>
      <c r="C34" s="955"/>
      <c r="D34" s="132">
        <v>0</v>
      </c>
      <c r="E34" s="132"/>
    </row>
    <row r="35" spans="1:5" ht="13.5" thickBot="1">
      <c r="A35" s="64" t="s">
        <v>274</v>
      </c>
      <c r="B35" s="52" t="s">
        <v>600</v>
      </c>
      <c r="C35" s="956"/>
      <c r="D35" s="132"/>
      <c r="E35" s="132"/>
    </row>
    <row r="36" spans="1:5" ht="13.5" thickBot="1">
      <c r="A36" s="61" t="s">
        <v>275</v>
      </c>
      <c r="B36" s="52" t="s">
        <v>601</v>
      </c>
      <c r="C36" s="749">
        <f>+C9+C20+C25+C26+C30+C34+C35</f>
        <v>76745000</v>
      </c>
      <c r="D36" s="133">
        <f>D35+D20+D9</f>
        <v>76745000</v>
      </c>
      <c r="E36" s="133">
        <f>E9</f>
        <v>75062366</v>
      </c>
    </row>
    <row r="37" spans="1:5" ht="13.5" thickBot="1">
      <c r="A37" s="76" t="s">
        <v>276</v>
      </c>
      <c r="B37" s="52" t="s">
        <v>602</v>
      </c>
      <c r="C37" s="749">
        <f>+C38+C39+C40</f>
        <v>63749000</v>
      </c>
      <c r="D37" s="133">
        <f>+D38+D39+D40</f>
        <v>70514760</v>
      </c>
      <c r="E37" s="133">
        <v>70512858</v>
      </c>
    </row>
    <row r="38" spans="1:5" ht="12.75">
      <c r="A38" s="187" t="s">
        <v>603</v>
      </c>
      <c r="B38" s="188" t="s">
        <v>395</v>
      </c>
      <c r="C38" s="728"/>
      <c r="D38" s="731">
        <v>3602701</v>
      </c>
      <c r="E38" s="1231">
        <v>3602701</v>
      </c>
    </row>
    <row r="39" spans="1:5" ht="12.75">
      <c r="A39" s="187" t="s">
        <v>604</v>
      </c>
      <c r="B39" s="189" t="s">
        <v>263</v>
      </c>
      <c r="C39" s="728">
        <f>'[1]19.sz.mell.'!C39+'[1]9.4.2.sz.mell.'!C38+'[1]9.4.3.sz.mell.'!C38</f>
        <v>0</v>
      </c>
      <c r="D39" s="731">
        <f>'[1]19.sz.mell.'!E39+'[1]9.4.2.sz.mell.'!F38+'[1]9.4.3.sz.mell.'!F38</f>
        <v>0</v>
      </c>
      <c r="E39" s="972"/>
    </row>
    <row r="40" spans="1:5" ht="13.5" thickBot="1">
      <c r="A40" s="186" t="s">
        <v>605</v>
      </c>
      <c r="B40" s="53" t="s">
        <v>606</v>
      </c>
      <c r="C40" s="728">
        <v>63749000</v>
      </c>
      <c r="D40" s="731">
        <v>66912059</v>
      </c>
      <c r="E40" s="1232">
        <v>66910157</v>
      </c>
    </row>
    <row r="41" spans="1:5" ht="13.5" thickBot="1">
      <c r="A41" s="76" t="s">
        <v>277</v>
      </c>
      <c r="B41" s="77" t="s">
        <v>607</v>
      </c>
      <c r="C41" s="957">
        <f>+C36+C37</f>
        <v>140494000</v>
      </c>
      <c r="D41" s="136">
        <f>+D36+D37</f>
        <v>147259760</v>
      </c>
      <c r="E41" s="136">
        <f>E36+E37</f>
        <v>145575224</v>
      </c>
    </row>
    <row r="42" spans="1:5" ht="13.5" thickBot="1">
      <c r="A42" s="78"/>
      <c r="B42" s="79"/>
      <c r="C42" s="134"/>
      <c r="D42" s="134"/>
      <c r="E42" s="134"/>
    </row>
    <row r="43" spans="1:5" ht="13.5" thickBot="1">
      <c r="A43" s="82"/>
      <c r="B43" s="83" t="s">
        <v>303</v>
      </c>
      <c r="C43" s="957"/>
      <c r="D43" s="136"/>
      <c r="E43" s="136"/>
    </row>
    <row r="44" spans="1:5" ht="13.5" thickBot="1">
      <c r="A44" s="64" t="s">
        <v>268</v>
      </c>
      <c r="B44" s="52" t="s">
        <v>608</v>
      </c>
      <c r="C44" s="768">
        <f>SUM(C45:C49)</f>
        <v>140494000</v>
      </c>
      <c r="D44" s="751">
        <f>SUM(D45:D49)</f>
        <v>144755760</v>
      </c>
      <c r="E44" s="133">
        <f>E45+E46+E47</f>
        <v>142998275</v>
      </c>
    </row>
    <row r="45" spans="1:5" ht="12.75">
      <c r="A45" s="186" t="s">
        <v>327</v>
      </c>
      <c r="B45" s="7" t="s">
        <v>298</v>
      </c>
      <c r="C45" s="728">
        <v>64979000</v>
      </c>
      <c r="D45" s="731">
        <v>70170693</v>
      </c>
      <c r="E45" s="1231">
        <v>70006788</v>
      </c>
    </row>
    <row r="46" spans="1:5" ht="12.75">
      <c r="A46" s="186" t="s">
        <v>328</v>
      </c>
      <c r="B46" s="6" t="s">
        <v>368</v>
      </c>
      <c r="C46" s="728">
        <v>18546000</v>
      </c>
      <c r="D46" s="731">
        <v>20777766</v>
      </c>
      <c r="E46" s="972">
        <v>20761092</v>
      </c>
    </row>
    <row r="47" spans="1:5" ht="12.75">
      <c r="A47" s="186" t="s">
        <v>329</v>
      </c>
      <c r="B47" s="6" t="s">
        <v>346</v>
      </c>
      <c r="C47" s="728">
        <v>56969000</v>
      </c>
      <c r="D47" s="731">
        <v>53807301</v>
      </c>
      <c r="E47" s="972">
        <v>52230395</v>
      </c>
    </row>
    <row r="48" spans="1:5" ht="12.75">
      <c r="A48" s="186" t="s">
        <v>330</v>
      </c>
      <c r="B48" s="6" t="s">
        <v>369</v>
      </c>
      <c r="C48" s="728">
        <f>'[1]19.sz.mell.'!C48+'[1]9.4.2.sz.mell.'!C47+'[1]9.4.3.sz.mell.'!C47</f>
        <v>0</v>
      </c>
      <c r="D48" s="731"/>
      <c r="E48" s="972"/>
    </row>
    <row r="49" spans="1:5" ht="13.5" thickBot="1">
      <c r="A49" s="186" t="s">
        <v>347</v>
      </c>
      <c r="B49" s="6" t="s">
        <v>370</v>
      </c>
      <c r="C49" s="728">
        <f>'[1]19.sz.mell.'!C49+'[1]9.4.2.sz.mell.'!C48+'[1]9.4.3.sz.mell.'!C48</f>
        <v>0</v>
      </c>
      <c r="D49" s="731"/>
      <c r="E49" s="972"/>
    </row>
    <row r="50" spans="1:5" ht="13.5" thickBot="1">
      <c r="A50" s="64" t="s">
        <v>269</v>
      </c>
      <c r="B50" s="52" t="s">
        <v>609</v>
      </c>
      <c r="C50" s="768">
        <f>SUM(C51:C53)</f>
        <v>0</v>
      </c>
      <c r="D50" s="751">
        <f>SUM(D51:D53)</f>
        <v>2504000</v>
      </c>
      <c r="E50" s="971">
        <f>E51</f>
        <v>2502639</v>
      </c>
    </row>
    <row r="51" spans="1:5" ht="12.75">
      <c r="A51" s="186" t="s">
        <v>333</v>
      </c>
      <c r="B51" s="7" t="s">
        <v>389</v>
      </c>
      <c r="C51" s="788"/>
      <c r="D51" s="1233">
        <v>2504000</v>
      </c>
      <c r="E51" s="1235">
        <v>2502639</v>
      </c>
    </row>
    <row r="52" spans="1:5" ht="12.75">
      <c r="A52" s="186" t="s">
        <v>334</v>
      </c>
      <c r="B52" s="6" t="s">
        <v>372</v>
      </c>
      <c r="C52" s="43"/>
      <c r="D52" s="761"/>
      <c r="E52" s="1242"/>
    </row>
    <row r="53" spans="1:5" ht="12.75">
      <c r="A53" s="186" t="s">
        <v>335</v>
      </c>
      <c r="B53" s="6" t="s">
        <v>304</v>
      </c>
      <c r="C53" s="43"/>
      <c r="D53" s="761"/>
      <c r="E53" s="1242"/>
    </row>
    <row r="54" spans="1:5" ht="13.5" thickBot="1">
      <c r="A54" s="186" t="s">
        <v>336</v>
      </c>
      <c r="B54" s="6" t="s">
        <v>264</v>
      </c>
      <c r="C54" s="1225"/>
      <c r="D54" s="1234"/>
      <c r="E54" s="1243"/>
    </row>
    <row r="55" spans="1:5" ht="13.5" thickBot="1">
      <c r="A55" s="1228"/>
      <c r="B55" s="1229" t="s">
        <v>79</v>
      </c>
      <c r="C55" s="1230"/>
      <c r="D55" s="1224"/>
      <c r="E55" s="1218">
        <v>74310</v>
      </c>
    </row>
    <row r="56" spans="1:5" ht="13.5" thickBot="1">
      <c r="A56" s="1213"/>
      <c r="B56" s="1214" t="s">
        <v>78</v>
      </c>
      <c r="C56" s="1230"/>
      <c r="D56" s="1224"/>
      <c r="E56" s="1218"/>
    </row>
    <row r="57" spans="1:5" ht="13.5" thickBot="1">
      <c r="A57" s="64" t="s">
        <v>270</v>
      </c>
      <c r="B57" s="84" t="s">
        <v>610</v>
      </c>
      <c r="C57" s="958">
        <f>+C44+C50</f>
        <v>140494000</v>
      </c>
      <c r="D57" s="911">
        <f>+D44+D50</f>
        <v>147259760</v>
      </c>
      <c r="E57" s="136">
        <f>E44+E51+E55</f>
        <v>145575224</v>
      </c>
    </row>
    <row r="58" spans="1:5" ht="13.5" thickBot="1">
      <c r="A58" s="690"/>
      <c r="B58" s="85"/>
      <c r="C58" s="138"/>
      <c r="D58" s="138"/>
      <c r="E58" s="138"/>
    </row>
    <row r="59" spans="1:5" ht="13.5" thickBot="1">
      <c r="A59" s="86" t="s">
        <v>384</v>
      </c>
      <c r="B59" s="87"/>
      <c r="C59" s="931">
        <v>31</v>
      </c>
      <c r="D59" s="932">
        <v>31</v>
      </c>
      <c r="E59" s="932">
        <v>31</v>
      </c>
    </row>
    <row r="60" spans="1:5" ht="13.5" thickBot="1">
      <c r="A60" s="86" t="s">
        <v>385</v>
      </c>
      <c r="B60" s="87"/>
      <c r="C60" s="931">
        <v>0</v>
      </c>
      <c r="D60" s="932">
        <v>1</v>
      </c>
      <c r="E60" s="932">
        <v>0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65"/>
      <c r="B1" s="67"/>
      <c r="C1" s="191" t="s">
        <v>194</v>
      </c>
    </row>
    <row r="2" spans="1:3" ht="31.5" customHeight="1">
      <c r="A2" s="146" t="s">
        <v>382</v>
      </c>
      <c r="B2" s="124" t="s">
        <v>626</v>
      </c>
      <c r="C2" s="139" t="s">
        <v>623</v>
      </c>
    </row>
    <row r="3" spans="1:3" ht="30.75" customHeight="1" thickBot="1">
      <c r="A3" s="184" t="s">
        <v>381</v>
      </c>
      <c r="B3" s="125" t="s">
        <v>767</v>
      </c>
      <c r="C3" s="140" t="s">
        <v>308</v>
      </c>
    </row>
    <row r="4" spans="1:3" ht="14.25" thickBot="1">
      <c r="A4" s="68"/>
      <c r="B4" s="68"/>
      <c r="C4" s="69"/>
    </row>
    <row r="5" spans="1:3" ht="30.75" customHeight="1" thickBot="1">
      <c r="A5" s="147" t="s">
        <v>383</v>
      </c>
      <c r="B5" s="70" t="s">
        <v>300</v>
      </c>
      <c r="C5" s="71" t="s">
        <v>301</v>
      </c>
    </row>
    <row r="6" spans="1:3" ht="13.5" thickBot="1">
      <c r="A6" s="61">
        <v>1</v>
      </c>
      <c r="B6" s="62">
        <v>2</v>
      </c>
      <c r="C6" s="63">
        <v>3</v>
      </c>
    </row>
    <row r="7" spans="1:3" ht="12.75" customHeight="1" thickBot="1">
      <c r="A7" s="72"/>
      <c r="B7" s="73" t="s">
        <v>302</v>
      </c>
      <c r="C7" s="74"/>
    </row>
    <row r="8" spans="1:3" ht="13.5" customHeight="1" thickBot="1">
      <c r="A8" s="61" t="s">
        <v>268</v>
      </c>
      <c r="B8" s="75" t="s">
        <v>590</v>
      </c>
      <c r="C8" s="109">
        <f>SUM(C9:C18)</f>
        <v>0</v>
      </c>
    </row>
    <row r="9" spans="1:3" ht="14.25" customHeight="1">
      <c r="A9" s="185" t="s">
        <v>327</v>
      </c>
      <c r="B9" s="8" t="s">
        <v>440</v>
      </c>
      <c r="C9" s="130"/>
    </row>
    <row r="10" spans="1:3" ht="12" customHeight="1">
      <c r="A10" s="186" t="s">
        <v>328</v>
      </c>
      <c r="B10" s="6" t="s">
        <v>441</v>
      </c>
      <c r="C10" s="107"/>
    </row>
    <row r="11" spans="1:3" ht="12" customHeight="1">
      <c r="A11" s="186" t="s">
        <v>329</v>
      </c>
      <c r="B11" s="6" t="s">
        <v>442</v>
      </c>
      <c r="C11" s="107"/>
    </row>
    <row r="12" spans="1:3" ht="11.25" customHeight="1">
      <c r="A12" s="186" t="s">
        <v>330</v>
      </c>
      <c r="B12" s="6" t="s">
        <v>443</v>
      </c>
      <c r="C12" s="107"/>
    </row>
    <row r="13" spans="1:3" ht="10.5" customHeight="1">
      <c r="A13" s="186" t="s">
        <v>347</v>
      </c>
      <c r="B13" s="6" t="s">
        <v>444</v>
      </c>
      <c r="C13" s="107"/>
    </row>
    <row r="14" spans="1:3" ht="11.25" customHeight="1">
      <c r="A14" s="186" t="s">
        <v>331</v>
      </c>
      <c r="B14" s="6" t="s">
        <v>591</v>
      </c>
      <c r="C14" s="107"/>
    </row>
    <row r="15" spans="1:3" ht="11.25" customHeight="1">
      <c r="A15" s="186" t="s">
        <v>332</v>
      </c>
      <c r="B15" s="5" t="s">
        <v>592</v>
      </c>
      <c r="C15" s="107"/>
    </row>
    <row r="16" spans="1:3" ht="10.5" customHeight="1">
      <c r="A16" s="186" t="s">
        <v>339</v>
      </c>
      <c r="B16" s="6" t="s">
        <v>447</v>
      </c>
      <c r="C16" s="131"/>
    </row>
    <row r="17" spans="1:3" ht="10.5" customHeight="1">
      <c r="A17" s="186" t="s">
        <v>340</v>
      </c>
      <c r="B17" s="6" t="s">
        <v>448</v>
      </c>
      <c r="C17" s="107"/>
    </row>
    <row r="18" spans="1:3" ht="10.5" customHeight="1" thickBot="1">
      <c r="A18" s="186" t="s">
        <v>341</v>
      </c>
      <c r="B18" s="5" t="s">
        <v>449</v>
      </c>
      <c r="C18" s="108"/>
    </row>
    <row r="19" spans="1:3" ht="10.5" customHeight="1" thickBot="1">
      <c r="A19" s="61" t="s">
        <v>269</v>
      </c>
      <c r="B19" s="75" t="s">
        <v>593</v>
      </c>
      <c r="C19" s="109">
        <f>SUM(C20:C22)</f>
        <v>0</v>
      </c>
    </row>
    <row r="20" spans="1:3" ht="12" customHeight="1">
      <c r="A20" s="186" t="s">
        <v>333</v>
      </c>
      <c r="B20" s="7" t="s">
        <v>415</v>
      </c>
      <c r="C20" s="107"/>
    </row>
    <row r="21" spans="1:3" ht="9.75" customHeight="1">
      <c r="A21" s="186" t="s">
        <v>334</v>
      </c>
      <c r="B21" s="6" t="s">
        <v>594</v>
      </c>
      <c r="C21" s="107"/>
    </row>
    <row r="22" spans="1:3" ht="12" customHeight="1">
      <c r="A22" s="186" t="s">
        <v>335</v>
      </c>
      <c r="B22" s="6" t="s">
        <v>595</v>
      </c>
      <c r="C22" s="107"/>
    </row>
    <row r="23" spans="1:3" ht="12" customHeight="1" thickBot="1">
      <c r="A23" s="186" t="s">
        <v>336</v>
      </c>
      <c r="B23" s="6" t="s">
        <v>262</v>
      </c>
      <c r="C23" s="107"/>
    </row>
    <row r="24" spans="1:3" ht="12" customHeight="1" thickBot="1">
      <c r="A24" s="64" t="s">
        <v>270</v>
      </c>
      <c r="B24" s="52" t="s">
        <v>359</v>
      </c>
      <c r="C24" s="123"/>
    </row>
    <row r="25" spans="1:3" ht="12" customHeight="1" thickBot="1">
      <c r="A25" s="64" t="s">
        <v>271</v>
      </c>
      <c r="B25" s="52" t="s">
        <v>596</v>
      </c>
      <c r="C25" s="109">
        <f>+C26+C27</f>
        <v>0</v>
      </c>
    </row>
    <row r="26" spans="1:3" ht="11.25" customHeight="1">
      <c r="A26" s="187" t="s">
        <v>425</v>
      </c>
      <c r="B26" s="188" t="s">
        <v>594</v>
      </c>
      <c r="C26" s="42"/>
    </row>
    <row r="27" spans="1:3" ht="12" customHeight="1">
      <c r="A27" s="187" t="s">
        <v>428</v>
      </c>
      <c r="B27" s="189" t="s">
        <v>597</v>
      </c>
      <c r="C27" s="110"/>
    </row>
    <row r="28" spans="1:3" ht="12.75" customHeight="1" thickBot="1">
      <c r="A28" s="186" t="s">
        <v>429</v>
      </c>
      <c r="B28" s="190" t="s">
        <v>598</v>
      </c>
      <c r="C28" s="45"/>
    </row>
    <row r="29" spans="1:3" ht="10.5" customHeight="1" thickBot="1">
      <c r="A29" s="64" t="s">
        <v>272</v>
      </c>
      <c r="B29" s="52" t="s">
        <v>599</v>
      </c>
      <c r="C29" s="109">
        <f>+C30+C31+C32</f>
        <v>0</v>
      </c>
    </row>
    <row r="30" spans="1:3" ht="10.5" customHeight="1">
      <c r="A30" s="187" t="s">
        <v>320</v>
      </c>
      <c r="B30" s="188" t="s">
        <v>454</v>
      </c>
      <c r="C30" s="42"/>
    </row>
    <row r="31" spans="1:3" ht="11.25" customHeight="1">
      <c r="A31" s="187" t="s">
        <v>321</v>
      </c>
      <c r="B31" s="189" t="s">
        <v>455</v>
      </c>
      <c r="C31" s="110"/>
    </row>
    <row r="32" spans="1:3" ht="12" customHeight="1" thickBot="1">
      <c r="A32" s="186" t="s">
        <v>322</v>
      </c>
      <c r="B32" s="53" t="s">
        <v>456</v>
      </c>
      <c r="C32" s="45"/>
    </row>
    <row r="33" spans="1:3" ht="11.25" customHeight="1" thickBot="1">
      <c r="A33" s="64" t="s">
        <v>273</v>
      </c>
      <c r="B33" s="52" t="s">
        <v>565</v>
      </c>
      <c r="C33" s="123"/>
    </row>
    <row r="34" spans="1:3" ht="12" customHeight="1" thickBot="1">
      <c r="A34" s="64" t="s">
        <v>274</v>
      </c>
      <c r="B34" s="52" t="s">
        <v>600</v>
      </c>
      <c r="C34" s="132"/>
    </row>
    <row r="35" spans="1:3" ht="11.25" customHeight="1" thickBot="1">
      <c r="A35" s="61" t="s">
        <v>275</v>
      </c>
      <c r="B35" s="52" t="s">
        <v>601</v>
      </c>
      <c r="C35" s="133">
        <f>+C8+C19+C24+C25+C29+C33+C34</f>
        <v>0</v>
      </c>
    </row>
    <row r="36" spans="1:3" ht="11.25" customHeight="1" thickBot="1">
      <c r="A36" s="76" t="s">
        <v>276</v>
      </c>
      <c r="B36" s="52" t="s">
        <v>602</v>
      </c>
      <c r="C36" s="133">
        <f>+C37+C38+C39</f>
        <v>0</v>
      </c>
    </row>
    <row r="37" spans="1:3" ht="10.5" customHeight="1">
      <c r="A37" s="187" t="s">
        <v>603</v>
      </c>
      <c r="B37" s="188" t="s">
        <v>395</v>
      </c>
      <c r="C37" s="42"/>
    </row>
    <row r="38" spans="1:3" ht="12" customHeight="1">
      <c r="A38" s="187" t="s">
        <v>604</v>
      </c>
      <c r="B38" s="189" t="s">
        <v>263</v>
      </c>
      <c r="C38" s="110"/>
    </row>
    <row r="39" spans="1:3" ht="12.75" customHeight="1" thickBot="1">
      <c r="A39" s="186" t="s">
        <v>605</v>
      </c>
      <c r="B39" s="53" t="s">
        <v>606</v>
      </c>
      <c r="C39" s="45"/>
    </row>
    <row r="40" spans="1:3" ht="16.5" customHeight="1" thickBot="1">
      <c r="A40" s="76" t="s">
        <v>277</v>
      </c>
      <c r="B40" s="77" t="s">
        <v>607</v>
      </c>
      <c r="C40" s="136">
        <f>+C35+C36</f>
        <v>0</v>
      </c>
    </row>
    <row r="41" spans="1:3" ht="13.5" thickBot="1">
      <c r="A41" s="78"/>
      <c r="B41" s="79"/>
      <c r="C41" s="134"/>
    </row>
    <row r="42" spans="1:3" ht="11.25" customHeight="1" thickBot="1">
      <c r="A42" s="82"/>
      <c r="B42" s="83" t="s">
        <v>303</v>
      </c>
      <c r="C42" s="136"/>
    </row>
    <row r="43" spans="1:3" ht="11.25" customHeight="1" thickBot="1">
      <c r="A43" s="64" t="s">
        <v>268</v>
      </c>
      <c r="B43" s="52" t="s">
        <v>608</v>
      </c>
      <c r="C43" s="109">
        <f>SUM(C44:C48)</f>
        <v>0</v>
      </c>
    </row>
    <row r="44" spans="1:3" ht="11.25" customHeight="1">
      <c r="A44" s="186" t="s">
        <v>327</v>
      </c>
      <c r="B44" s="7" t="s">
        <v>298</v>
      </c>
      <c r="C44" s="42"/>
    </row>
    <row r="45" spans="1:3" ht="10.5" customHeight="1">
      <c r="A45" s="186" t="s">
        <v>328</v>
      </c>
      <c r="B45" s="6" t="s">
        <v>368</v>
      </c>
      <c r="C45" s="44"/>
    </row>
    <row r="46" spans="1:3" ht="10.5" customHeight="1">
      <c r="A46" s="186" t="s">
        <v>329</v>
      </c>
      <c r="B46" s="6" t="s">
        <v>346</v>
      </c>
      <c r="C46" s="44"/>
    </row>
    <row r="47" spans="1:3" ht="12" customHeight="1">
      <c r="A47" s="186" t="s">
        <v>330</v>
      </c>
      <c r="B47" s="6" t="s">
        <v>369</v>
      </c>
      <c r="C47" s="44"/>
    </row>
    <row r="48" spans="1:3" ht="12.75" customHeight="1" thickBot="1">
      <c r="A48" s="186" t="s">
        <v>347</v>
      </c>
      <c r="B48" s="6" t="s">
        <v>370</v>
      </c>
      <c r="C48" s="44"/>
    </row>
    <row r="49" spans="1:3" ht="13.5" customHeight="1" thickBot="1">
      <c r="A49" s="64" t="s">
        <v>269</v>
      </c>
      <c r="B49" s="52" t="s">
        <v>609</v>
      </c>
      <c r="C49" s="109">
        <f>SUM(C50:C52)</f>
        <v>0</v>
      </c>
    </row>
    <row r="50" spans="1:3" ht="11.25" customHeight="1">
      <c r="A50" s="186" t="s">
        <v>333</v>
      </c>
      <c r="B50" s="7" t="s">
        <v>389</v>
      </c>
      <c r="C50" s="42"/>
    </row>
    <row r="51" spans="1:3" ht="11.25" customHeight="1">
      <c r="A51" s="186" t="s">
        <v>334</v>
      </c>
      <c r="B51" s="6" t="s">
        <v>372</v>
      </c>
      <c r="C51" s="44"/>
    </row>
    <row r="52" spans="1:3" ht="11.25" customHeight="1">
      <c r="A52" s="186" t="s">
        <v>335</v>
      </c>
      <c r="B52" s="6" t="s">
        <v>304</v>
      </c>
      <c r="C52" s="44"/>
    </row>
    <row r="53" spans="1:3" ht="11.25" customHeight="1" thickBot="1">
      <c r="A53" s="186" t="s">
        <v>336</v>
      </c>
      <c r="B53" s="6" t="s">
        <v>264</v>
      </c>
      <c r="C53" s="44"/>
    </row>
    <row r="54" spans="1:3" ht="13.5" thickBot="1">
      <c r="A54" s="64" t="s">
        <v>270</v>
      </c>
      <c r="B54" s="84" t="s">
        <v>610</v>
      </c>
      <c r="C54" s="137">
        <f>+C43+C49</f>
        <v>0</v>
      </c>
    </row>
    <row r="55" spans="1:3" ht="13.5" thickBot="1">
      <c r="A55" s="690"/>
      <c r="B55" s="85"/>
      <c r="C55" s="138"/>
    </row>
    <row r="56" spans="1:3" ht="13.5" thickBot="1">
      <c r="A56" s="86" t="s">
        <v>384</v>
      </c>
      <c r="B56" s="87"/>
      <c r="C56" s="51"/>
    </row>
    <row r="57" spans="1:3" ht="13.5" thickBot="1">
      <c r="A57" s="86" t="s">
        <v>385</v>
      </c>
      <c r="B57" s="87"/>
      <c r="C57" s="51"/>
    </row>
    <row r="58" spans="1:3" ht="12.75">
      <c r="A58" s="690"/>
      <c r="B58" s="85"/>
      <c r="C58" s="85"/>
    </row>
    <row r="59" spans="1:3" ht="12.75">
      <c r="A59" s="690"/>
      <c r="B59" s="85"/>
      <c r="C59" s="85"/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65"/>
      <c r="B1" s="67"/>
      <c r="C1" s="191" t="s">
        <v>193</v>
      </c>
    </row>
    <row r="2" spans="1:3" ht="38.25" customHeight="1">
      <c r="A2" s="146" t="s">
        <v>382</v>
      </c>
      <c r="B2" s="124" t="s">
        <v>626</v>
      </c>
      <c r="C2" s="139" t="s">
        <v>623</v>
      </c>
    </row>
    <row r="3" spans="1:3" ht="35.25" customHeight="1" thickBot="1">
      <c r="A3" s="184" t="s">
        <v>381</v>
      </c>
      <c r="B3" s="125" t="s">
        <v>84</v>
      </c>
      <c r="C3" s="140" t="s">
        <v>623</v>
      </c>
    </row>
    <row r="4" spans="1:3" ht="14.25" thickBot="1">
      <c r="A4" s="68"/>
      <c r="B4" s="68"/>
      <c r="C4" s="69"/>
    </row>
    <row r="5" spans="1:3" ht="27" customHeight="1" thickBot="1">
      <c r="A5" s="147" t="s">
        <v>383</v>
      </c>
      <c r="B5" s="70" t="s">
        <v>300</v>
      </c>
      <c r="C5" s="71" t="s">
        <v>301</v>
      </c>
    </row>
    <row r="6" spans="1:3" ht="13.5" thickBot="1">
      <c r="A6" s="61">
        <v>1</v>
      </c>
      <c r="B6" s="62">
        <v>2</v>
      </c>
      <c r="C6" s="63">
        <v>3</v>
      </c>
    </row>
    <row r="7" spans="1:3" ht="14.25" customHeight="1" thickBot="1">
      <c r="A7" s="72"/>
      <c r="B7" s="73" t="s">
        <v>302</v>
      </c>
      <c r="C7" s="74"/>
    </row>
    <row r="8" spans="1:3" ht="12" customHeight="1" thickBot="1">
      <c r="A8" s="61" t="s">
        <v>268</v>
      </c>
      <c r="B8" s="75" t="s">
        <v>590</v>
      </c>
      <c r="C8" s="109">
        <f>SUM(C9:C18)</f>
        <v>0</v>
      </c>
    </row>
    <row r="9" spans="1:3" ht="10.5" customHeight="1">
      <c r="A9" s="185" t="s">
        <v>327</v>
      </c>
      <c r="B9" s="8" t="s">
        <v>440</v>
      </c>
      <c r="C9" s="130"/>
    </row>
    <row r="10" spans="1:3" ht="10.5" customHeight="1">
      <c r="A10" s="186" t="s">
        <v>328</v>
      </c>
      <c r="B10" s="6" t="s">
        <v>441</v>
      </c>
      <c r="C10" s="107"/>
    </row>
    <row r="11" spans="1:3" ht="11.25" customHeight="1">
      <c r="A11" s="186" t="s">
        <v>329</v>
      </c>
      <c r="B11" s="6" t="s">
        <v>442</v>
      </c>
      <c r="C11" s="107"/>
    </row>
    <row r="12" spans="1:3" ht="11.25" customHeight="1">
      <c r="A12" s="186" t="s">
        <v>330</v>
      </c>
      <c r="B12" s="6" t="s">
        <v>443</v>
      </c>
      <c r="C12" s="107"/>
    </row>
    <row r="13" spans="1:3" ht="10.5" customHeight="1">
      <c r="A13" s="186" t="s">
        <v>347</v>
      </c>
      <c r="B13" s="6" t="s">
        <v>444</v>
      </c>
      <c r="C13" s="107"/>
    </row>
    <row r="14" spans="1:3" ht="11.25" customHeight="1">
      <c r="A14" s="186" t="s">
        <v>331</v>
      </c>
      <c r="B14" s="6" t="s">
        <v>591</v>
      </c>
      <c r="C14" s="107"/>
    </row>
    <row r="15" spans="1:3" ht="11.25" customHeight="1">
      <c r="A15" s="186" t="s">
        <v>332</v>
      </c>
      <c r="B15" s="5" t="s">
        <v>592</v>
      </c>
      <c r="C15" s="107"/>
    </row>
    <row r="16" spans="1:3" ht="11.25" customHeight="1">
      <c r="A16" s="186" t="s">
        <v>339</v>
      </c>
      <c r="B16" s="6" t="s">
        <v>447</v>
      </c>
      <c r="C16" s="131"/>
    </row>
    <row r="17" spans="1:3" ht="12" customHeight="1">
      <c r="A17" s="186" t="s">
        <v>340</v>
      </c>
      <c r="B17" s="6" t="s">
        <v>448</v>
      </c>
      <c r="C17" s="107"/>
    </row>
    <row r="18" spans="1:3" ht="12" customHeight="1" thickBot="1">
      <c r="A18" s="186" t="s">
        <v>341</v>
      </c>
      <c r="B18" s="5" t="s">
        <v>449</v>
      </c>
      <c r="C18" s="108"/>
    </row>
    <row r="19" spans="1:3" ht="12" customHeight="1" thickBot="1">
      <c r="A19" s="61" t="s">
        <v>269</v>
      </c>
      <c r="B19" s="75" t="s">
        <v>593</v>
      </c>
      <c r="C19" s="109">
        <f>SUM(C20:C22)</f>
        <v>0</v>
      </c>
    </row>
    <row r="20" spans="1:3" ht="11.25" customHeight="1">
      <c r="A20" s="186" t="s">
        <v>333</v>
      </c>
      <c r="B20" s="7" t="s">
        <v>415</v>
      </c>
      <c r="C20" s="107"/>
    </row>
    <row r="21" spans="1:3" ht="9.75" customHeight="1">
      <c r="A21" s="186" t="s">
        <v>334</v>
      </c>
      <c r="B21" s="6" t="s">
        <v>594</v>
      </c>
      <c r="C21" s="107"/>
    </row>
    <row r="22" spans="1:3" ht="11.25" customHeight="1">
      <c r="A22" s="186" t="s">
        <v>335</v>
      </c>
      <c r="B22" s="6" t="s">
        <v>595</v>
      </c>
      <c r="C22" s="107"/>
    </row>
    <row r="23" spans="1:3" ht="10.5" customHeight="1" thickBot="1">
      <c r="A23" s="186" t="s">
        <v>336</v>
      </c>
      <c r="B23" s="6" t="s">
        <v>262</v>
      </c>
      <c r="C23" s="107"/>
    </row>
    <row r="24" spans="1:3" ht="11.25" customHeight="1" thickBot="1">
      <c r="A24" s="64" t="s">
        <v>270</v>
      </c>
      <c r="B24" s="52" t="s">
        <v>359</v>
      </c>
      <c r="C24" s="123"/>
    </row>
    <row r="25" spans="1:3" ht="12.75" customHeight="1" thickBot="1">
      <c r="A25" s="64" t="s">
        <v>271</v>
      </c>
      <c r="B25" s="52" t="s">
        <v>596</v>
      </c>
      <c r="C25" s="109">
        <f>+C26+C27</f>
        <v>0</v>
      </c>
    </row>
    <row r="26" spans="1:3" ht="12" customHeight="1">
      <c r="A26" s="187" t="s">
        <v>425</v>
      </c>
      <c r="B26" s="188" t="s">
        <v>594</v>
      </c>
      <c r="C26" s="42"/>
    </row>
    <row r="27" spans="1:3" ht="12" customHeight="1">
      <c r="A27" s="187" t="s">
        <v>428</v>
      </c>
      <c r="B27" s="189" t="s">
        <v>597</v>
      </c>
      <c r="C27" s="110"/>
    </row>
    <row r="28" spans="1:3" ht="12" customHeight="1" thickBot="1">
      <c r="A28" s="186" t="s">
        <v>429</v>
      </c>
      <c r="B28" s="190" t="s">
        <v>598</v>
      </c>
      <c r="C28" s="45"/>
    </row>
    <row r="29" spans="1:3" ht="12.75" customHeight="1" thickBot="1">
      <c r="A29" s="64" t="s">
        <v>272</v>
      </c>
      <c r="B29" s="52" t="s">
        <v>599</v>
      </c>
      <c r="C29" s="109">
        <f>+C30+C31+C32</f>
        <v>0</v>
      </c>
    </row>
    <row r="30" spans="1:3" ht="10.5" customHeight="1">
      <c r="A30" s="187" t="s">
        <v>320</v>
      </c>
      <c r="B30" s="188" t="s">
        <v>454</v>
      </c>
      <c r="C30" s="42"/>
    </row>
    <row r="31" spans="1:3" ht="11.25" customHeight="1">
      <c r="A31" s="187" t="s">
        <v>321</v>
      </c>
      <c r="B31" s="189" t="s">
        <v>455</v>
      </c>
      <c r="C31" s="110"/>
    </row>
    <row r="32" spans="1:3" ht="11.25" customHeight="1" thickBot="1">
      <c r="A32" s="186" t="s">
        <v>322</v>
      </c>
      <c r="B32" s="53" t="s">
        <v>456</v>
      </c>
      <c r="C32" s="45"/>
    </row>
    <row r="33" spans="1:3" ht="11.25" customHeight="1" thickBot="1">
      <c r="A33" s="64" t="s">
        <v>273</v>
      </c>
      <c r="B33" s="52" t="s">
        <v>565</v>
      </c>
      <c r="C33" s="123"/>
    </row>
    <row r="34" spans="1:3" ht="12" customHeight="1" thickBot="1">
      <c r="A34" s="64" t="s">
        <v>274</v>
      </c>
      <c r="B34" s="52" t="s">
        <v>600</v>
      </c>
      <c r="C34" s="132"/>
    </row>
    <row r="35" spans="1:3" ht="12" customHeight="1" thickBot="1">
      <c r="A35" s="61" t="s">
        <v>275</v>
      </c>
      <c r="B35" s="52" t="s">
        <v>601</v>
      </c>
      <c r="C35" s="133">
        <f>+C8+C19+C24+C25+C29+C33+C34</f>
        <v>0</v>
      </c>
    </row>
    <row r="36" spans="1:3" ht="12" customHeight="1" thickBot="1">
      <c r="A36" s="76" t="s">
        <v>276</v>
      </c>
      <c r="B36" s="52" t="s">
        <v>602</v>
      </c>
      <c r="C36" s="133">
        <f>+C37+C38+C39</f>
        <v>0</v>
      </c>
    </row>
    <row r="37" spans="1:3" ht="12" customHeight="1">
      <c r="A37" s="187" t="s">
        <v>603</v>
      </c>
      <c r="B37" s="188" t="s">
        <v>395</v>
      </c>
      <c r="C37" s="42"/>
    </row>
    <row r="38" spans="1:3" ht="13.5" customHeight="1">
      <c r="A38" s="187" t="s">
        <v>604</v>
      </c>
      <c r="B38" s="189" t="s">
        <v>263</v>
      </c>
      <c r="C38" s="110"/>
    </row>
    <row r="39" spans="1:3" ht="12.75" customHeight="1" thickBot="1">
      <c r="A39" s="186" t="s">
        <v>605</v>
      </c>
      <c r="B39" s="53" t="s">
        <v>606</v>
      </c>
      <c r="C39" s="45"/>
    </row>
    <row r="40" spans="1:3" ht="11.25" customHeight="1" thickBot="1">
      <c r="A40" s="76" t="s">
        <v>277</v>
      </c>
      <c r="B40" s="77" t="s">
        <v>607</v>
      </c>
      <c r="C40" s="136">
        <f>+C35+C36</f>
        <v>0</v>
      </c>
    </row>
    <row r="41" spans="1:3" ht="13.5" thickBot="1">
      <c r="A41" s="78"/>
      <c r="B41" s="79"/>
      <c r="C41" s="134"/>
    </row>
    <row r="42" spans="1:3" ht="13.5" thickBot="1">
      <c r="A42" s="82"/>
      <c r="B42" s="83" t="s">
        <v>303</v>
      </c>
      <c r="C42" s="136"/>
    </row>
    <row r="43" spans="1:3" ht="12.75" customHeight="1" thickBot="1">
      <c r="A43" s="64" t="s">
        <v>268</v>
      </c>
      <c r="B43" s="52" t="s">
        <v>608</v>
      </c>
      <c r="C43" s="109">
        <f>SUM(C44:C48)</f>
        <v>0</v>
      </c>
    </row>
    <row r="44" spans="1:3" ht="10.5" customHeight="1">
      <c r="A44" s="186" t="s">
        <v>327</v>
      </c>
      <c r="B44" s="7" t="s">
        <v>298</v>
      </c>
      <c r="C44" s="42"/>
    </row>
    <row r="45" spans="1:3" ht="11.25" customHeight="1">
      <c r="A45" s="186" t="s">
        <v>328</v>
      </c>
      <c r="B45" s="6" t="s">
        <v>368</v>
      </c>
      <c r="C45" s="44"/>
    </row>
    <row r="46" spans="1:3" ht="12" customHeight="1">
      <c r="A46" s="186" t="s">
        <v>329</v>
      </c>
      <c r="B46" s="6" t="s">
        <v>346</v>
      </c>
      <c r="C46" s="44"/>
    </row>
    <row r="47" spans="1:3" ht="11.25" customHeight="1">
      <c r="A47" s="186" t="s">
        <v>330</v>
      </c>
      <c r="B47" s="6" t="s">
        <v>369</v>
      </c>
      <c r="C47" s="44"/>
    </row>
    <row r="48" spans="1:3" ht="11.25" customHeight="1" thickBot="1">
      <c r="A48" s="186" t="s">
        <v>347</v>
      </c>
      <c r="B48" s="6" t="s">
        <v>370</v>
      </c>
      <c r="C48" s="44"/>
    </row>
    <row r="49" spans="1:3" ht="10.5" customHeight="1" thickBot="1">
      <c r="A49" s="64" t="s">
        <v>269</v>
      </c>
      <c r="B49" s="52" t="s">
        <v>609</v>
      </c>
      <c r="C49" s="109">
        <f>SUM(C50:C52)</f>
        <v>0</v>
      </c>
    </row>
    <row r="50" spans="1:3" ht="9.75" customHeight="1">
      <c r="A50" s="186" t="s">
        <v>333</v>
      </c>
      <c r="B50" s="7" t="s">
        <v>389</v>
      </c>
      <c r="C50" s="42"/>
    </row>
    <row r="51" spans="1:3" ht="12" customHeight="1">
      <c r="A51" s="186" t="s">
        <v>334</v>
      </c>
      <c r="B51" s="6" t="s">
        <v>372</v>
      </c>
      <c r="C51" s="44"/>
    </row>
    <row r="52" spans="1:3" ht="12" customHeight="1">
      <c r="A52" s="186" t="s">
        <v>335</v>
      </c>
      <c r="B52" s="6" t="s">
        <v>304</v>
      </c>
      <c r="C52" s="44"/>
    </row>
    <row r="53" spans="1:3" ht="12" customHeight="1" thickBot="1">
      <c r="A53" s="186" t="s">
        <v>336</v>
      </c>
      <c r="B53" s="6" t="s">
        <v>264</v>
      </c>
      <c r="C53" s="44"/>
    </row>
    <row r="54" spans="1:3" ht="12" customHeight="1" thickBot="1">
      <c r="A54" s="64" t="s">
        <v>270</v>
      </c>
      <c r="B54" s="84" t="s">
        <v>610</v>
      </c>
      <c r="C54" s="137">
        <f>+C43+C49</f>
        <v>0</v>
      </c>
    </row>
    <row r="55" spans="1:3" ht="13.5" thickBot="1">
      <c r="A55" s="690"/>
      <c r="B55" s="85"/>
      <c r="C55" s="138"/>
    </row>
    <row r="56" spans="1:3" ht="13.5" thickBot="1">
      <c r="A56" s="86" t="s">
        <v>384</v>
      </c>
      <c r="B56" s="87"/>
      <c r="C56" s="51"/>
    </row>
    <row r="57" spans="1:3" ht="13.5" thickBot="1">
      <c r="A57" s="86" t="s">
        <v>385</v>
      </c>
      <c r="B57" s="87"/>
      <c r="C57" s="51"/>
    </row>
    <row r="58" spans="1:3" ht="12.75">
      <c r="A58" s="690"/>
      <c r="B58" s="85"/>
      <c r="C58" s="85"/>
    </row>
    <row r="59" spans="1:3" ht="12.75">
      <c r="A59" s="690"/>
      <c r="B59" s="85"/>
      <c r="C59" s="85"/>
    </row>
  </sheetData>
  <sheetProtection/>
  <printOptions/>
  <pageMargins left="0.7" right="0.7" top="0.75" bottom="0.75" header="0.3" footer="0.3"/>
  <pageSetup horizontalDpi="600" verticalDpi="600" orientation="portrait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5"/>
  <sheetViews>
    <sheetView view="pageLayout" zoomScale="0" zoomScalePageLayoutView="0" workbookViewId="0" topLeftCell="A1">
      <selection activeCell="F2" sqref="F2"/>
    </sheetView>
  </sheetViews>
  <sheetFormatPr defaultColWidth="9.00390625" defaultRowHeight="12.75"/>
  <cols>
    <col min="1" max="1" width="41.375" style="0" customWidth="1"/>
    <col min="3" max="3" width="13.625" style="0" bestFit="1" customWidth="1"/>
    <col min="4" max="4" width="17.375" style="0" customWidth="1"/>
    <col min="5" max="5" width="14.625" style="0" customWidth="1"/>
    <col min="6" max="6" width="14.00390625" style="0" customWidth="1"/>
    <col min="7" max="7" width="15.50390625" style="0" customWidth="1"/>
  </cols>
  <sheetData>
    <row r="1" spans="1:7" ht="14.25">
      <c r="A1" s="1376" t="s">
        <v>4</v>
      </c>
      <c r="B1" s="1376"/>
      <c r="C1" s="1376"/>
      <c r="D1" s="1376"/>
      <c r="E1" s="1376"/>
      <c r="F1" s="1376"/>
      <c r="G1" s="1376"/>
    </row>
    <row r="2" spans="1:9" ht="12.75" customHeight="1">
      <c r="A2" s="694"/>
      <c r="B2" s="694"/>
      <c r="C2" s="694"/>
      <c r="D2" s="694"/>
      <c r="E2" s="694"/>
      <c r="F2" s="191" t="s">
        <v>192</v>
      </c>
      <c r="G2" s="975"/>
      <c r="H2" s="622"/>
      <c r="I2" s="622"/>
    </row>
    <row r="3" spans="1:9" ht="13.5" customHeight="1" thickBot="1">
      <c r="A3" s="629"/>
      <c r="B3" s="629"/>
      <c r="C3" s="629"/>
      <c r="D3" s="629"/>
      <c r="E3" s="629"/>
      <c r="F3" s="629"/>
      <c r="G3" s="630"/>
      <c r="H3" s="622"/>
      <c r="I3" s="622"/>
    </row>
    <row r="4" spans="1:9" ht="12.75">
      <c r="A4" s="1377" t="s">
        <v>698</v>
      </c>
      <c r="B4" s="1380" t="s">
        <v>5</v>
      </c>
      <c r="C4" s="1383" t="s">
        <v>963</v>
      </c>
      <c r="D4" s="1384"/>
      <c r="E4" s="1384"/>
      <c r="F4" s="1384"/>
      <c r="G4" s="1374" t="s">
        <v>964</v>
      </c>
      <c r="H4" s="622"/>
      <c r="I4" s="622"/>
    </row>
    <row r="5" spans="1:9" ht="15" customHeight="1">
      <c r="A5" s="1378"/>
      <c r="B5" s="1381"/>
      <c r="C5" s="1385"/>
      <c r="D5" s="1386"/>
      <c r="E5" s="1386"/>
      <c r="F5" s="1386"/>
      <c r="G5" s="1370"/>
      <c r="H5" s="622"/>
      <c r="I5" s="622"/>
    </row>
    <row r="6" spans="1:9" ht="15.75" customHeight="1" thickBot="1">
      <c r="A6" s="1379"/>
      <c r="B6" s="1382"/>
      <c r="C6" s="631" t="s">
        <v>703</v>
      </c>
      <c r="D6" s="631" t="s">
        <v>1085</v>
      </c>
      <c r="E6" s="631" t="s">
        <v>101</v>
      </c>
      <c r="F6" s="976" t="s">
        <v>102</v>
      </c>
      <c r="G6" s="1371"/>
      <c r="H6" s="448"/>
      <c r="I6" s="448"/>
    </row>
    <row r="7" spans="1:9" ht="12.75" customHeight="1">
      <c r="A7" s="632">
        <v>1</v>
      </c>
      <c r="B7" s="633">
        <v>2</v>
      </c>
      <c r="C7" s="633">
        <v>3</v>
      </c>
      <c r="D7" s="633">
        <v>4</v>
      </c>
      <c r="E7" s="633">
        <v>5</v>
      </c>
      <c r="F7" s="977">
        <v>6</v>
      </c>
      <c r="G7" s="978">
        <v>7</v>
      </c>
      <c r="H7" s="448"/>
      <c r="I7" s="448"/>
    </row>
    <row r="8" spans="1:9" ht="31.5" customHeight="1">
      <c r="A8" s="634" t="s">
        <v>707</v>
      </c>
      <c r="B8" s="635" t="s">
        <v>299</v>
      </c>
      <c r="C8" s="636">
        <v>125800000</v>
      </c>
      <c r="D8" s="636">
        <f>C8*102%</f>
        <v>128316000</v>
      </c>
      <c r="E8" s="636">
        <f>D8*102%</f>
        <v>130882320</v>
      </c>
      <c r="F8" s="979">
        <f>E8*102%</f>
        <v>133499966.4</v>
      </c>
      <c r="G8" s="637">
        <f>+C8+D8+E8+F8</f>
        <v>518498286.4</v>
      </c>
      <c r="H8" s="623"/>
      <c r="I8" s="623"/>
    </row>
    <row r="9" spans="1:9" ht="15.75">
      <c r="A9" s="634" t="s">
        <v>965</v>
      </c>
      <c r="B9" s="635" t="s">
        <v>307</v>
      </c>
      <c r="C9" s="636">
        <v>0</v>
      </c>
      <c r="D9" s="636">
        <f aca="true" t="shared" si="0" ref="D9:F11">C9*102%</f>
        <v>0</v>
      </c>
      <c r="E9" s="636">
        <f t="shared" si="0"/>
        <v>0</v>
      </c>
      <c r="F9" s="979">
        <f t="shared" si="0"/>
        <v>0</v>
      </c>
      <c r="G9" s="637">
        <f aca="true" t="shared" si="1" ref="G9:G34">+C9+D9+E9+F9</f>
        <v>0</v>
      </c>
      <c r="H9" s="623"/>
      <c r="I9" s="623"/>
    </row>
    <row r="10" spans="1:9" ht="15.75">
      <c r="A10" s="634" t="s">
        <v>966</v>
      </c>
      <c r="B10" s="635" t="s">
        <v>308</v>
      </c>
      <c r="C10" s="636">
        <v>800000</v>
      </c>
      <c r="D10" s="636">
        <f t="shared" si="0"/>
        <v>816000</v>
      </c>
      <c r="E10" s="636">
        <f t="shared" si="0"/>
        <v>832320</v>
      </c>
      <c r="F10" s="979">
        <f t="shared" si="0"/>
        <v>848966.4</v>
      </c>
      <c r="G10" s="637">
        <f t="shared" si="1"/>
        <v>3297286.4</v>
      </c>
      <c r="H10" s="623"/>
      <c r="I10" s="623"/>
    </row>
    <row r="11" spans="1:9" ht="12.75" customHeight="1">
      <c r="A11" s="634" t="s">
        <v>967</v>
      </c>
      <c r="B11" s="635" t="s">
        <v>623</v>
      </c>
      <c r="C11" s="636">
        <v>6200000</v>
      </c>
      <c r="D11" s="636">
        <f t="shared" si="0"/>
        <v>6324000</v>
      </c>
      <c r="E11" s="636">
        <f t="shared" si="0"/>
        <v>6450480</v>
      </c>
      <c r="F11" s="979">
        <f t="shared" si="0"/>
        <v>6579489.600000001</v>
      </c>
      <c r="G11" s="637">
        <f t="shared" si="1"/>
        <v>25553969.6</v>
      </c>
      <c r="H11" s="624"/>
      <c r="I11" s="624"/>
    </row>
    <row r="12" spans="1:9" ht="13.5" customHeight="1">
      <c r="A12" s="634" t="s">
        <v>968</v>
      </c>
      <c r="B12" s="635" t="s">
        <v>969</v>
      </c>
      <c r="C12" s="636">
        <v>0</v>
      </c>
      <c r="D12" s="636">
        <v>0</v>
      </c>
      <c r="E12" s="636">
        <v>0</v>
      </c>
      <c r="F12" s="979">
        <v>0</v>
      </c>
      <c r="G12" s="637">
        <f t="shared" si="1"/>
        <v>0</v>
      </c>
      <c r="H12" s="625"/>
      <c r="I12" s="625"/>
    </row>
    <row r="13" spans="1:9" ht="15" customHeight="1">
      <c r="A13" s="634" t="s">
        <v>970</v>
      </c>
      <c r="B13" s="635" t="s">
        <v>971</v>
      </c>
      <c r="C13" s="636">
        <v>0</v>
      </c>
      <c r="D13" s="636">
        <v>0</v>
      </c>
      <c r="E13" s="636">
        <v>0</v>
      </c>
      <c r="F13" s="979">
        <v>0</v>
      </c>
      <c r="G13" s="637">
        <f t="shared" si="1"/>
        <v>0</v>
      </c>
      <c r="H13" s="625"/>
      <c r="I13" s="625"/>
    </row>
    <row r="14" spans="1:9" ht="35.25" customHeight="1" thickBot="1">
      <c r="A14" s="638" t="s">
        <v>712</v>
      </c>
      <c r="B14" s="639" t="s">
        <v>972</v>
      </c>
      <c r="C14" s="640">
        <v>0</v>
      </c>
      <c r="D14" s="640">
        <v>0</v>
      </c>
      <c r="E14" s="640">
        <v>0</v>
      </c>
      <c r="F14" s="980">
        <v>0</v>
      </c>
      <c r="G14" s="641">
        <f t="shared" si="1"/>
        <v>0</v>
      </c>
      <c r="H14" s="626"/>
      <c r="I14" s="626"/>
    </row>
    <row r="15" spans="1:9" ht="27" customHeight="1" thickBot="1">
      <c r="A15" s="642" t="s">
        <v>973</v>
      </c>
      <c r="B15" s="643" t="s">
        <v>974</v>
      </c>
      <c r="C15" s="644">
        <f>SUM(C8:C14)</f>
        <v>132800000</v>
      </c>
      <c r="D15" s="644">
        <f>SUM(D8:D14)</f>
        <v>135456000</v>
      </c>
      <c r="E15" s="644">
        <f>SUM(E8:E14)</f>
        <v>138165120</v>
      </c>
      <c r="F15" s="981">
        <f>SUM(F8:F14)</f>
        <v>140928422.4</v>
      </c>
      <c r="G15" s="645">
        <f t="shared" si="1"/>
        <v>547349542.4</v>
      </c>
      <c r="H15" s="448"/>
      <c r="I15" s="448"/>
    </row>
    <row r="16" spans="1:9" ht="27" customHeight="1" thickBot="1">
      <c r="A16" s="982" t="s">
        <v>975</v>
      </c>
      <c r="B16" s="983" t="s">
        <v>976</v>
      </c>
      <c r="C16" s="984">
        <f>+C15*0.5</f>
        <v>66400000</v>
      </c>
      <c r="D16" s="984">
        <f>+D15*0.5</f>
        <v>67728000</v>
      </c>
      <c r="E16" s="984">
        <f>+E15*0.5</f>
        <v>69082560</v>
      </c>
      <c r="F16" s="985">
        <f>+F15*0.5</f>
        <v>70464211.2</v>
      </c>
      <c r="G16" s="645">
        <f t="shared" si="1"/>
        <v>273674771.2</v>
      </c>
      <c r="H16" s="448"/>
      <c r="I16" s="448"/>
    </row>
    <row r="17" spans="1:9" ht="19.5" customHeight="1" thickBot="1">
      <c r="A17" s="642" t="s">
        <v>977</v>
      </c>
      <c r="B17" s="646">
        <v>10</v>
      </c>
      <c r="C17" s="644">
        <f>SUM(C18:C24)</f>
        <v>0</v>
      </c>
      <c r="D17" s="644">
        <f>SUM(D18:D24)</f>
        <v>0</v>
      </c>
      <c r="E17" s="644">
        <f>SUM(E18:E24)</f>
        <v>0</v>
      </c>
      <c r="F17" s="981">
        <f>SUM(F18:F24)</f>
        <v>0</v>
      </c>
      <c r="G17" s="645">
        <f t="shared" si="1"/>
        <v>0</v>
      </c>
      <c r="H17" s="448"/>
      <c r="I17" s="448"/>
    </row>
    <row r="18" spans="1:9" ht="18.75" customHeight="1">
      <c r="A18" s="647" t="s">
        <v>978</v>
      </c>
      <c r="B18" s="648">
        <v>11</v>
      </c>
      <c r="C18" s="649">
        <v>0</v>
      </c>
      <c r="D18" s="649">
        <v>0</v>
      </c>
      <c r="E18" s="649">
        <v>0</v>
      </c>
      <c r="F18" s="986">
        <v>0</v>
      </c>
      <c r="G18" s="650">
        <f t="shared" si="1"/>
        <v>0</v>
      </c>
      <c r="H18" s="448"/>
      <c r="I18" s="448"/>
    </row>
    <row r="19" spans="1:9" ht="18" customHeight="1">
      <c r="A19" s="634" t="s">
        <v>979</v>
      </c>
      <c r="B19" s="651">
        <v>12</v>
      </c>
      <c r="C19" s="636">
        <v>0</v>
      </c>
      <c r="D19" s="636">
        <v>0</v>
      </c>
      <c r="E19" s="636">
        <v>0</v>
      </c>
      <c r="F19" s="979">
        <v>0</v>
      </c>
      <c r="G19" s="637">
        <f t="shared" si="1"/>
        <v>0</v>
      </c>
      <c r="H19" s="448"/>
      <c r="I19" s="448"/>
    </row>
    <row r="20" spans="1:9" ht="33" customHeight="1">
      <c r="A20" s="634" t="s">
        <v>980</v>
      </c>
      <c r="B20" s="651">
        <v>13</v>
      </c>
      <c r="C20" s="636">
        <v>0</v>
      </c>
      <c r="D20" s="636">
        <v>0</v>
      </c>
      <c r="E20" s="636">
        <v>0</v>
      </c>
      <c r="F20" s="979">
        <v>0</v>
      </c>
      <c r="G20" s="637">
        <f t="shared" si="1"/>
        <v>0</v>
      </c>
      <c r="H20" s="448"/>
      <c r="I20" s="448"/>
    </row>
    <row r="21" spans="1:9" ht="18" customHeight="1">
      <c r="A21" s="634" t="s">
        <v>981</v>
      </c>
      <c r="B21" s="651">
        <v>14</v>
      </c>
      <c r="C21" s="636">
        <v>0</v>
      </c>
      <c r="D21" s="636">
        <v>0</v>
      </c>
      <c r="E21" s="636">
        <v>0</v>
      </c>
      <c r="F21" s="979">
        <v>0</v>
      </c>
      <c r="G21" s="637">
        <f t="shared" si="1"/>
        <v>0</v>
      </c>
      <c r="H21" s="627"/>
      <c r="I21" s="627"/>
    </row>
    <row r="22" spans="1:9" ht="18" customHeight="1">
      <c r="A22" s="634" t="s">
        <v>982</v>
      </c>
      <c r="B22" s="651">
        <v>15</v>
      </c>
      <c r="C22" s="636">
        <v>0</v>
      </c>
      <c r="D22" s="636">
        <v>0</v>
      </c>
      <c r="E22" s="636">
        <v>0</v>
      </c>
      <c r="F22" s="979">
        <v>0</v>
      </c>
      <c r="G22" s="637">
        <f t="shared" si="1"/>
        <v>0</v>
      </c>
      <c r="H22" s="624"/>
      <c r="I22" s="624"/>
    </row>
    <row r="23" spans="1:9" ht="15" customHeight="1">
      <c r="A23" s="634" t="s">
        <v>983</v>
      </c>
      <c r="B23" s="651">
        <v>16</v>
      </c>
      <c r="C23" s="636">
        <v>0</v>
      </c>
      <c r="D23" s="636">
        <v>0</v>
      </c>
      <c r="E23" s="636">
        <v>0</v>
      </c>
      <c r="F23" s="979">
        <v>0</v>
      </c>
      <c r="G23" s="637">
        <f t="shared" si="1"/>
        <v>0</v>
      </c>
      <c r="H23" s="624"/>
      <c r="I23" s="624"/>
    </row>
    <row r="24" spans="1:9" ht="13.5" customHeight="1" thickBot="1">
      <c r="A24" s="638" t="s">
        <v>984</v>
      </c>
      <c r="B24" s="652">
        <v>17</v>
      </c>
      <c r="C24" s="640">
        <v>0</v>
      </c>
      <c r="D24" s="640">
        <v>0</v>
      </c>
      <c r="E24" s="640">
        <v>0</v>
      </c>
      <c r="F24" s="980">
        <v>0</v>
      </c>
      <c r="G24" s="641">
        <f t="shared" si="1"/>
        <v>0</v>
      </c>
      <c r="H24" s="624"/>
      <c r="I24" s="624"/>
    </row>
    <row r="25" spans="1:9" ht="14.25" customHeight="1" thickBot="1">
      <c r="A25" s="642" t="s">
        <v>985</v>
      </c>
      <c r="B25" s="646">
        <v>18</v>
      </c>
      <c r="C25" s="644">
        <f>SUM(C26:C32)</f>
        <v>0</v>
      </c>
      <c r="D25" s="644">
        <f>SUM(D26:D32)</f>
        <v>0</v>
      </c>
      <c r="E25" s="644">
        <f>SUM(E26:E32)</f>
        <v>0</v>
      </c>
      <c r="F25" s="981">
        <f>SUM(F26:F32)</f>
        <v>0</v>
      </c>
      <c r="G25" s="645">
        <f t="shared" si="1"/>
        <v>0</v>
      </c>
      <c r="H25" s="624"/>
      <c r="I25" s="624"/>
    </row>
    <row r="26" spans="1:9" ht="15" customHeight="1">
      <c r="A26" s="647" t="s">
        <v>978</v>
      </c>
      <c r="B26" s="648">
        <v>19</v>
      </c>
      <c r="C26" s="649">
        <v>0</v>
      </c>
      <c r="D26" s="649">
        <v>0</v>
      </c>
      <c r="E26" s="649">
        <v>0</v>
      </c>
      <c r="F26" s="986">
        <v>0</v>
      </c>
      <c r="G26" s="650">
        <f t="shared" si="1"/>
        <v>0</v>
      </c>
      <c r="H26" s="624"/>
      <c r="I26" s="624"/>
    </row>
    <row r="27" spans="1:9" ht="18.75" customHeight="1">
      <c r="A27" s="634" t="s">
        <v>979</v>
      </c>
      <c r="B27" s="651">
        <v>20</v>
      </c>
      <c r="C27" s="636">
        <v>0</v>
      </c>
      <c r="D27" s="636">
        <v>0</v>
      </c>
      <c r="E27" s="636">
        <v>0</v>
      </c>
      <c r="F27" s="979">
        <v>0</v>
      </c>
      <c r="G27" s="637">
        <f t="shared" si="1"/>
        <v>0</v>
      </c>
      <c r="H27" s="448"/>
      <c r="I27" s="448"/>
    </row>
    <row r="28" spans="1:9" ht="36.75" customHeight="1">
      <c r="A28" s="634" t="s">
        <v>980</v>
      </c>
      <c r="B28" s="651">
        <v>21</v>
      </c>
      <c r="C28" s="636">
        <v>0</v>
      </c>
      <c r="D28" s="636">
        <v>0</v>
      </c>
      <c r="E28" s="636">
        <v>0</v>
      </c>
      <c r="F28" s="979">
        <v>0</v>
      </c>
      <c r="G28" s="637">
        <f t="shared" si="1"/>
        <v>0</v>
      </c>
      <c r="H28" s="448"/>
      <c r="I28" s="448"/>
    </row>
    <row r="29" spans="1:9" ht="21.75" customHeight="1">
      <c r="A29" s="634" t="s">
        <v>981</v>
      </c>
      <c r="B29" s="651">
        <v>22</v>
      </c>
      <c r="C29" s="636">
        <v>0</v>
      </c>
      <c r="D29" s="636">
        <v>0</v>
      </c>
      <c r="E29" s="636">
        <v>0</v>
      </c>
      <c r="F29" s="979">
        <v>0</v>
      </c>
      <c r="G29" s="637">
        <f t="shared" si="1"/>
        <v>0</v>
      </c>
      <c r="H29" s="448"/>
      <c r="I29" s="448"/>
    </row>
    <row r="30" spans="1:9" ht="17.25" customHeight="1">
      <c r="A30" s="634" t="s">
        <v>982</v>
      </c>
      <c r="B30" s="651">
        <v>23</v>
      </c>
      <c r="C30" s="636">
        <v>0</v>
      </c>
      <c r="D30" s="636">
        <v>0</v>
      </c>
      <c r="E30" s="636">
        <v>0</v>
      </c>
      <c r="F30" s="979">
        <v>0</v>
      </c>
      <c r="G30" s="637">
        <f t="shared" si="1"/>
        <v>0</v>
      </c>
      <c r="H30" s="448"/>
      <c r="I30" s="448"/>
    </row>
    <row r="31" spans="1:9" ht="18" customHeight="1">
      <c r="A31" s="634" t="s">
        <v>983</v>
      </c>
      <c r="B31" s="651">
        <v>24</v>
      </c>
      <c r="C31" s="636">
        <v>0</v>
      </c>
      <c r="D31" s="636">
        <v>0</v>
      </c>
      <c r="E31" s="636">
        <v>0</v>
      </c>
      <c r="F31" s="979">
        <v>0</v>
      </c>
      <c r="G31" s="637">
        <f t="shared" si="1"/>
        <v>0</v>
      </c>
      <c r="H31" s="33"/>
      <c r="I31" s="33"/>
    </row>
    <row r="32" spans="1:9" ht="13.5" thickBot="1">
      <c r="A32" s="638" t="s">
        <v>984</v>
      </c>
      <c r="B32" s="652">
        <v>25</v>
      </c>
      <c r="C32" s="640">
        <v>0</v>
      </c>
      <c r="D32" s="640">
        <v>0</v>
      </c>
      <c r="E32" s="640">
        <v>0</v>
      </c>
      <c r="F32" s="980">
        <v>0</v>
      </c>
      <c r="G32" s="641">
        <f t="shared" si="1"/>
        <v>0</v>
      </c>
      <c r="H32" s="33"/>
      <c r="I32" s="33"/>
    </row>
    <row r="33" spans="1:7" ht="13.5" thickBot="1">
      <c r="A33" s="642" t="s">
        <v>986</v>
      </c>
      <c r="B33" s="646">
        <v>26</v>
      </c>
      <c r="C33" s="644">
        <f>+C17+C25</f>
        <v>0</v>
      </c>
      <c r="D33" s="644">
        <f>+D17+D25</f>
        <v>0</v>
      </c>
      <c r="E33" s="644">
        <f>+E17+E25</f>
        <v>0</v>
      </c>
      <c r="F33" s="981">
        <f>+F17+F25</f>
        <v>0</v>
      </c>
      <c r="G33" s="645">
        <f t="shared" si="1"/>
        <v>0</v>
      </c>
    </row>
    <row r="34" spans="1:7" ht="21.75" thickBot="1">
      <c r="A34" s="982" t="s">
        <v>987</v>
      </c>
      <c r="B34" s="987">
        <v>27</v>
      </c>
      <c r="C34" s="984">
        <f>+C16-C33</f>
        <v>66400000</v>
      </c>
      <c r="D34" s="984">
        <f>+D16-D33</f>
        <v>67728000</v>
      </c>
      <c r="E34" s="984">
        <f>+E16-E33</f>
        <v>69082560</v>
      </c>
      <c r="F34" s="984">
        <f>+F16-F33</f>
        <v>70464211.2</v>
      </c>
      <c r="G34" s="988">
        <f t="shared" si="1"/>
        <v>273674771.2</v>
      </c>
    </row>
    <row r="35" spans="1:7" ht="21" customHeight="1">
      <c r="A35" s="629"/>
      <c r="B35" s="629"/>
      <c r="C35" s="629"/>
      <c r="D35" s="629"/>
      <c r="E35" s="629"/>
      <c r="F35" s="629"/>
      <c r="G35" s="629"/>
    </row>
    <row r="36" ht="18" customHeight="1"/>
    <row r="37" ht="30.75" customHeight="1"/>
  </sheetData>
  <sheetProtection/>
  <mergeCells count="5">
    <mergeCell ref="A1:G1"/>
    <mergeCell ref="A4:A6"/>
    <mergeCell ref="B4:B6"/>
    <mergeCell ref="C4:F5"/>
    <mergeCell ref="G4:G6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1"/>
  <sheetViews>
    <sheetView view="pageLayout" workbookViewId="0" topLeftCell="A77">
      <selection activeCell="E102" sqref="E102"/>
    </sheetView>
  </sheetViews>
  <sheetFormatPr defaultColWidth="9.00390625" defaultRowHeight="12.75"/>
  <cols>
    <col min="1" max="1" width="9.50390625" style="143" customWidth="1"/>
    <col min="2" max="2" width="60.375" style="143" customWidth="1"/>
    <col min="3" max="3" width="16.125" style="143" customWidth="1"/>
    <col min="4" max="4" width="15.375" style="153" bestFit="1" customWidth="1"/>
    <col min="5" max="5" width="16.125" style="143" customWidth="1"/>
    <col min="6" max="6" width="15.375" style="153" hidden="1" customWidth="1"/>
  </cols>
  <sheetData>
    <row r="1" spans="1:5" ht="15.75">
      <c r="A1" s="1405" t="s">
        <v>266</v>
      </c>
      <c r="B1" s="1405"/>
      <c r="C1" s="1405"/>
      <c r="E1" s="153"/>
    </row>
    <row r="2" spans="1:6" ht="14.25" thickBot="1">
      <c r="A2" s="1404" t="s">
        <v>350</v>
      </c>
      <c r="B2" s="1404"/>
      <c r="C2" s="691"/>
      <c r="D2" s="689"/>
      <c r="E2" s="691"/>
      <c r="F2" s="689"/>
    </row>
    <row r="3" spans="1:6" ht="36.75" thickBot="1">
      <c r="A3" s="21" t="s">
        <v>315</v>
      </c>
      <c r="B3" s="22" t="s">
        <v>267</v>
      </c>
      <c r="C3" s="29" t="s">
        <v>85</v>
      </c>
      <c r="D3" s="29" t="s">
        <v>87</v>
      </c>
      <c r="E3" s="29" t="s">
        <v>1030</v>
      </c>
      <c r="F3" s="29" t="s">
        <v>1031</v>
      </c>
    </row>
    <row r="4" spans="1:6" ht="13.5" thickBot="1">
      <c r="A4" s="148">
        <v>1</v>
      </c>
      <c r="B4" s="149">
        <v>2</v>
      </c>
      <c r="C4" s="150">
        <v>3</v>
      </c>
      <c r="D4" s="150">
        <v>4</v>
      </c>
      <c r="E4" s="150">
        <v>5</v>
      </c>
      <c r="F4" s="150">
        <v>6</v>
      </c>
    </row>
    <row r="5" spans="1:6" ht="13.5" thickBot="1">
      <c r="A5" s="18" t="s">
        <v>268</v>
      </c>
      <c r="B5" s="19" t="s">
        <v>407</v>
      </c>
      <c r="C5" s="97">
        <f>+C6+C7+C8+C9+C10+C11</f>
        <v>0</v>
      </c>
      <c r="D5" s="97">
        <f>+D6+D7+D8+D9+D10+D11</f>
        <v>0</v>
      </c>
      <c r="E5" s="97">
        <f>+E6+E7+E8+E9+E10+E11</f>
        <v>0</v>
      </c>
      <c r="F5" s="97">
        <f>+F6+F7+F8+F9+F10+F11</f>
        <v>0</v>
      </c>
    </row>
    <row r="6" spans="1:6" ht="12.75">
      <c r="A6" s="13" t="s">
        <v>327</v>
      </c>
      <c r="B6" s="156" t="s">
        <v>408</v>
      </c>
      <c r="C6" s="100"/>
      <c r="D6" s="100"/>
      <c r="E6" s="100"/>
      <c r="F6" s="100"/>
    </row>
    <row r="7" spans="1:6" ht="12.75">
      <c r="A7" s="12" t="s">
        <v>328</v>
      </c>
      <c r="B7" s="157" t="s">
        <v>409</v>
      </c>
      <c r="C7" s="99"/>
      <c r="D7" s="99"/>
      <c r="E7" s="99"/>
      <c r="F7" s="99"/>
    </row>
    <row r="8" spans="1:6" ht="12.75">
      <c r="A8" s="12" t="s">
        <v>329</v>
      </c>
      <c r="B8" s="157" t="s">
        <v>410</v>
      </c>
      <c r="C8" s="99"/>
      <c r="D8" s="99"/>
      <c r="E8" s="99"/>
      <c r="F8" s="99"/>
    </row>
    <row r="9" spans="1:6" ht="13.5" customHeight="1">
      <c r="A9" s="12" t="s">
        <v>330</v>
      </c>
      <c r="B9" s="157" t="s">
        <v>411</v>
      </c>
      <c r="C9" s="99"/>
      <c r="D9" s="99"/>
      <c r="E9" s="99"/>
      <c r="F9" s="99"/>
    </row>
    <row r="10" spans="1:6" ht="12.75" customHeight="1">
      <c r="A10" s="12" t="s">
        <v>347</v>
      </c>
      <c r="B10" s="157" t="s">
        <v>412</v>
      </c>
      <c r="C10" s="99"/>
      <c r="D10" s="99"/>
      <c r="E10" s="99"/>
      <c r="F10" s="99"/>
    </row>
    <row r="11" spans="1:6" ht="16.5" customHeight="1" thickBot="1">
      <c r="A11" s="14" t="s">
        <v>331</v>
      </c>
      <c r="B11" s="158" t="s">
        <v>413</v>
      </c>
      <c r="C11" s="99"/>
      <c r="D11" s="99"/>
      <c r="E11" s="99"/>
      <c r="F11" s="99"/>
    </row>
    <row r="12" spans="1:6" ht="21" customHeight="1" thickBot="1">
      <c r="A12" s="18" t="s">
        <v>269</v>
      </c>
      <c r="B12" s="92" t="s">
        <v>414</v>
      </c>
      <c r="C12" s="97">
        <f>+C13+C14+C15+C16+C17</f>
        <v>0</v>
      </c>
      <c r="D12" s="97">
        <f>+D13+D14+D15+D16+D17</f>
        <v>0</v>
      </c>
      <c r="E12" s="97">
        <f>+E13+E14+E15+E16+E17</f>
        <v>0</v>
      </c>
      <c r="F12" s="97">
        <f>+F13+F14+F15+F16+F17</f>
        <v>0</v>
      </c>
    </row>
    <row r="13" spans="1:6" ht="13.5" customHeight="1">
      <c r="A13" s="13" t="s">
        <v>333</v>
      </c>
      <c r="B13" s="156" t="s">
        <v>415</v>
      </c>
      <c r="C13" s="100"/>
      <c r="D13" s="100"/>
      <c r="E13" s="100"/>
      <c r="F13" s="100"/>
    </row>
    <row r="14" spans="1:6" ht="13.5" customHeight="1">
      <c r="A14" s="12" t="s">
        <v>334</v>
      </c>
      <c r="B14" s="157" t="s">
        <v>416</v>
      </c>
      <c r="C14" s="99"/>
      <c r="D14" s="99"/>
      <c r="E14" s="99"/>
      <c r="F14" s="99"/>
    </row>
    <row r="15" spans="1:6" ht="15.75" customHeight="1">
      <c r="A15" s="12" t="s">
        <v>335</v>
      </c>
      <c r="B15" s="157" t="s">
        <v>613</v>
      </c>
      <c r="C15" s="99"/>
      <c r="D15" s="99"/>
      <c r="E15" s="99"/>
      <c r="F15" s="99"/>
    </row>
    <row r="16" spans="1:6" ht="14.25" customHeight="1">
      <c r="A16" s="12" t="s">
        <v>336</v>
      </c>
      <c r="B16" s="157" t="s">
        <v>614</v>
      </c>
      <c r="C16" s="99"/>
      <c r="D16" s="99"/>
      <c r="E16" s="99"/>
      <c r="F16" s="99"/>
    </row>
    <row r="17" spans="1:6" ht="11.25" customHeight="1">
      <c r="A17" s="12" t="s">
        <v>337</v>
      </c>
      <c r="B17" s="157" t="s">
        <v>417</v>
      </c>
      <c r="C17" s="99"/>
      <c r="D17" s="99"/>
      <c r="E17" s="99"/>
      <c r="F17" s="99"/>
    </row>
    <row r="18" spans="1:6" ht="12.75" customHeight="1" thickBot="1">
      <c r="A18" s="14" t="s">
        <v>343</v>
      </c>
      <c r="B18" s="158" t="s">
        <v>418</v>
      </c>
      <c r="C18" s="101"/>
      <c r="D18" s="101"/>
      <c r="E18" s="101"/>
      <c r="F18" s="101"/>
    </row>
    <row r="19" spans="1:6" ht="13.5" customHeight="1" thickBot="1">
      <c r="A19" s="18" t="s">
        <v>270</v>
      </c>
      <c r="B19" s="19" t="s">
        <v>419</v>
      </c>
      <c r="C19" s="97">
        <f>+C20+C21+C22+C23+C24</f>
        <v>0</v>
      </c>
      <c r="D19" s="97">
        <f>+D20+D21+D22+D23+D24</f>
        <v>0</v>
      </c>
      <c r="E19" s="97">
        <f>+E20+E21+E22+E23+E24</f>
        <v>0</v>
      </c>
      <c r="F19" s="97">
        <f>+F20+F21+F22+F23+F24</f>
        <v>0</v>
      </c>
    </row>
    <row r="20" spans="1:6" ht="12.75" customHeight="1">
      <c r="A20" s="13" t="s">
        <v>316</v>
      </c>
      <c r="B20" s="156" t="s">
        <v>420</v>
      </c>
      <c r="C20" s="100"/>
      <c r="D20" s="100"/>
      <c r="E20" s="100"/>
      <c r="F20" s="100"/>
    </row>
    <row r="21" spans="1:6" ht="11.25" customHeight="1">
      <c r="A21" s="12" t="s">
        <v>317</v>
      </c>
      <c r="B21" s="157" t="s">
        <v>421</v>
      </c>
      <c r="C21" s="99"/>
      <c r="D21" s="99"/>
      <c r="E21" s="99"/>
      <c r="F21" s="99"/>
    </row>
    <row r="22" spans="1:6" ht="15.75" customHeight="1">
      <c r="A22" s="12" t="s">
        <v>318</v>
      </c>
      <c r="B22" s="157" t="s">
        <v>615</v>
      </c>
      <c r="C22" s="99"/>
      <c r="D22" s="99"/>
      <c r="E22" s="99"/>
      <c r="F22" s="99"/>
    </row>
    <row r="23" spans="1:6" ht="14.25" customHeight="1">
      <c r="A23" s="12" t="s">
        <v>319</v>
      </c>
      <c r="B23" s="157" t="s">
        <v>616</v>
      </c>
      <c r="C23" s="99"/>
      <c r="D23" s="99"/>
      <c r="E23" s="99"/>
      <c r="F23" s="99"/>
    </row>
    <row r="24" spans="1:6" ht="14.25" customHeight="1">
      <c r="A24" s="12" t="s">
        <v>356</v>
      </c>
      <c r="B24" s="157" t="s">
        <v>422</v>
      </c>
      <c r="C24" s="99"/>
      <c r="D24" s="99"/>
      <c r="E24" s="99"/>
      <c r="F24" s="99"/>
    </row>
    <row r="25" spans="1:6" ht="11.25" customHeight="1" thickBot="1">
      <c r="A25" s="14" t="s">
        <v>357</v>
      </c>
      <c r="B25" s="158" t="s">
        <v>423</v>
      </c>
      <c r="C25" s="101"/>
      <c r="D25" s="101"/>
      <c r="E25" s="101"/>
      <c r="F25" s="101"/>
    </row>
    <row r="26" spans="1:6" ht="13.5" customHeight="1" thickBot="1">
      <c r="A26" s="18" t="s">
        <v>358</v>
      </c>
      <c r="B26" s="19" t="s">
        <v>424</v>
      </c>
      <c r="C26" s="103">
        <f>+C27+C30+C31+C32</f>
        <v>0</v>
      </c>
      <c r="D26" s="103">
        <f>+D27+D30+D31+D32</f>
        <v>0</v>
      </c>
      <c r="E26" s="103">
        <f>+E27+E30+E31+E32</f>
        <v>0</v>
      </c>
      <c r="F26" s="103">
        <f>+F27+F30+F31+F32</f>
        <v>0</v>
      </c>
    </row>
    <row r="27" spans="1:6" ht="25.5" customHeight="1">
      <c r="A27" s="13" t="s">
        <v>425</v>
      </c>
      <c r="B27" s="156" t="s">
        <v>431</v>
      </c>
      <c r="C27" s="151">
        <f>+C28+C29</f>
        <v>0</v>
      </c>
      <c r="D27" s="151">
        <f>+D28+D29</f>
        <v>0</v>
      </c>
      <c r="E27" s="151">
        <f>+E28+E29</f>
        <v>0</v>
      </c>
      <c r="F27" s="151">
        <f>+F28+F29</f>
        <v>0</v>
      </c>
    </row>
    <row r="28" spans="1:6" ht="12.75" customHeight="1">
      <c r="A28" s="12" t="s">
        <v>426</v>
      </c>
      <c r="B28" s="157" t="s">
        <v>432</v>
      </c>
      <c r="C28" s="99"/>
      <c r="D28" s="99"/>
      <c r="E28" s="99"/>
      <c r="F28" s="99"/>
    </row>
    <row r="29" spans="1:6" ht="14.25" customHeight="1">
      <c r="A29" s="12" t="s">
        <v>427</v>
      </c>
      <c r="B29" s="157" t="s">
        <v>433</v>
      </c>
      <c r="C29" s="99"/>
      <c r="D29" s="99"/>
      <c r="E29" s="99"/>
      <c r="F29" s="99"/>
    </row>
    <row r="30" spans="1:6" ht="13.5" customHeight="1">
      <c r="A30" s="12" t="s">
        <v>428</v>
      </c>
      <c r="B30" s="157" t="s">
        <v>434</v>
      </c>
      <c r="C30" s="99"/>
      <c r="D30" s="99"/>
      <c r="E30" s="99"/>
      <c r="F30" s="99"/>
    </row>
    <row r="31" spans="1:6" ht="14.25" customHeight="1">
      <c r="A31" s="12" t="s">
        <v>429</v>
      </c>
      <c r="B31" s="157" t="s">
        <v>435</v>
      </c>
      <c r="C31" s="99"/>
      <c r="D31" s="99"/>
      <c r="E31" s="99"/>
      <c r="F31" s="99"/>
    </row>
    <row r="32" spans="1:6" ht="15" customHeight="1" thickBot="1">
      <c r="A32" s="14" t="s">
        <v>430</v>
      </c>
      <c r="B32" s="158" t="s">
        <v>436</v>
      </c>
      <c r="C32" s="101"/>
      <c r="D32" s="101"/>
      <c r="E32" s="101"/>
      <c r="F32" s="101"/>
    </row>
    <row r="33" spans="1:6" ht="15" customHeight="1" thickBot="1">
      <c r="A33" s="18" t="s">
        <v>272</v>
      </c>
      <c r="B33" s="19" t="s">
        <v>437</v>
      </c>
      <c r="C33" s="97">
        <f>SUM(C34:C43)</f>
        <v>4650000</v>
      </c>
      <c r="D33" s="97">
        <f>SUM(D34:D43)</f>
        <v>4650000</v>
      </c>
      <c r="E33" s="97">
        <f>SUM(E34:E43)</f>
        <v>2593903</v>
      </c>
      <c r="F33" s="97">
        <f>E33*100/D33</f>
        <v>55.782860215053766</v>
      </c>
    </row>
    <row r="34" spans="1:6" ht="14.25" customHeight="1">
      <c r="A34" s="13" t="s">
        <v>320</v>
      </c>
      <c r="B34" s="156" t="s">
        <v>440</v>
      </c>
      <c r="C34" s="100"/>
      <c r="D34" s="100"/>
      <c r="E34" s="100"/>
      <c r="F34" s="100"/>
    </row>
    <row r="35" spans="1:6" ht="15.75" customHeight="1">
      <c r="A35" s="12" t="s">
        <v>321</v>
      </c>
      <c r="B35" s="157" t="s">
        <v>441</v>
      </c>
      <c r="C35" s="99">
        <v>4650000</v>
      </c>
      <c r="D35" s="99">
        <v>4650000</v>
      </c>
      <c r="E35" s="99">
        <v>2593903</v>
      </c>
      <c r="F35" s="99"/>
    </row>
    <row r="36" spans="1:6" ht="15" customHeight="1">
      <c r="A36" s="12" t="s">
        <v>322</v>
      </c>
      <c r="B36" s="157" t="s">
        <v>442</v>
      </c>
      <c r="C36" s="99"/>
      <c r="D36" s="99"/>
      <c r="E36" s="99"/>
      <c r="F36" s="99"/>
    </row>
    <row r="37" spans="1:6" ht="17.25" customHeight="1">
      <c r="A37" s="12" t="s">
        <v>360</v>
      </c>
      <c r="B37" s="157" t="s">
        <v>443</v>
      </c>
      <c r="C37" s="99"/>
      <c r="D37" s="99"/>
      <c r="E37" s="99"/>
      <c r="F37" s="99"/>
    </row>
    <row r="38" spans="1:6" ht="15.75" customHeight="1">
      <c r="A38" s="12" t="s">
        <v>361</v>
      </c>
      <c r="B38" s="157" t="s">
        <v>444</v>
      </c>
      <c r="C38" s="99"/>
      <c r="D38" s="99"/>
      <c r="E38" s="99"/>
      <c r="F38" s="99"/>
    </row>
    <row r="39" spans="1:6" ht="14.25" customHeight="1">
      <c r="A39" s="12" t="s">
        <v>362</v>
      </c>
      <c r="B39" s="157" t="s">
        <v>445</v>
      </c>
      <c r="C39" s="99"/>
      <c r="D39" s="99"/>
      <c r="E39" s="99"/>
      <c r="F39" s="99"/>
    </row>
    <row r="40" spans="1:6" ht="12.75" customHeight="1">
      <c r="A40" s="12" t="s">
        <v>363</v>
      </c>
      <c r="B40" s="157" t="s">
        <v>446</v>
      </c>
      <c r="C40" s="99"/>
      <c r="D40" s="99"/>
      <c r="E40" s="99"/>
      <c r="F40" s="99"/>
    </row>
    <row r="41" spans="1:6" ht="11.25" customHeight="1">
      <c r="A41" s="12" t="s">
        <v>364</v>
      </c>
      <c r="B41" s="157" t="s">
        <v>447</v>
      </c>
      <c r="C41" s="99"/>
      <c r="D41" s="99"/>
      <c r="E41" s="99"/>
      <c r="F41" s="99"/>
    </row>
    <row r="42" spans="1:6" ht="12.75" customHeight="1">
      <c r="A42" s="12" t="s">
        <v>438</v>
      </c>
      <c r="B42" s="157" t="s">
        <v>448</v>
      </c>
      <c r="C42" s="102"/>
      <c r="D42" s="102"/>
      <c r="E42" s="102"/>
      <c r="F42" s="102"/>
    </row>
    <row r="43" spans="1:6" ht="14.25" customHeight="1" thickBot="1">
      <c r="A43" s="14" t="s">
        <v>439</v>
      </c>
      <c r="B43" s="158" t="s">
        <v>449</v>
      </c>
      <c r="C43" s="145"/>
      <c r="D43" s="145"/>
      <c r="E43" s="145"/>
      <c r="F43" s="145"/>
    </row>
    <row r="44" spans="1:6" ht="14.25" customHeight="1" thickBot="1">
      <c r="A44" s="18" t="s">
        <v>273</v>
      </c>
      <c r="B44" s="19" t="s">
        <v>450</v>
      </c>
      <c r="C44" s="97">
        <f>SUM(C45:C49)</f>
        <v>0</v>
      </c>
      <c r="D44" s="97">
        <f>SUM(D45:D49)</f>
        <v>0</v>
      </c>
      <c r="E44" s="97">
        <f>SUM(E45:E49)</f>
        <v>0</v>
      </c>
      <c r="F44" s="97">
        <f>SUM(F45:F49)</f>
        <v>0</v>
      </c>
    </row>
    <row r="45" spans="1:6" ht="14.25" customHeight="1">
      <c r="A45" s="13" t="s">
        <v>323</v>
      </c>
      <c r="B45" s="156" t="s">
        <v>454</v>
      </c>
      <c r="C45" s="197"/>
      <c r="D45" s="197"/>
      <c r="E45" s="197"/>
      <c r="F45" s="197"/>
    </row>
    <row r="46" spans="1:6" ht="12" customHeight="1">
      <c r="A46" s="12" t="s">
        <v>324</v>
      </c>
      <c r="B46" s="157" t="s">
        <v>455</v>
      </c>
      <c r="C46" s="102"/>
      <c r="D46" s="102"/>
      <c r="E46" s="102"/>
      <c r="F46" s="102"/>
    </row>
    <row r="47" spans="1:6" ht="13.5" customHeight="1">
      <c r="A47" s="12" t="s">
        <v>451</v>
      </c>
      <c r="B47" s="157" t="s">
        <v>456</v>
      </c>
      <c r="C47" s="102"/>
      <c r="D47" s="102"/>
      <c r="E47" s="102"/>
      <c r="F47" s="102"/>
    </row>
    <row r="48" spans="1:6" ht="16.5" customHeight="1">
      <c r="A48" s="12" t="s">
        <v>452</v>
      </c>
      <c r="B48" s="157" t="s">
        <v>457</v>
      </c>
      <c r="C48" s="102"/>
      <c r="D48" s="102"/>
      <c r="E48" s="102"/>
      <c r="F48" s="102"/>
    </row>
    <row r="49" spans="1:6" ht="15" customHeight="1" thickBot="1">
      <c r="A49" s="14" t="s">
        <v>453</v>
      </c>
      <c r="B49" s="158" t="s">
        <v>458</v>
      </c>
      <c r="C49" s="145"/>
      <c r="D49" s="145"/>
      <c r="E49" s="145"/>
      <c r="F49" s="145"/>
    </row>
    <row r="50" spans="1:6" ht="15.75" customHeight="1" thickBot="1">
      <c r="A50" s="18" t="s">
        <v>365</v>
      </c>
      <c r="B50" s="19" t="s">
        <v>459</v>
      </c>
      <c r="C50" s="97">
        <f>SUM(C51:C53)</f>
        <v>0</v>
      </c>
      <c r="D50" s="97">
        <f>SUM(D51:D53)</f>
        <v>0</v>
      </c>
      <c r="E50" s="97">
        <f>SUM(E51:E53)</f>
        <v>0</v>
      </c>
      <c r="F50" s="97">
        <f>SUM(F51:F53)</f>
        <v>0</v>
      </c>
    </row>
    <row r="51" spans="1:6" ht="13.5" customHeight="1">
      <c r="A51" s="13" t="s">
        <v>325</v>
      </c>
      <c r="B51" s="156" t="s">
        <v>460</v>
      </c>
      <c r="C51" s="100"/>
      <c r="D51" s="100"/>
      <c r="E51" s="100"/>
      <c r="F51" s="100"/>
    </row>
    <row r="52" spans="1:6" ht="15" customHeight="1">
      <c r="A52" s="12" t="s">
        <v>326</v>
      </c>
      <c r="B52" s="157" t="s">
        <v>617</v>
      </c>
      <c r="C52" s="99"/>
      <c r="D52" s="99"/>
      <c r="E52" s="99"/>
      <c r="F52" s="99"/>
    </row>
    <row r="53" spans="1:6" ht="15" customHeight="1">
      <c r="A53" s="12" t="s">
        <v>463</v>
      </c>
      <c r="B53" s="157" t="s">
        <v>461</v>
      </c>
      <c r="C53" s="99"/>
      <c r="D53" s="99"/>
      <c r="E53" s="99"/>
      <c r="F53" s="99"/>
    </row>
    <row r="54" spans="1:6" ht="15" customHeight="1" thickBot="1">
      <c r="A54" s="14" t="s">
        <v>464</v>
      </c>
      <c r="B54" s="158" t="s">
        <v>462</v>
      </c>
      <c r="C54" s="101"/>
      <c r="D54" s="101"/>
      <c r="E54" s="101"/>
      <c r="F54" s="101"/>
    </row>
    <row r="55" spans="1:6" ht="25.5" customHeight="1" thickBot="1">
      <c r="A55" s="18" t="s">
        <v>275</v>
      </c>
      <c r="B55" s="92" t="s">
        <v>465</v>
      </c>
      <c r="C55" s="97">
        <f>SUM(C56:C58)</f>
        <v>0</v>
      </c>
      <c r="D55" s="97">
        <f>SUM(D56:D58)</f>
        <v>0</v>
      </c>
      <c r="E55" s="97">
        <f>SUM(E56:E58)</f>
        <v>0</v>
      </c>
      <c r="F55" s="97">
        <f>SUM(F56:F58)</f>
        <v>0</v>
      </c>
    </row>
    <row r="56" spans="1:6" ht="16.5" customHeight="1">
      <c r="A56" s="13" t="s">
        <v>366</v>
      </c>
      <c r="B56" s="156" t="s">
        <v>467</v>
      </c>
      <c r="C56" s="102"/>
      <c r="D56" s="102"/>
      <c r="E56" s="102"/>
      <c r="F56" s="102"/>
    </row>
    <row r="57" spans="1:6" ht="20.25" customHeight="1">
      <c r="A57" s="12" t="s">
        <v>367</v>
      </c>
      <c r="B57" s="157" t="s">
        <v>618</v>
      </c>
      <c r="C57" s="102"/>
      <c r="D57" s="102"/>
      <c r="E57" s="102"/>
      <c r="F57" s="102"/>
    </row>
    <row r="58" spans="1:6" ht="14.25" customHeight="1">
      <c r="A58" s="12" t="s">
        <v>390</v>
      </c>
      <c r="B58" s="157" t="s">
        <v>468</v>
      </c>
      <c r="C58" s="102"/>
      <c r="D58" s="102"/>
      <c r="E58" s="102"/>
      <c r="F58" s="102"/>
    </row>
    <row r="59" spans="1:6" ht="14.25" customHeight="1" thickBot="1">
      <c r="A59" s="14" t="s">
        <v>466</v>
      </c>
      <c r="B59" s="158" t="s">
        <v>469</v>
      </c>
      <c r="C59" s="102"/>
      <c r="D59" s="102"/>
      <c r="E59" s="102"/>
      <c r="F59" s="102"/>
    </row>
    <row r="60" spans="1:6" ht="27" customHeight="1" thickBot="1">
      <c r="A60" s="18" t="s">
        <v>276</v>
      </c>
      <c r="B60" s="19" t="s">
        <v>470</v>
      </c>
      <c r="C60" s="103">
        <f>+C5+C12+C19+C26+C33+C44+C50+C55</f>
        <v>4650000</v>
      </c>
      <c r="D60" s="103">
        <f>+D5+D12+D19+D26+D33+D44+D50+D55</f>
        <v>4650000</v>
      </c>
      <c r="E60" s="103">
        <f>+E5+E12+E19+E26+E33+E44+E50+E55</f>
        <v>2593903</v>
      </c>
      <c r="F60" s="103">
        <f>+F5+F12+F19+F26+F33+F44+F50+F55</f>
        <v>55.782860215053766</v>
      </c>
    </row>
    <row r="61" spans="1:6" ht="19.5" customHeight="1" thickBot="1">
      <c r="A61" s="159" t="s">
        <v>471</v>
      </c>
      <c r="B61" s="92" t="s">
        <v>472</v>
      </c>
      <c r="C61" s="97">
        <f>SUM(C62:C64)</f>
        <v>0</v>
      </c>
      <c r="D61" s="97">
        <f>SUM(D62:D64)</f>
        <v>0</v>
      </c>
      <c r="E61" s="97">
        <f>SUM(E62:E64)</f>
        <v>0</v>
      </c>
      <c r="F61" s="97">
        <f>SUM(F62:F64)</f>
        <v>0</v>
      </c>
    </row>
    <row r="62" spans="1:6" ht="13.5" customHeight="1">
      <c r="A62" s="13" t="s">
        <v>505</v>
      </c>
      <c r="B62" s="156" t="s">
        <v>473</v>
      </c>
      <c r="C62" s="102"/>
      <c r="D62" s="102"/>
      <c r="E62" s="102"/>
      <c r="F62" s="102"/>
    </row>
    <row r="63" spans="1:6" ht="13.5" customHeight="1">
      <c r="A63" s="12" t="s">
        <v>514</v>
      </c>
      <c r="B63" s="157" t="s">
        <v>474</v>
      </c>
      <c r="C63" s="102"/>
      <c r="D63" s="102"/>
      <c r="E63" s="102"/>
      <c r="F63" s="102"/>
    </row>
    <row r="64" spans="1:6" ht="15" customHeight="1" thickBot="1">
      <c r="A64" s="14" t="s">
        <v>515</v>
      </c>
      <c r="B64" s="160" t="s">
        <v>475</v>
      </c>
      <c r="C64" s="102"/>
      <c r="D64" s="102"/>
      <c r="E64" s="102"/>
      <c r="F64" s="102"/>
    </row>
    <row r="65" spans="1:6" ht="15.75" customHeight="1" thickBot="1">
      <c r="A65" s="159" t="s">
        <v>476</v>
      </c>
      <c r="B65" s="92" t="s">
        <v>477</v>
      </c>
      <c r="C65" s="97">
        <f>SUM(C66:C69)</f>
        <v>0</v>
      </c>
      <c r="D65" s="97">
        <f>SUM(D66:D69)</f>
        <v>0</v>
      </c>
      <c r="E65" s="97">
        <f>SUM(E66:E69)</f>
        <v>0</v>
      </c>
      <c r="F65" s="97">
        <f>SUM(F66:F69)</f>
        <v>0</v>
      </c>
    </row>
    <row r="66" spans="1:6" ht="15" customHeight="1">
      <c r="A66" s="13" t="s">
        <v>348</v>
      </c>
      <c r="B66" s="156" t="s">
        <v>478</v>
      </c>
      <c r="C66" s="102"/>
      <c r="D66" s="102"/>
      <c r="E66" s="102"/>
      <c r="F66" s="102"/>
    </row>
    <row r="67" spans="1:6" ht="14.25" customHeight="1">
      <c r="A67" s="12" t="s">
        <v>349</v>
      </c>
      <c r="B67" s="157" t="s">
        <v>479</v>
      </c>
      <c r="C67" s="102"/>
      <c r="D67" s="102"/>
      <c r="E67" s="102"/>
      <c r="F67" s="102"/>
    </row>
    <row r="68" spans="1:6" ht="16.5" customHeight="1">
      <c r="A68" s="12" t="s">
        <v>506</v>
      </c>
      <c r="B68" s="157" t="s">
        <v>480</v>
      </c>
      <c r="C68" s="102"/>
      <c r="D68" s="102"/>
      <c r="E68" s="102"/>
      <c r="F68" s="102"/>
    </row>
    <row r="69" spans="1:6" ht="15.75" customHeight="1" thickBot="1">
      <c r="A69" s="14" t="s">
        <v>507</v>
      </c>
      <c r="B69" s="158" t="s">
        <v>481</v>
      </c>
      <c r="C69" s="102"/>
      <c r="D69" s="102"/>
      <c r="E69" s="102"/>
      <c r="F69" s="102"/>
    </row>
    <row r="70" spans="1:6" ht="15.75" customHeight="1" thickBot="1">
      <c r="A70" s="159" t="s">
        <v>482</v>
      </c>
      <c r="B70" s="92" t="s">
        <v>483</v>
      </c>
      <c r="C70" s="97">
        <f>SUM(C71:C72)</f>
        <v>0</v>
      </c>
      <c r="D70" s="97">
        <f>SUM(D71:D72)</f>
        <v>0</v>
      </c>
      <c r="E70" s="97">
        <f>SUM(E71:E72)</f>
        <v>0</v>
      </c>
      <c r="F70" s="97">
        <f>SUM(F71:F72)</f>
        <v>0</v>
      </c>
    </row>
    <row r="71" spans="1:6" ht="15.75" customHeight="1">
      <c r="A71" s="13" t="s">
        <v>508</v>
      </c>
      <c r="B71" s="156" t="s">
        <v>484</v>
      </c>
      <c r="C71" s="102"/>
      <c r="D71" s="102"/>
      <c r="E71" s="102"/>
      <c r="F71" s="102"/>
    </row>
    <row r="72" spans="1:6" ht="12.75" customHeight="1" thickBot="1">
      <c r="A72" s="14" t="s">
        <v>509</v>
      </c>
      <c r="B72" s="158" t="s">
        <v>485</v>
      </c>
      <c r="C72" s="102"/>
      <c r="D72" s="102"/>
      <c r="E72" s="102"/>
      <c r="F72" s="102"/>
    </row>
    <row r="73" spans="1:6" ht="14.25" customHeight="1" thickBot="1">
      <c r="A73" s="159" t="s">
        <v>486</v>
      </c>
      <c r="B73" s="92" t="s">
        <v>487</v>
      </c>
      <c r="C73" s="97">
        <f>SUM(C74:C76)</f>
        <v>0</v>
      </c>
      <c r="D73" s="97">
        <f>SUM(D74:D76)</f>
        <v>0</v>
      </c>
      <c r="E73" s="97">
        <f>SUM(E74:E76)</f>
        <v>0</v>
      </c>
      <c r="F73" s="97">
        <f>SUM(F74:F76)</f>
        <v>0</v>
      </c>
    </row>
    <row r="74" spans="1:6" ht="15" customHeight="1">
      <c r="A74" s="13" t="s">
        <v>510</v>
      </c>
      <c r="B74" s="156" t="s">
        <v>488</v>
      </c>
      <c r="C74" s="102"/>
      <c r="D74" s="102"/>
      <c r="E74" s="102"/>
      <c r="F74" s="102"/>
    </row>
    <row r="75" spans="1:6" ht="13.5" customHeight="1">
      <c r="A75" s="12" t="s">
        <v>511</v>
      </c>
      <c r="B75" s="157" t="s">
        <v>489</v>
      </c>
      <c r="C75" s="102"/>
      <c r="D75" s="102"/>
      <c r="E75" s="102"/>
      <c r="F75" s="102"/>
    </row>
    <row r="76" spans="1:6" ht="15" customHeight="1" thickBot="1">
      <c r="A76" s="14" t="s">
        <v>512</v>
      </c>
      <c r="B76" s="158" t="s">
        <v>490</v>
      </c>
      <c r="C76" s="102"/>
      <c r="D76" s="102"/>
      <c r="E76" s="102"/>
      <c r="F76" s="102"/>
    </row>
    <row r="77" spans="1:6" ht="14.25" customHeight="1" thickBot="1">
      <c r="A77" s="159" t="s">
        <v>491</v>
      </c>
      <c r="B77" s="92" t="s">
        <v>513</v>
      </c>
      <c r="C77" s="97">
        <f>SUM(C78:C81)</f>
        <v>0</v>
      </c>
      <c r="D77" s="97">
        <f>SUM(D78:D81)</f>
        <v>0</v>
      </c>
      <c r="E77" s="97">
        <f>SUM(E78:E81)</f>
        <v>0</v>
      </c>
      <c r="F77" s="97">
        <f>SUM(F78:F81)</f>
        <v>0</v>
      </c>
    </row>
    <row r="78" spans="1:6" ht="12.75" customHeight="1">
      <c r="A78" s="161" t="s">
        <v>492</v>
      </c>
      <c r="B78" s="156" t="s">
        <v>493</v>
      </c>
      <c r="C78" s="102"/>
      <c r="D78" s="102"/>
      <c r="E78" s="102"/>
      <c r="F78" s="102"/>
    </row>
    <row r="79" spans="1:6" ht="16.5" customHeight="1">
      <c r="A79" s="162" t="s">
        <v>494</v>
      </c>
      <c r="B79" s="157" t="s">
        <v>495</v>
      </c>
      <c r="C79" s="102"/>
      <c r="D79" s="102"/>
      <c r="E79" s="102"/>
      <c r="F79" s="102"/>
    </row>
    <row r="80" spans="1:6" ht="16.5" customHeight="1">
      <c r="A80" s="162" t="s">
        <v>496</v>
      </c>
      <c r="B80" s="157" t="s">
        <v>497</v>
      </c>
      <c r="C80" s="102"/>
      <c r="D80" s="102"/>
      <c r="E80" s="102"/>
      <c r="F80" s="102"/>
    </row>
    <row r="81" spans="1:6" ht="15.75" customHeight="1" thickBot="1">
      <c r="A81" s="163" t="s">
        <v>498</v>
      </c>
      <c r="B81" s="158" t="s">
        <v>499</v>
      </c>
      <c r="C81" s="102"/>
      <c r="D81" s="102"/>
      <c r="E81" s="102"/>
      <c r="F81" s="102"/>
    </row>
    <row r="82" spans="1:6" ht="11.25" customHeight="1" thickBot="1">
      <c r="A82" s="159" t="s">
        <v>500</v>
      </c>
      <c r="B82" s="92" t="s">
        <v>501</v>
      </c>
      <c r="C82" s="198"/>
      <c r="D82" s="198"/>
      <c r="E82" s="198"/>
      <c r="F82" s="198"/>
    </row>
    <row r="83" spans="1:6" ht="16.5" customHeight="1" thickBot="1">
      <c r="A83" s="159" t="s">
        <v>502</v>
      </c>
      <c r="B83" s="164" t="s">
        <v>503</v>
      </c>
      <c r="C83" s="103">
        <f>+C61+C65+C70+C73+C77+C82</f>
        <v>0</v>
      </c>
      <c r="D83" s="103">
        <f>+D61+D65+D70+D73+D77+D82</f>
        <v>0</v>
      </c>
      <c r="E83" s="103">
        <f>+E61+E65+E70+E73+E77+E82</f>
        <v>0</v>
      </c>
      <c r="F83" s="103">
        <f>+F61+F65+F70+F73+F77+F82</f>
        <v>0</v>
      </c>
    </row>
    <row r="84" spans="1:6" ht="14.25" customHeight="1" thickBot="1">
      <c r="A84" s="165" t="s">
        <v>516</v>
      </c>
      <c r="B84" s="166" t="s">
        <v>504</v>
      </c>
      <c r="C84" s="103">
        <f>+C60+C83</f>
        <v>4650000</v>
      </c>
      <c r="D84" s="103">
        <f>+D60+D83</f>
        <v>4650000</v>
      </c>
      <c r="E84" s="103">
        <f>+E60+E83</f>
        <v>2593903</v>
      </c>
      <c r="F84" s="103">
        <f>+F60+F83</f>
        <v>55.782860215053766</v>
      </c>
    </row>
    <row r="85" spans="1:6" ht="13.5" customHeight="1">
      <c r="A85" s="3"/>
      <c r="B85" s="4"/>
      <c r="C85" s="4"/>
      <c r="D85" s="104"/>
      <c r="E85" s="4"/>
      <c r="F85" s="104"/>
    </row>
    <row r="86" spans="1:5" ht="13.5" customHeight="1">
      <c r="A86" s="1405" t="s">
        <v>296</v>
      </c>
      <c r="B86" s="1405"/>
      <c r="C86" s="1405"/>
      <c r="E86" s="153"/>
    </row>
    <row r="87" spans="1:6" ht="14.25" customHeight="1" thickBot="1">
      <c r="A87" s="1406" t="s">
        <v>351</v>
      </c>
      <c r="B87" s="1406"/>
      <c r="C87" s="692"/>
      <c r="D87" s="467"/>
      <c r="E87" s="692"/>
      <c r="F87" s="467"/>
    </row>
    <row r="88" spans="1:6" ht="15.75" customHeight="1" thickBot="1">
      <c r="A88" s="21" t="s">
        <v>315</v>
      </c>
      <c r="B88" s="22" t="s">
        <v>297</v>
      </c>
      <c r="C88" s="29" t="s">
        <v>85</v>
      </c>
      <c r="D88" s="29" t="s">
        <v>174</v>
      </c>
      <c r="E88" s="29" t="s">
        <v>1030</v>
      </c>
      <c r="F88" s="29" t="s">
        <v>1031</v>
      </c>
    </row>
    <row r="89" spans="1:6" ht="13.5" thickBot="1">
      <c r="A89" s="26">
        <v>1</v>
      </c>
      <c r="B89" s="27">
        <v>2</v>
      </c>
      <c r="C89" s="150">
        <v>3</v>
      </c>
      <c r="D89" s="150">
        <v>4</v>
      </c>
      <c r="E89" s="150">
        <v>5</v>
      </c>
      <c r="F89" s="150">
        <v>6</v>
      </c>
    </row>
    <row r="90" spans="1:6" ht="13.5" thickBot="1">
      <c r="A90" s="20" t="s">
        <v>268</v>
      </c>
      <c r="B90" s="25" t="s">
        <v>519</v>
      </c>
      <c r="C90" s="96">
        <f>SUM(C91:C95)</f>
        <v>3450000</v>
      </c>
      <c r="D90" s="96">
        <f>SUM(D91:D95)</f>
        <v>3450000</v>
      </c>
      <c r="E90" s="96">
        <f>SUM(E91:E95)</f>
        <v>2593903</v>
      </c>
      <c r="F90" s="96">
        <f>E90*100/D90</f>
        <v>75.18559420289856</v>
      </c>
    </row>
    <row r="91" spans="1:6" ht="12.75">
      <c r="A91" s="15" t="s">
        <v>327</v>
      </c>
      <c r="B91" s="8" t="s">
        <v>298</v>
      </c>
      <c r="C91" s="98"/>
      <c r="D91" s="98"/>
      <c r="E91" s="98"/>
      <c r="F91" s="98"/>
    </row>
    <row r="92" spans="1:6" ht="41.25" customHeight="1">
      <c r="A92" s="12" t="s">
        <v>328</v>
      </c>
      <c r="B92" s="6" t="s">
        <v>368</v>
      </c>
      <c r="C92" s="99"/>
      <c r="D92" s="99"/>
      <c r="E92" s="99"/>
      <c r="F92" s="99"/>
    </row>
    <row r="93" spans="1:6" ht="12.75">
      <c r="A93" s="12" t="s">
        <v>329</v>
      </c>
      <c r="B93" s="6" t="s">
        <v>346</v>
      </c>
      <c r="C93" s="101"/>
      <c r="D93" s="101"/>
      <c r="E93" s="101"/>
      <c r="F93" s="101"/>
    </row>
    <row r="94" spans="1:6" ht="17.25" customHeight="1">
      <c r="A94" s="12" t="s">
        <v>330</v>
      </c>
      <c r="B94" s="9" t="s">
        <v>369</v>
      </c>
      <c r="C94" s="101"/>
      <c r="D94" s="101"/>
      <c r="E94" s="101"/>
      <c r="F94" s="101"/>
    </row>
    <row r="95" spans="1:6" ht="13.5" customHeight="1">
      <c r="A95" s="12" t="s">
        <v>338</v>
      </c>
      <c r="B95" s="6" t="s">
        <v>370</v>
      </c>
      <c r="C95" s="101">
        <v>3450000</v>
      </c>
      <c r="D95" s="101">
        <v>3450000</v>
      </c>
      <c r="E95" s="101">
        <f>E100+E105</f>
        <v>2593903</v>
      </c>
      <c r="F95" s="101"/>
    </row>
    <row r="96" spans="1:6" ht="13.5" customHeight="1">
      <c r="A96" s="12" t="s">
        <v>331</v>
      </c>
      <c r="B96" s="6" t="s">
        <v>520</v>
      </c>
      <c r="C96" s="101"/>
      <c r="D96" s="101"/>
      <c r="E96" s="101"/>
      <c r="F96" s="101"/>
    </row>
    <row r="97" spans="1:6" ht="14.25" customHeight="1">
      <c r="A97" s="12" t="s">
        <v>332</v>
      </c>
      <c r="B97" s="54" t="s">
        <v>521</v>
      </c>
      <c r="C97" s="101"/>
      <c r="D97" s="101"/>
      <c r="E97" s="101"/>
      <c r="F97" s="101"/>
    </row>
    <row r="98" spans="1:6" ht="13.5" customHeight="1">
      <c r="A98" s="12" t="s">
        <v>339</v>
      </c>
      <c r="B98" s="55" t="s">
        <v>522</v>
      </c>
      <c r="C98" s="101"/>
      <c r="D98" s="101"/>
      <c r="E98" s="101"/>
      <c r="F98" s="101"/>
    </row>
    <row r="99" spans="1:6" ht="13.5" customHeight="1">
      <c r="A99" s="12" t="s">
        <v>340</v>
      </c>
      <c r="B99" s="55" t="s">
        <v>523</v>
      </c>
      <c r="C99" s="101"/>
      <c r="D99" s="101"/>
      <c r="E99" s="101"/>
      <c r="F99" s="101"/>
    </row>
    <row r="100" spans="1:6" ht="12.75" customHeight="1">
      <c r="A100" s="12" t="s">
        <v>341</v>
      </c>
      <c r="B100" s="54" t="s">
        <v>524</v>
      </c>
      <c r="C100" s="101">
        <v>2000000</v>
      </c>
      <c r="D100" s="101">
        <v>2000000</v>
      </c>
      <c r="E100" s="101">
        <v>1143903</v>
      </c>
      <c r="F100" s="101"/>
    </row>
    <row r="101" spans="1:6" ht="12.75">
      <c r="A101" s="12" t="s">
        <v>342</v>
      </c>
      <c r="B101" s="54" t="s">
        <v>525</v>
      </c>
      <c r="C101" s="101"/>
      <c r="D101" s="101"/>
      <c r="E101" s="101"/>
      <c r="F101" s="101"/>
    </row>
    <row r="102" spans="1:6" ht="14.25" customHeight="1">
      <c r="A102" s="12" t="s">
        <v>344</v>
      </c>
      <c r="B102" s="55" t="s">
        <v>526</v>
      </c>
      <c r="C102" s="101"/>
      <c r="D102" s="101"/>
      <c r="E102" s="101"/>
      <c r="F102" s="101"/>
    </row>
    <row r="103" spans="1:6" ht="13.5" customHeight="1">
      <c r="A103" s="11" t="s">
        <v>371</v>
      </c>
      <c r="B103" s="56" t="s">
        <v>1076</v>
      </c>
      <c r="C103" s="101"/>
      <c r="D103" s="101"/>
      <c r="E103" s="101"/>
      <c r="F103" s="101"/>
    </row>
    <row r="104" spans="1:6" ht="12.75">
      <c r="A104" s="12" t="s">
        <v>517</v>
      </c>
      <c r="B104" s="56" t="s">
        <v>528</v>
      </c>
      <c r="C104" s="101"/>
      <c r="D104" s="101"/>
      <c r="E104" s="101"/>
      <c r="F104" s="101"/>
    </row>
    <row r="105" spans="1:6" ht="23.25" thickBot="1">
      <c r="A105" s="16" t="s">
        <v>518</v>
      </c>
      <c r="B105" s="57" t="s">
        <v>529</v>
      </c>
      <c r="C105" s="105">
        <v>1450000</v>
      </c>
      <c r="D105" s="105">
        <v>1450000</v>
      </c>
      <c r="E105" s="105">
        <v>1450000</v>
      </c>
      <c r="F105" s="101"/>
    </row>
    <row r="106" spans="1:6" ht="13.5" customHeight="1" thickBot="1">
      <c r="A106" s="18" t="s">
        <v>269</v>
      </c>
      <c r="B106" s="24" t="s">
        <v>530</v>
      </c>
      <c r="C106" s="97">
        <f>+C107+C109+C111</f>
        <v>1200000</v>
      </c>
      <c r="D106" s="97">
        <f>+D107+D109+D111</f>
        <v>1200000</v>
      </c>
      <c r="E106" s="97"/>
      <c r="F106" s="97"/>
    </row>
    <row r="107" spans="1:6" ht="15" customHeight="1">
      <c r="A107" s="13" t="s">
        <v>333</v>
      </c>
      <c r="B107" s="6" t="s">
        <v>389</v>
      </c>
      <c r="C107" s="100"/>
      <c r="D107" s="100"/>
      <c r="E107" s="100"/>
      <c r="F107" s="100"/>
    </row>
    <row r="108" spans="1:6" ht="12.75" customHeight="1">
      <c r="A108" s="13" t="s">
        <v>334</v>
      </c>
      <c r="B108" s="10" t="s">
        <v>534</v>
      </c>
      <c r="C108" s="100"/>
      <c r="D108" s="100"/>
      <c r="E108" s="100"/>
      <c r="F108" s="100"/>
    </row>
    <row r="109" spans="1:6" ht="11.25" customHeight="1">
      <c r="A109" s="13" t="s">
        <v>335</v>
      </c>
      <c r="B109" s="10" t="s">
        <v>372</v>
      </c>
      <c r="C109" s="99"/>
      <c r="D109" s="99"/>
      <c r="E109" s="99"/>
      <c r="F109" s="99"/>
    </row>
    <row r="110" spans="1:6" ht="12.75" customHeight="1">
      <c r="A110" s="13" t="s">
        <v>336</v>
      </c>
      <c r="B110" s="10" t="s">
        <v>535</v>
      </c>
      <c r="C110" s="90"/>
      <c r="D110" s="90"/>
      <c r="E110" s="90"/>
      <c r="F110" s="90"/>
    </row>
    <row r="111" spans="1:6" ht="11.25" customHeight="1">
      <c r="A111" s="13" t="s">
        <v>337</v>
      </c>
      <c r="B111" s="94" t="s">
        <v>391</v>
      </c>
      <c r="C111" s="90">
        <v>1200000</v>
      </c>
      <c r="D111" s="90">
        <v>1200000</v>
      </c>
      <c r="E111" s="90"/>
      <c r="F111" s="90"/>
    </row>
    <row r="112" spans="1:6" ht="12.75" customHeight="1">
      <c r="A112" s="13" t="s">
        <v>343</v>
      </c>
      <c r="B112" s="93" t="s">
        <v>619</v>
      </c>
      <c r="C112" s="90"/>
      <c r="D112" s="90"/>
      <c r="E112" s="90"/>
      <c r="F112" s="90"/>
    </row>
    <row r="113" spans="1:6" ht="13.5" customHeight="1">
      <c r="A113" s="13" t="s">
        <v>345</v>
      </c>
      <c r="B113" s="152" t="s">
        <v>540</v>
      </c>
      <c r="C113" s="90"/>
      <c r="D113" s="90"/>
      <c r="E113" s="90"/>
      <c r="F113" s="90"/>
    </row>
    <row r="114" spans="1:6" ht="12" customHeight="1">
      <c r="A114" s="13" t="s">
        <v>373</v>
      </c>
      <c r="B114" s="55" t="s">
        <v>523</v>
      </c>
      <c r="C114" s="90"/>
      <c r="D114" s="90"/>
      <c r="E114" s="90"/>
      <c r="F114" s="90"/>
    </row>
    <row r="115" spans="1:6" ht="12" customHeight="1">
      <c r="A115" s="13" t="s">
        <v>374</v>
      </c>
      <c r="B115" s="55" t="s">
        <v>539</v>
      </c>
      <c r="C115" s="90"/>
      <c r="D115" s="90"/>
      <c r="E115" s="90"/>
      <c r="F115" s="90"/>
    </row>
    <row r="116" spans="1:6" ht="13.5" customHeight="1">
      <c r="A116" s="13" t="s">
        <v>375</v>
      </c>
      <c r="B116" s="55" t="s">
        <v>538</v>
      </c>
      <c r="C116" s="90"/>
      <c r="D116" s="90"/>
      <c r="E116" s="90"/>
      <c r="F116" s="90"/>
    </row>
    <row r="117" spans="1:6" ht="12.75" customHeight="1">
      <c r="A117" s="13" t="s">
        <v>531</v>
      </c>
      <c r="B117" s="55" t="s">
        <v>526</v>
      </c>
      <c r="C117" s="90"/>
      <c r="D117" s="90"/>
      <c r="E117" s="90"/>
      <c r="F117" s="90"/>
    </row>
    <row r="118" spans="1:6" ht="12" customHeight="1">
      <c r="A118" s="13" t="s">
        <v>532</v>
      </c>
      <c r="B118" s="55" t="s">
        <v>537</v>
      </c>
      <c r="C118" s="90"/>
      <c r="D118" s="90"/>
      <c r="E118" s="90"/>
      <c r="F118" s="90"/>
    </row>
    <row r="119" spans="1:6" ht="13.5" customHeight="1" thickBot="1">
      <c r="A119" s="11" t="s">
        <v>533</v>
      </c>
      <c r="B119" s="55" t="s">
        <v>536</v>
      </c>
      <c r="C119" s="91">
        <v>1200000</v>
      </c>
      <c r="D119" s="91">
        <v>1200000</v>
      </c>
      <c r="E119" s="91"/>
      <c r="F119" s="91"/>
    </row>
    <row r="120" spans="1:6" ht="12.75" customHeight="1" thickBot="1">
      <c r="A120" s="18" t="s">
        <v>270</v>
      </c>
      <c r="B120" s="52" t="s">
        <v>541</v>
      </c>
      <c r="C120" s="97">
        <f>+C121+C122</f>
        <v>0</v>
      </c>
      <c r="D120" s="97">
        <f>+D121+D122</f>
        <v>0</v>
      </c>
      <c r="E120" s="97">
        <f>+E121+E122</f>
        <v>0</v>
      </c>
      <c r="F120" s="97">
        <f>+F121+F122</f>
        <v>0</v>
      </c>
    </row>
    <row r="121" spans="1:6" ht="14.25" customHeight="1">
      <c r="A121" s="13" t="s">
        <v>316</v>
      </c>
      <c r="B121" s="7" t="s">
        <v>305</v>
      </c>
      <c r="C121" s="100"/>
      <c r="D121" s="100"/>
      <c r="E121" s="100"/>
      <c r="F121" s="100"/>
    </row>
    <row r="122" spans="1:6" ht="12" customHeight="1" thickBot="1">
      <c r="A122" s="14" t="s">
        <v>317</v>
      </c>
      <c r="B122" s="10" t="s">
        <v>306</v>
      </c>
      <c r="C122" s="101"/>
      <c r="D122" s="101"/>
      <c r="E122" s="101"/>
      <c r="F122" s="101"/>
    </row>
    <row r="123" spans="1:6" ht="12.75" customHeight="1" thickBot="1">
      <c r="A123" s="18" t="s">
        <v>271</v>
      </c>
      <c r="B123" s="52" t="s">
        <v>542</v>
      </c>
      <c r="C123" s="97">
        <f>+C90+C106+C120</f>
        <v>4650000</v>
      </c>
      <c r="D123" s="97">
        <f>+D90+D106+D120</f>
        <v>4650000</v>
      </c>
      <c r="E123" s="97">
        <f>+E90+E106+E120</f>
        <v>2593903</v>
      </c>
      <c r="F123" s="97">
        <f>+F90+F106+F120</f>
        <v>75.18559420289856</v>
      </c>
    </row>
    <row r="124" spans="1:6" ht="13.5" customHeight="1" thickBot="1">
      <c r="A124" s="18" t="s">
        <v>272</v>
      </c>
      <c r="B124" s="52" t="s">
        <v>543</v>
      </c>
      <c r="C124" s="97">
        <f>+C125+C126+C127</f>
        <v>0</v>
      </c>
      <c r="D124" s="97">
        <f>+D125+D126+D127</f>
        <v>0</v>
      </c>
      <c r="E124" s="97">
        <f>+E125+E126+E127</f>
        <v>0</v>
      </c>
      <c r="F124" s="97">
        <f>+F125+F126+F127</f>
        <v>0</v>
      </c>
    </row>
    <row r="125" spans="1:6" ht="12.75" customHeight="1">
      <c r="A125" s="13" t="s">
        <v>320</v>
      </c>
      <c r="B125" s="7" t="s">
        <v>544</v>
      </c>
      <c r="C125" s="90"/>
      <c r="D125" s="90"/>
      <c r="E125" s="90"/>
      <c r="F125" s="90"/>
    </row>
    <row r="126" spans="1:6" ht="14.25" customHeight="1">
      <c r="A126" s="13" t="s">
        <v>321</v>
      </c>
      <c r="B126" s="7" t="s">
        <v>545</v>
      </c>
      <c r="C126" s="90"/>
      <c r="D126" s="90"/>
      <c r="E126" s="90"/>
      <c r="F126" s="90"/>
    </row>
    <row r="127" spans="1:6" ht="15" customHeight="1" thickBot="1">
      <c r="A127" s="11" t="s">
        <v>322</v>
      </c>
      <c r="B127" s="5" t="s">
        <v>546</v>
      </c>
      <c r="C127" s="90"/>
      <c r="D127" s="90"/>
      <c r="E127" s="90"/>
      <c r="F127" s="90"/>
    </row>
    <row r="128" spans="1:6" ht="14.25" customHeight="1" thickBot="1">
      <c r="A128" s="18" t="s">
        <v>273</v>
      </c>
      <c r="B128" s="52" t="s">
        <v>583</v>
      </c>
      <c r="C128" s="97">
        <f>+C129+C130+C131+C132</f>
        <v>0</v>
      </c>
      <c r="D128" s="97">
        <f>+D129+D130+D131+D132</f>
        <v>0</v>
      </c>
      <c r="E128" s="97">
        <f>+E129+E130+E131+E132</f>
        <v>0</v>
      </c>
      <c r="F128" s="97">
        <f>+F129+F130+F131+F132</f>
        <v>0</v>
      </c>
    </row>
    <row r="129" spans="1:6" ht="12.75" customHeight="1">
      <c r="A129" s="13" t="s">
        <v>323</v>
      </c>
      <c r="B129" s="7" t="s">
        <v>547</v>
      </c>
      <c r="C129" s="90"/>
      <c r="D129" s="90"/>
      <c r="E129" s="90"/>
      <c r="F129" s="90"/>
    </row>
    <row r="130" spans="1:6" ht="12.75" customHeight="1">
      <c r="A130" s="13" t="s">
        <v>324</v>
      </c>
      <c r="B130" s="7" t="s">
        <v>548</v>
      </c>
      <c r="C130" s="90"/>
      <c r="D130" s="90"/>
      <c r="E130" s="90"/>
      <c r="F130" s="90"/>
    </row>
    <row r="131" spans="1:6" ht="13.5" customHeight="1">
      <c r="A131" s="13" t="s">
        <v>451</v>
      </c>
      <c r="B131" s="7" t="s">
        <v>549</v>
      </c>
      <c r="C131" s="90"/>
      <c r="D131" s="90"/>
      <c r="E131" s="90"/>
      <c r="F131" s="90"/>
    </row>
    <row r="132" spans="1:6" ht="13.5" customHeight="1" thickBot="1">
      <c r="A132" s="11" t="s">
        <v>452</v>
      </c>
      <c r="B132" s="5" t="s">
        <v>550</v>
      </c>
      <c r="C132" s="90"/>
      <c r="D132" s="90"/>
      <c r="E132" s="90"/>
      <c r="F132" s="90"/>
    </row>
    <row r="133" spans="1:6" ht="11.25" customHeight="1" thickBot="1">
      <c r="A133" s="18" t="s">
        <v>274</v>
      </c>
      <c r="B133" s="52" t="s">
        <v>551</v>
      </c>
      <c r="C133" s="103">
        <f>+C134+C135+C136+C137</f>
        <v>0</v>
      </c>
      <c r="D133" s="103">
        <f>+D134+D135+D136+D137</f>
        <v>0</v>
      </c>
      <c r="E133" s="103">
        <f>+E134+E135+E136+E137</f>
        <v>0</v>
      </c>
      <c r="F133" s="103">
        <f>+F134+F135+F136+F137</f>
        <v>0</v>
      </c>
    </row>
    <row r="134" spans="1:6" ht="12" customHeight="1">
      <c r="A134" s="13" t="s">
        <v>325</v>
      </c>
      <c r="B134" s="7" t="s">
        <v>552</v>
      </c>
      <c r="C134" s="90"/>
      <c r="D134" s="90"/>
      <c r="E134" s="90"/>
      <c r="F134" s="90"/>
    </row>
    <row r="135" spans="1:6" ht="15" customHeight="1">
      <c r="A135" s="13" t="s">
        <v>326</v>
      </c>
      <c r="B135" s="7" t="s">
        <v>562</v>
      </c>
      <c r="C135" s="90"/>
      <c r="D135" s="90"/>
      <c r="E135" s="90"/>
      <c r="F135" s="90"/>
    </row>
    <row r="136" spans="1:6" ht="12.75" customHeight="1">
      <c r="A136" s="13" t="s">
        <v>463</v>
      </c>
      <c r="B136" s="7" t="s">
        <v>553</v>
      </c>
      <c r="C136" s="90"/>
      <c r="D136" s="90"/>
      <c r="E136" s="90"/>
      <c r="F136" s="90"/>
    </row>
    <row r="137" spans="1:6" ht="12.75" customHeight="1" thickBot="1">
      <c r="A137" s="11" t="s">
        <v>464</v>
      </c>
      <c r="B137" s="5" t="s">
        <v>554</v>
      </c>
      <c r="C137" s="90"/>
      <c r="D137" s="90"/>
      <c r="E137" s="90"/>
      <c r="F137" s="90"/>
    </row>
    <row r="138" spans="1:6" ht="12" customHeight="1" thickBot="1">
      <c r="A138" s="18" t="s">
        <v>275</v>
      </c>
      <c r="B138" s="52" t="s">
        <v>555</v>
      </c>
      <c r="C138" s="106">
        <f>+C139+C140+C141+C142</f>
        <v>0</v>
      </c>
      <c r="D138" s="106">
        <f>+D139+D140+D141+D142</f>
        <v>0</v>
      </c>
      <c r="E138" s="106">
        <f>+E139+E140+E141+E142</f>
        <v>0</v>
      </c>
      <c r="F138" s="106">
        <f>+F139+F140+F141+F142</f>
        <v>0</v>
      </c>
    </row>
    <row r="139" spans="1:6" ht="14.25" customHeight="1">
      <c r="A139" s="13" t="s">
        <v>366</v>
      </c>
      <c r="B139" s="7" t="s">
        <v>556</v>
      </c>
      <c r="C139" s="90"/>
      <c r="D139" s="90"/>
      <c r="E139" s="90"/>
      <c r="F139" s="90"/>
    </row>
    <row r="140" spans="1:6" ht="12.75" customHeight="1">
      <c r="A140" s="13" t="s">
        <v>367</v>
      </c>
      <c r="B140" s="7" t="s">
        <v>557</v>
      </c>
      <c r="C140" s="90"/>
      <c r="D140" s="90"/>
      <c r="E140" s="90"/>
      <c r="F140" s="90"/>
    </row>
    <row r="141" spans="1:6" ht="13.5" customHeight="1">
      <c r="A141" s="13" t="s">
        <v>390</v>
      </c>
      <c r="B141" s="7" t="s">
        <v>558</v>
      </c>
      <c r="C141" s="90"/>
      <c r="D141" s="90"/>
      <c r="E141" s="90"/>
      <c r="F141" s="90"/>
    </row>
    <row r="142" spans="1:6" ht="13.5" customHeight="1" thickBot="1">
      <c r="A142" s="13" t="s">
        <v>466</v>
      </c>
      <c r="B142" s="7" t="s">
        <v>559</v>
      </c>
      <c r="C142" s="90"/>
      <c r="D142" s="90"/>
      <c r="E142" s="90"/>
      <c r="F142" s="90"/>
    </row>
    <row r="143" spans="1:6" ht="12" customHeight="1" thickBot="1">
      <c r="A143" s="18" t="s">
        <v>276</v>
      </c>
      <c r="B143" s="52" t="s">
        <v>560</v>
      </c>
      <c r="C143" s="168">
        <f>+C124+C128+C133+C138</f>
        <v>0</v>
      </c>
      <c r="D143" s="168">
        <f>+D124+D128+D133+D138</f>
        <v>0</v>
      </c>
      <c r="E143" s="168">
        <f>+E124+E128+E133+E138</f>
        <v>0</v>
      </c>
      <c r="F143" s="168">
        <f>+F124+F128+F133+F138</f>
        <v>0</v>
      </c>
    </row>
    <row r="144" spans="1:6" ht="13.5" customHeight="1" thickBot="1">
      <c r="A144" s="95" t="s">
        <v>277</v>
      </c>
      <c r="B144" s="142" t="s">
        <v>561</v>
      </c>
      <c r="C144" s="168">
        <f>+C123+C143</f>
        <v>4650000</v>
      </c>
      <c r="D144" s="168">
        <f>+D123+D143</f>
        <v>4650000</v>
      </c>
      <c r="E144" s="168">
        <f>+E123+E143</f>
        <v>2593903</v>
      </c>
      <c r="F144" s="168">
        <f>+F123+F143</f>
        <v>75.18559420289856</v>
      </c>
    </row>
    <row r="145" spans="4:6" ht="12.75" customHeight="1">
      <c r="D145" s="144"/>
      <c r="F145" s="144"/>
    </row>
    <row r="146" spans="1:5" ht="14.25" customHeight="1">
      <c r="A146" s="1407" t="s">
        <v>1067</v>
      </c>
      <c r="B146" s="1407"/>
      <c r="C146" s="1407"/>
      <c r="E146" s="153"/>
    </row>
    <row r="147" spans="1:6" ht="15.75" customHeight="1" thickBot="1">
      <c r="A147" s="1404" t="s">
        <v>1068</v>
      </c>
      <c r="B147" s="1404"/>
      <c r="C147" s="691"/>
      <c r="D147" s="689"/>
      <c r="E147" s="691"/>
      <c r="F147" s="689"/>
    </row>
    <row r="148" spans="1:6" ht="14.25" customHeight="1" thickBot="1">
      <c r="A148" s="18">
        <v>1</v>
      </c>
      <c r="B148" s="24" t="s">
        <v>1069</v>
      </c>
      <c r="C148" s="309"/>
      <c r="D148" s="97">
        <f>+D60-D123</f>
        <v>0</v>
      </c>
      <c r="E148" s="309"/>
      <c r="F148" s="97">
        <f>+F60-F123</f>
        <v>-19.40273398784479</v>
      </c>
    </row>
    <row r="149" spans="1:6" ht="21.75" thickBot="1">
      <c r="A149" s="18" t="s">
        <v>269</v>
      </c>
      <c r="B149" s="24" t="s">
        <v>1070</v>
      </c>
      <c r="C149" s="309"/>
      <c r="D149" s="97">
        <f>+D83-D143</f>
        <v>0</v>
      </c>
      <c r="E149" s="309"/>
      <c r="F149" s="97">
        <f>+F83-F143</f>
        <v>0</v>
      </c>
    </row>
    <row r="150" spans="1:5" ht="15.75">
      <c r="A150" s="720"/>
      <c r="B150" s="721"/>
      <c r="C150" s="721"/>
      <c r="E150" s="721"/>
    </row>
    <row r="151" spans="3:5" ht="15.75">
      <c r="C151" s="721"/>
      <c r="E151" s="721"/>
    </row>
  </sheetData>
  <sheetProtection/>
  <mergeCells count="6">
    <mergeCell ref="A147:B147"/>
    <mergeCell ref="A1:C1"/>
    <mergeCell ref="A2:B2"/>
    <mergeCell ref="A86:C86"/>
    <mergeCell ref="A87:B87"/>
    <mergeCell ref="A146:C146"/>
  </mergeCells>
  <printOptions/>
  <pageMargins left="0" right="0" top="0.7480314960629921" bottom="0" header="0.31496062992125984" footer="0.31496062992125984"/>
  <pageSetup horizontalDpi="600" verticalDpi="600" orientation="portrait" paperSize="9" scale="60" r:id="rId1"/>
  <headerFooter alignWithMargins="0">
    <oddHeader>&amp;C                                                                                                                 1.3.melléklet a 5/2017. (IV.25.) önkormányzati rendelethez</oddHeader>
  </headerFooter>
  <rowBreaks count="1" manualBreakCount="1">
    <brk id="85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D1">
      <selection activeCell="H3" sqref="H3"/>
    </sheetView>
  </sheetViews>
  <sheetFormatPr defaultColWidth="9.00390625" defaultRowHeight="12.75"/>
  <cols>
    <col min="1" max="1" width="38.00390625" style="0" hidden="1" customWidth="1"/>
    <col min="2" max="2" width="19.375" style="0" hidden="1" customWidth="1"/>
    <col min="3" max="3" width="21.625" style="0" hidden="1" customWidth="1"/>
    <col min="4" max="4" width="41.00390625" style="0" customWidth="1"/>
    <col min="5" max="10" width="22.00390625" style="0" customWidth="1"/>
  </cols>
  <sheetData>
    <row r="1" spans="1:6" ht="12.75">
      <c r="A1" s="1115"/>
      <c r="B1" s="1115"/>
      <c r="C1" s="1115"/>
      <c r="D1" s="1361" t="s">
        <v>146</v>
      </c>
      <c r="E1" s="1361"/>
      <c r="F1" s="1361"/>
    </row>
    <row r="3" spans="4:10" ht="12.75">
      <c r="D3" s="1118"/>
      <c r="E3" s="1118"/>
      <c r="F3" s="1118"/>
      <c r="G3" s="1118"/>
      <c r="H3" s="1118" t="s">
        <v>179</v>
      </c>
      <c r="I3" s="1118"/>
      <c r="J3" s="1118"/>
    </row>
    <row r="4" spans="4:10" ht="12.75">
      <c r="D4" s="1118"/>
      <c r="E4" s="1118"/>
      <c r="F4" s="1118"/>
      <c r="G4" s="1118"/>
      <c r="H4" s="1118"/>
      <c r="I4" s="1118"/>
      <c r="J4" s="1118"/>
    </row>
    <row r="5" spans="1:10" ht="13.5" thickBot="1">
      <c r="A5" s="505"/>
      <c r="B5" s="505"/>
      <c r="C5" s="505"/>
      <c r="D5" s="505"/>
      <c r="E5" s="1362" t="s">
        <v>41</v>
      </c>
      <c r="F5" s="1362"/>
      <c r="G5" s="506"/>
      <c r="H5" s="506"/>
      <c r="I5" s="506"/>
      <c r="J5" s="506"/>
    </row>
    <row r="6" spans="1:10" ht="12.75">
      <c r="A6" s="1372" t="s">
        <v>781</v>
      </c>
      <c r="B6" s="507" t="s">
        <v>782</v>
      </c>
      <c r="C6" s="508" t="s">
        <v>783</v>
      </c>
      <c r="D6" s="1372" t="s">
        <v>781</v>
      </c>
      <c r="E6" s="507" t="s">
        <v>39</v>
      </c>
      <c r="F6" s="507" t="s">
        <v>122</v>
      </c>
      <c r="G6" s="507" t="s">
        <v>40</v>
      </c>
      <c r="H6" s="507"/>
      <c r="I6" s="507"/>
      <c r="J6" s="507"/>
    </row>
    <row r="7" spans="1:10" ht="13.5" thickBot="1">
      <c r="A7" s="1360"/>
      <c r="B7" s="509" t="s">
        <v>784</v>
      </c>
      <c r="C7" s="510" t="s">
        <v>785</v>
      </c>
      <c r="D7" s="1373"/>
      <c r="E7" s="618" t="s">
        <v>784</v>
      </c>
      <c r="F7" s="618" t="s">
        <v>784</v>
      </c>
      <c r="G7" s="618" t="s">
        <v>695</v>
      </c>
      <c r="H7" s="618" t="s">
        <v>42</v>
      </c>
      <c r="I7" s="618" t="s">
        <v>625</v>
      </c>
      <c r="J7" s="618" t="s">
        <v>626</v>
      </c>
    </row>
    <row r="8" spans="1:10" ht="25.5">
      <c r="A8" s="511" t="s">
        <v>786</v>
      </c>
      <c r="B8" s="512">
        <v>1837721</v>
      </c>
      <c r="C8" s="512">
        <v>1836684</v>
      </c>
      <c r="D8" s="1347" t="s">
        <v>957</v>
      </c>
      <c r="E8" s="514">
        <v>2100226000</v>
      </c>
      <c r="F8" s="514">
        <f>G8+H8+I8+J8</f>
        <v>2065383763</v>
      </c>
      <c r="G8" s="514">
        <f>G9+G10+G11+G12</f>
        <v>2065383763</v>
      </c>
      <c r="H8" s="514"/>
      <c r="I8" s="514"/>
      <c r="J8" s="514"/>
    </row>
    <row r="9" spans="1:10" ht="12.75">
      <c r="A9" s="515" t="s">
        <v>787</v>
      </c>
      <c r="B9" s="516">
        <v>3195</v>
      </c>
      <c r="C9" s="516">
        <v>3195</v>
      </c>
      <c r="D9" s="515" t="s">
        <v>787</v>
      </c>
      <c r="E9" s="514">
        <v>39793000</v>
      </c>
      <c r="F9" s="514">
        <f aca="true" t="shared" si="0" ref="F9:F21">G9+H9+I9+J9</f>
        <v>32541005</v>
      </c>
      <c r="G9" s="516">
        <v>32541005</v>
      </c>
      <c r="H9" s="516"/>
      <c r="I9" s="516"/>
      <c r="J9" s="516"/>
    </row>
    <row r="10" spans="1:10" ht="12.75">
      <c r="A10" s="515" t="s">
        <v>788</v>
      </c>
      <c r="B10" s="516">
        <v>1365700</v>
      </c>
      <c r="C10" s="516">
        <v>1365700</v>
      </c>
      <c r="D10" s="515" t="s">
        <v>788</v>
      </c>
      <c r="E10" s="514">
        <v>1605714000</v>
      </c>
      <c r="F10" s="514">
        <f t="shared" si="0"/>
        <v>1567818184</v>
      </c>
      <c r="G10" s="516">
        <v>1567818184</v>
      </c>
      <c r="H10" s="516"/>
      <c r="I10" s="516"/>
      <c r="J10" s="516"/>
    </row>
    <row r="11" spans="1:10" ht="12.75">
      <c r="A11" s="515" t="s">
        <v>789</v>
      </c>
      <c r="B11" s="516">
        <v>21295</v>
      </c>
      <c r="C11" s="516">
        <v>20000</v>
      </c>
      <c r="D11" s="515" t="s">
        <v>789</v>
      </c>
      <c r="E11" s="514">
        <v>20023000</v>
      </c>
      <c r="F11" s="514">
        <f t="shared" si="0"/>
        <v>20023200</v>
      </c>
      <c r="G11" s="516">
        <v>20023200</v>
      </c>
      <c r="H11" s="516"/>
      <c r="I11" s="516"/>
      <c r="J11" s="516"/>
    </row>
    <row r="12" spans="1:12" ht="13.5" thickBot="1">
      <c r="A12" s="517" t="s">
        <v>790</v>
      </c>
      <c r="B12" s="516">
        <v>447531</v>
      </c>
      <c r="C12" s="518">
        <v>447789</v>
      </c>
      <c r="D12" s="515" t="s">
        <v>790</v>
      </c>
      <c r="E12" s="514">
        <v>434696000</v>
      </c>
      <c r="F12" s="514">
        <f t="shared" si="0"/>
        <v>445001374</v>
      </c>
      <c r="G12" s="516">
        <v>445001374</v>
      </c>
      <c r="H12" s="516"/>
      <c r="I12" s="516"/>
      <c r="J12" s="516"/>
      <c r="L12" s="1201"/>
    </row>
    <row r="13" spans="1:10" ht="24.75" customHeight="1">
      <c r="A13" s="519" t="s">
        <v>791</v>
      </c>
      <c r="B13" s="512">
        <v>150518</v>
      </c>
      <c r="C13" s="520">
        <v>154565</v>
      </c>
      <c r="D13" s="1347" t="s">
        <v>792</v>
      </c>
      <c r="E13" s="512">
        <v>679000</v>
      </c>
      <c r="F13" s="512">
        <f t="shared" si="0"/>
        <v>296909168</v>
      </c>
      <c r="G13" s="512">
        <f>G16+G14</f>
        <v>296165743</v>
      </c>
      <c r="H13" s="512"/>
      <c r="I13" s="512"/>
      <c r="J13" s="512">
        <v>743425</v>
      </c>
    </row>
    <row r="14" spans="1:10" ht="12.75">
      <c r="A14" s="521" t="s">
        <v>793</v>
      </c>
      <c r="B14" s="516">
        <v>804</v>
      </c>
      <c r="C14" s="522">
        <v>804</v>
      </c>
      <c r="D14" s="515" t="s">
        <v>793</v>
      </c>
      <c r="E14" s="514">
        <v>679000</v>
      </c>
      <c r="F14" s="514">
        <f t="shared" si="0"/>
        <v>0</v>
      </c>
      <c r="G14" s="516"/>
      <c r="H14" s="516"/>
      <c r="I14" s="516"/>
      <c r="J14" s="516"/>
    </row>
    <row r="15" spans="1:10" ht="12.75">
      <c r="A15" s="523" t="s">
        <v>794</v>
      </c>
      <c r="B15" s="524">
        <v>16292</v>
      </c>
      <c r="C15" s="525">
        <v>30391</v>
      </c>
      <c r="D15" s="515"/>
      <c r="E15" s="514">
        <v>0</v>
      </c>
      <c r="F15" s="514">
        <f t="shared" si="0"/>
        <v>0</v>
      </c>
      <c r="G15" s="516"/>
      <c r="H15" s="516"/>
      <c r="I15" s="516"/>
      <c r="J15" s="516"/>
    </row>
    <row r="16" spans="1:10" ht="12.75">
      <c r="A16" s="521" t="s">
        <v>796</v>
      </c>
      <c r="B16" s="516">
        <v>0</v>
      </c>
      <c r="C16" s="522">
        <v>0</v>
      </c>
      <c r="D16" s="515" t="s">
        <v>795</v>
      </c>
      <c r="E16" s="514">
        <v>0</v>
      </c>
      <c r="F16" s="514">
        <f t="shared" si="0"/>
        <v>296165743</v>
      </c>
      <c r="G16" s="516">
        <v>296165743</v>
      </c>
      <c r="H16" s="514"/>
      <c r="I16" s="514"/>
      <c r="J16" s="514"/>
    </row>
    <row r="17" spans="1:10" ht="13.5" thickBot="1">
      <c r="A17" s="521" t="s">
        <v>797</v>
      </c>
      <c r="B17" s="516">
        <v>123370</v>
      </c>
      <c r="C17" s="522">
        <v>123370</v>
      </c>
      <c r="D17" s="513" t="s">
        <v>798</v>
      </c>
      <c r="E17" s="526">
        <v>172254000</v>
      </c>
      <c r="F17" s="526">
        <f t="shared" si="0"/>
        <v>210774166</v>
      </c>
      <c r="G17" s="1274">
        <v>207600676</v>
      </c>
      <c r="H17" s="526"/>
      <c r="I17" s="526"/>
      <c r="J17" s="526">
        <v>3173490</v>
      </c>
    </row>
    <row r="18" spans="1:10" s="1123" customFormat="1" ht="13.5" thickBot="1">
      <c r="A18" s="1119"/>
      <c r="B18" s="1120"/>
      <c r="C18" s="1121"/>
      <c r="D18" s="1348" t="s">
        <v>799</v>
      </c>
      <c r="E18" s="552">
        <v>32261000</v>
      </c>
      <c r="F18" s="552">
        <f>G18+H18+I18+J18</f>
        <v>24057143</v>
      </c>
      <c r="G18" s="1122">
        <v>22392992</v>
      </c>
      <c r="H18" s="1122">
        <v>458892</v>
      </c>
      <c r="I18" s="1122"/>
      <c r="J18" s="1122">
        <v>1205259</v>
      </c>
    </row>
    <row r="19" spans="1:10" ht="13.5" thickBot="1">
      <c r="A19" s="471" t="s">
        <v>800</v>
      </c>
      <c r="B19" s="516">
        <v>10052</v>
      </c>
      <c r="C19" s="522">
        <v>0</v>
      </c>
      <c r="D19" s="1349" t="s">
        <v>962</v>
      </c>
      <c r="E19" s="552">
        <v>9512000</v>
      </c>
      <c r="F19" s="552">
        <f t="shared" si="0"/>
        <v>991948</v>
      </c>
      <c r="G19" s="1122">
        <v>991948</v>
      </c>
      <c r="H19" s="628"/>
      <c r="I19" s="628"/>
      <c r="J19" s="628"/>
    </row>
    <row r="20" spans="2:10" ht="13.5" thickBot="1">
      <c r="B20" s="527"/>
      <c r="C20" s="528"/>
      <c r="D20" s="513" t="s">
        <v>801</v>
      </c>
      <c r="E20" s="552">
        <v>3068000</v>
      </c>
      <c r="F20" s="552">
        <f t="shared" si="0"/>
        <v>3415908</v>
      </c>
      <c r="G20" s="1275">
        <v>1135522</v>
      </c>
      <c r="H20" s="514">
        <v>299714</v>
      </c>
      <c r="I20" s="514">
        <v>721267</v>
      </c>
      <c r="J20" s="514">
        <v>1259405</v>
      </c>
    </row>
    <row r="21" spans="1:10" ht="15" thickBot="1">
      <c r="A21" s="530" t="s">
        <v>802</v>
      </c>
      <c r="B21" s="531">
        <v>1988239</v>
      </c>
      <c r="C21" s="532">
        <v>1991249</v>
      </c>
      <c r="D21" s="1350" t="s">
        <v>802</v>
      </c>
      <c r="E21" s="552">
        <v>2318000000</v>
      </c>
      <c r="F21" s="552">
        <f t="shared" si="0"/>
        <v>2601532096</v>
      </c>
      <c r="G21" s="1276">
        <f>G8+G17+G18+G19+G20+G13</f>
        <v>2593670644</v>
      </c>
      <c r="H21" s="531">
        <f>H8+H17+H18+H19+H20</f>
        <v>758606</v>
      </c>
      <c r="I21" s="531">
        <f>I8+I17+I18+I19+I20</f>
        <v>721267</v>
      </c>
      <c r="J21" s="531">
        <f>J8+J17+J18+J19+J20+J13</f>
        <v>6381579</v>
      </c>
    </row>
    <row r="22" spans="1:10" ht="15" thickBot="1">
      <c r="A22" s="533"/>
      <c r="B22" s="534"/>
      <c r="C22" s="534"/>
      <c r="D22" s="533"/>
      <c r="E22" s="534"/>
      <c r="F22" s="534"/>
      <c r="G22" s="1277"/>
      <c r="H22" s="534"/>
      <c r="I22" s="534"/>
      <c r="J22" s="534"/>
    </row>
    <row r="23" spans="1:10" ht="12.75">
      <c r="A23" s="1372" t="s">
        <v>721</v>
      </c>
      <c r="B23" s="535" t="s">
        <v>803</v>
      </c>
      <c r="C23" s="1351" t="s">
        <v>783</v>
      </c>
      <c r="D23" s="1372" t="s">
        <v>721</v>
      </c>
      <c r="E23" s="507" t="s">
        <v>39</v>
      </c>
      <c r="F23" s="507" t="s">
        <v>122</v>
      </c>
      <c r="G23" s="1278" t="s">
        <v>40</v>
      </c>
      <c r="H23" s="507"/>
      <c r="I23" s="507"/>
      <c r="J23" s="507"/>
    </row>
    <row r="24" spans="1:10" ht="13.5" thickBot="1">
      <c r="A24" s="1373"/>
      <c r="B24" s="536" t="s">
        <v>784</v>
      </c>
      <c r="C24" s="1352" t="s">
        <v>785</v>
      </c>
      <c r="D24" s="1373"/>
      <c r="E24" s="618" t="s">
        <v>784</v>
      </c>
      <c r="F24" s="618" t="s">
        <v>784</v>
      </c>
      <c r="G24" s="1279" t="s">
        <v>695</v>
      </c>
      <c r="H24" s="618" t="s">
        <v>42</v>
      </c>
      <c r="I24" s="618" t="s">
        <v>625</v>
      </c>
      <c r="J24" s="618" t="s">
        <v>626</v>
      </c>
    </row>
    <row r="25" spans="1:10" ht="12.75">
      <c r="A25" s="519" t="s">
        <v>804</v>
      </c>
      <c r="B25" s="537">
        <v>1843276</v>
      </c>
      <c r="C25" s="537">
        <v>1855195</v>
      </c>
      <c r="D25" s="511" t="s">
        <v>805</v>
      </c>
      <c r="E25" s="512">
        <v>2266248000</v>
      </c>
      <c r="F25" s="512">
        <f>G25+H25+I25+J25</f>
        <v>2550444932</v>
      </c>
      <c r="G25" s="1280">
        <v>2559794985</v>
      </c>
      <c r="H25" s="512">
        <v>-4334377</v>
      </c>
      <c r="I25" s="512">
        <v>-593793</v>
      </c>
      <c r="J25" s="512">
        <v>-4421883</v>
      </c>
    </row>
    <row r="26" spans="1:10" ht="12.75">
      <c r="A26" s="521" t="s">
        <v>806</v>
      </c>
      <c r="B26" s="538">
        <v>1045370</v>
      </c>
      <c r="C26" s="538">
        <v>2257902</v>
      </c>
      <c r="D26" s="515" t="s">
        <v>807</v>
      </c>
      <c r="E26" s="514">
        <v>2257901000</v>
      </c>
      <c r="F26" s="514">
        <f aca="true" t="shared" si="1" ref="F26:F41">G26+H26+I26+J26</f>
        <v>2257900656</v>
      </c>
      <c r="G26" s="1120">
        <v>2257097322</v>
      </c>
      <c r="H26" s="516"/>
      <c r="I26" s="516"/>
      <c r="J26" s="516">
        <v>803334</v>
      </c>
    </row>
    <row r="27" spans="1:10" ht="12.75">
      <c r="A27" s="539" t="s">
        <v>808</v>
      </c>
      <c r="B27" s="540">
        <v>797906</v>
      </c>
      <c r="C27" s="541">
        <v>-402707</v>
      </c>
      <c r="D27" s="515" t="s">
        <v>809</v>
      </c>
      <c r="E27" s="514">
        <v>0</v>
      </c>
      <c r="F27" s="514">
        <f t="shared" si="1"/>
        <v>0</v>
      </c>
      <c r="G27" s="516"/>
      <c r="H27" s="516"/>
      <c r="I27" s="516"/>
      <c r="J27" s="516"/>
    </row>
    <row r="28" spans="1:10" s="1123" customFormat="1" ht="12.75">
      <c r="A28" s="1119" t="s">
        <v>810</v>
      </c>
      <c r="B28" s="1124"/>
      <c r="C28" s="1125"/>
      <c r="D28" s="1126" t="s">
        <v>811</v>
      </c>
      <c r="E28" s="514">
        <v>123369000</v>
      </c>
      <c r="F28" s="514">
        <f t="shared" si="1"/>
        <v>123369321</v>
      </c>
      <c r="G28" s="1120">
        <v>123369321</v>
      </c>
      <c r="H28" s="1120"/>
      <c r="I28" s="1120"/>
      <c r="J28" s="1120"/>
    </row>
    <row r="29" spans="1:10" s="1123" customFormat="1" ht="12.75">
      <c r="A29" s="1127"/>
      <c r="B29" s="1127"/>
      <c r="C29" s="1127"/>
      <c r="D29" s="1126" t="s">
        <v>812</v>
      </c>
      <c r="E29" s="514">
        <v>-153401000</v>
      </c>
      <c r="F29" s="514">
        <f t="shared" si="1"/>
        <v>-115022679</v>
      </c>
      <c r="G29" s="1128">
        <v>-109137230</v>
      </c>
      <c r="H29" s="1128">
        <v>-1340617</v>
      </c>
      <c r="I29" s="1128">
        <v>21552</v>
      </c>
      <c r="J29" s="1128">
        <v>-4566384</v>
      </c>
    </row>
    <row r="30" spans="1:10" ht="12.75">
      <c r="A30" s="521"/>
      <c r="B30" s="538"/>
      <c r="C30" s="542"/>
      <c r="D30" s="515" t="s">
        <v>813</v>
      </c>
      <c r="E30" s="514">
        <v>0</v>
      </c>
      <c r="F30" s="514">
        <f t="shared" si="1"/>
        <v>0</v>
      </c>
      <c r="G30" s="516"/>
      <c r="H30" s="516"/>
      <c r="I30" s="516"/>
      <c r="J30" s="516"/>
    </row>
    <row r="31" spans="1:10" ht="13.5" thickBot="1">
      <c r="A31" s="297"/>
      <c r="B31" s="545"/>
      <c r="C31" s="545"/>
      <c r="D31" s="517" t="s">
        <v>814</v>
      </c>
      <c r="E31" s="526">
        <v>38379000</v>
      </c>
      <c r="F31" s="526">
        <f t="shared" si="1"/>
        <v>284197634</v>
      </c>
      <c r="G31" s="518">
        <v>288465572</v>
      </c>
      <c r="H31" s="518">
        <v>-2993760</v>
      </c>
      <c r="I31" s="518">
        <v>-615345</v>
      </c>
      <c r="J31" s="518">
        <v>-658833</v>
      </c>
    </row>
    <row r="32" spans="1:10" ht="12.75">
      <c r="A32" s="546" t="s">
        <v>815</v>
      </c>
      <c r="B32" s="547">
        <v>132279</v>
      </c>
      <c r="C32" s="1353">
        <v>123370</v>
      </c>
      <c r="D32" s="513"/>
      <c r="E32" s="512">
        <v>0</v>
      </c>
      <c r="F32" s="512">
        <f t="shared" si="1"/>
        <v>0</v>
      </c>
      <c r="G32" s="514"/>
      <c r="H32" s="514"/>
      <c r="I32" s="514"/>
      <c r="J32" s="514"/>
    </row>
    <row r="33" spans="1:10" ht="12.75">
      <c r="A33" s="543" t="s">
        <v>816</v>
      </c>
      <c r="B33" s="544">
        <v>132279</v>
      </c>
      <c r="C33" s="540">
        <v>123370</v>
      </c>
      <c r="D33" s="515"/>
      <c r="E33" s="514">
        <v>0</v>
      </c>
      <c r="F33" s="514">
        <f t="shared" si="1"/>
        <v>0</v>
      </c>
      <c r="G33" s="516"/>
      <c r="H33" s="516"/>
      <c r="I33" s="516"/>
      <c r="J33" s="516"/>
    </row>
    <row r="34" spans="1:10" ht="13.5" thickBot="1">
      <c r="A34" s="548" t="s">
        <v>817</v>
      </c>
      <c r="B34" s="549"/>
      <c r="C34" s="1354"/>
      <c r="D34" s="515"/>
      <c r="E34" s="526">
        <v>0</v>
      </c>
      <c r="F34" s="526">
        <f t="shared" si="1"/>
        <v>0</v>
      </c>
      <c r="G34" s="516"/>
      <c r="H34" s="516"/>
      <c r="I34" s="516"/>
      <c r="J34" s="516"/>
    </row>
    <row r="35" spans="1:10" ht="12.75">
      <c r="A35" s="519" t="s">
        <v>818</v>
      </c>
      <c r="B35" s="512">
        <v>12684</v>
      </c>
      <c r="C35" s="1355">
        <v>12684</v>
      </c>
      <c r="D35" s="511" t="s">
        <v>819</v>
      </c>
      <c r="E35" s="512">
        <v>28339000</v>
      </c>
      <c r="F35" s="512">
        <f t="shared" si="1"/>
        <v>31076626</v>
      </c>
      <c r="G35" s="512">
        <v>27715685</v>
      </c>
      <c r="H35" s="512">
        <v>10490</v>
      </c>
      <c r="I35" s="512"/>
      <c r="J35" s="512">
        <v>3350451</v>
      </c>
    </row>
    <row r="36" spans="1:10" ht="12.75">
      <c r="A36" s="521" t="s">
        <v>820</v>
      </c>
      <c r="B36" s="516">
        <v>0</v>
      </c>
      <c r="C36" s="550">
        <v>0</v>
      </c>
      <c r="D36" s="515" t="s">
        <v>821</v>
      </c>
      <c r="E36" s="514">
        <v>2603000</v>
      </c>
      <c r="F36" s="514">
        <f t="shared" si="1"/>
        <v>262199</v>
      </c>
      <c r="G36" s="516">
        <v>74748</v>
      </c>
      <c r="H36" s="516">
        <v>10490</v>
      </c>
      <c r="I36" s="516"/>
      <c r="J36" s="516">
        <v>176961</v>
      </c>
    </row>
    <row r="37" spans="1:10" ht="12.75">
      <c r="A37" s="521" t="s">
        <v>822</v>
      </c>
      <c r="B37" s="516">
        <v>11541</v>
      </c>
      <c r="C37" s="550">
        <v>12684</v>
      </c>
      <c r="D37" s="515" t="s">
        <v>823</v>
      </c>
      <c r="E37" s="514">
        <v>14011000</v>
      </c>
      <c r="F37" s="514">
        <f t="shared" si="1"/>
        <v>14042123</v>
      </c>
      <c r="G37" s="516">
        <v>14042123</v>
      </c>
      <c r="H37" s="516"/>
      <c r="I37" s="516"/>
      <c r="J37" s="516"/>
    </row>
    <row r="38" spans="1:10" ht="13.5" thickBot="1">
      <c r="A38" s="471"/>
      <c r="B38" s="516"/>
      <c r="C38" s="550"/>
      <c r="D38" s="517" t="s">
        <v>824</v>
      </c>
      <c r="E38" s="526">
        <v>11725000</v>
      </c>
      <c r="F38" s="526">
        <f t="shared" si="1"/>
        <v>16772304</v>
      </c>
      <c r="G38" s="518">
        <v>13598814</v>
      </c>
      <c r="H38" s="518"/>
      <c r="I38" s="518"/>
      <c r="J38" s="518">
        <v>3173490</v>
      </c>
    </row>
    <row r="39" spans="1:10" ht="12.75" customHeight="1" thickBot="1">
      <c r="A39" s="471" t="s">
        <v>825</v>
      </c>
      <c r="B39" s="516">
        <v>1143</v>
      </c>
      <c r="C39" s="550"/>
      <c r="D39" s="1357" t="s">
        <v>961</v>
      </c>
      <c r="E39" s="512">
        <v>0</v>
      </c>
      <c r="F39" s="512">
        <f t="shared" si="1"/>
        <v>0</v>
      </c>
      <c r="G39" s="551"/>
      <c r="H39" s="551"/>
      <c r="I39" s="551"/>
      <c r="J39" s="551"/>
    </row>
    <row r="40" spans="1:10" ht="12.75" customHeight="1" thickBot="1">
      <c r="A40" s="471"/>
      <c r="B40" s="516"/>
      <c r="C40" s="550"/>
      <c r="D40" s="1357" t="s">
        <v>960</v>
      </c>
      <c r="E40" s="512">
        <v>0</v>
      </c>
      <c r="F40" s="512">
        <f t="shared" si="1"/>
        <v>13850564</v>
      </c>
      <c r="G40" s="551">
        <v>0</v>
      </c>
      <c r="H40" s="512">
        <v>5082493</v>
      </c>
      <c r="I40" s="512">
        <v>1315060</v>
      </c>
      <c r="J40" s="512">
        <v>7453011</v>
      </c>
    </row>
    <row r="41" spans="1:10" ht="14.25" customHeight="1" thickBot="1">
      <c r="A41" s="521"/>
      <c r="B41" s="518"/>
      <c r="C41" s="550"/>
      <c r="D41" s="1358" t="s">
        <v>826</v>
      </c>
      <c r="E41" s="512">
        <v>23413000</v>
      </c>
      <c r="F41" s="512">
        <f t="shared" si="1"/>
        <v>6159974</v>
      </c>
      <c r="G41" s="552">
        <v>6159974</v>
      </c>
      <c r="H41" s="552"/>
      <c r="I41" s="552"/>
      <c r="J41" s="552"/>
    </row>
    <row r="42" spans="1:10" ht="13.5" thickBot="1">
      <c r="A42" s="553" t="s">
        <v>827</v>
      </c>
      <c r="B42" s="552">
        <v>1988239</v>
      </c>
      <c r="C42" s="1356">
        <v>1991249</v>
      </c>
      <c r="D42" s="554" t="s">
        <v>827</v>
      </c>
      <c r="E42" s="552">
        <v>2318000000</v>
      </c>
      <c r="F42" s="552">
        <f>G42+H42+I42+J42</f>
        <v>2601532096</v>
      </c>
      <c r="G42" s="526">
        <f>G25+G35+G41+G39+G40</f>
        <v>2593670644</v>
      </c>
      <c r="H42" s="526">
        <f>H25+H35+H41+H39+H40</f>
        <v>758606</v>
      </c>
      <c r="I42" s="526">
        <f>I25+I35+I41+I39+I40</f>
        <v>721267</v>
      </c>
      <c r="J42" s="526">
        <f>J25+J35+J41+J39+J40</f>
        <v>6381579</v>
      </c>
    </row>
    <row r="43" spans="1:10" ht="12.75">
      <c r="A43" s="529"/>
      <c r="B43" s="555"/>
      <c r="C43" s="555"/>
      <c r="D43" s="555"/>
      <c r="E43" s="555"/>
      <c r="F43" s="555"/>
      <c r="G43" s="555"/>
      <c r="H43" s="555"/>
      <c r="I43" s="555"/>
      <c r="J43" s="555"/>
    </row>
    <row r="44" spans="1:10" ht="12.75">
      <c r="A44" s="505"/>
      <c r="B44" s="505"/>
      <c r="C44" s="505"/>
      <c r="D44" s="505"/>
      <c r="E44" s="505"/>
      <c r="F44" s="505"/>
      <c r="G44" s="505"/>
      <c r="H44" s="505"/>
      <c r="I44" s="505"/>
      <c r="J44" s="505"/>
    </row>
  </sheetData>
  <sheetProtection/>
  <mergeCells count="6">
    <mergeCell ref="D1:F1"/>
    <mergeCell ref="E5:F5"/>
    <mergeCell ref="A23:A24"/>
    <mergeCell ref="D23:D24"/>
    <mergeCell ref="A6:A7"/>
    <mergeCell ref="D6:D7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60" zoomScalePageLayoutView="0" workbookViewId="0" topLeftCell="A1">
      <selection activeCell="B1" sqref="B1:H1"/>
    </sheetView>
  </sheetViews>
  <sheetFormatPr defaultColWidth="9.00390625" defaultRowHeight="12.75"/>
  <cols>
    <col min="1" max="1" width="8.00390625" style="0" customWidth="1"/>
    <col min="2" max="2" width="64.375" style="0" customWidth="1"/>
    <col min="3" max="5" width="16.375" style="0" customWidth="1"/>
    <col min="6" max="6" width="19.00390625" style="0" customWidth="1"/>
    <col min="7" max="7" width="16.375" style="0" customWidth="1"/>
  </cols>
  <sheetData>
    <row r="1" spans="2:8" ht="12.75">
      <c r="B1" s="1363" t="s">
        <v>180</v>
      </c>
      <c r="C1" s="1363"/>
      <c r="D1" s="1363"/>
      <c r="E1" s="1363"/>
      <c r="F1" s="1363"/>
      <c r="G1" s="1363"/>
      <c r="H1" s="1363"/>
    </row>
    <row r="4" spans="2:7" ht="14.25" customHeight="1">
      <c r="B4" s="556" t="s">
        <v>919</v>
      </c>
      <c r="C4" s="556"/>
      <c r="D4" s="556"/>
      <c r="E4" s="556"/>
      <c r="F4" s="556"/>
      <c r="G4" s="557"/>
    </row>
    <row r="5" spans="2:7" ht="14.25" customHeight="1">
      <c r="B5" s="556" t="s">
        <v>176</v>
      </c>
      <c r="C5" s="556"/>
      <c r="D5" s="556"/>
      <c r="E5" s="556"/>
      <c r="F5" s="556"/>
      <c r="G5" s="557"/>
    </row>
    <row r="6" spans="2:7" ht="16.5" customHeight="1">
      <c r="B6" s="556" t="s">
        <v>828</v>
      </c>
      <c r="C6" s="556"/>
      <c r="D6" s="556"/>
      <c r="E6" s="556"/>
      <c r="F6" s="556"/>
      <c r="G6" s="557"/>
    </row>
    <row r="7" spans="2:7" ht="13.5" thickBot="1">
      <c r="B7" s="556"/>
      <c r="C7" s="556"/>
      <c r="D7" s="556"/>
      <c r="E7" s="556"/>
      <c r="F7" s="556"/>
      <c r="G7" s="558"/>
    </row>
    <row r="8" spans="1:7" ht="26.25" thickBot="1">
      <c r="A8" s="559" t="s">
        <v>829</v>
      </c>
      <c r="B8" s="560" t="s">
        <v>309</v>
      </c>
      <c r="C8" s="560" t="s">
        <v>386</v>
      </c>
      <c r="D8" s="560" t="s">
        <v>43</v>
      </c>
      <c r="E8" s="560" t="s">
        <v>989</v>
      </c>
      <c r="F8" s="560" t="s">
        <v>626</v>
      </c>
      <c r="G8" s="1131" t="s">
        <v>44</v>
      </c>
    </row>
    <row r="9" spans="1:7" ht="13.5" thickBot="1">
      <c r="A9" s="561" t="s">
        <v>268</v>
      </c>
      <c r="B9" s="562" t="s">
        <v>830</v>
      </c>
      <c r="C9" s="1194">
        <v>982096040</v>
      </c>
      <c r="D9" s="1194">
        <v>4550779</v>
      </c>
      <c r="E9" s="1194">
        <v>4846544</v>
      </c>
      <c r="F9" s="1194">
        <v>75062366</v>
      </c>
      <c r="G9" s="1133">
        <f>C9+D9+E9+F9</f>
        <v>1066555729</v>
      </c>
    </row>
    <row r="10" spans="1:7" ht="13.5" thickBot="1">
      <c r="A10" s="561" t="s">
        <v>269</v>
      </c>
      <c r="B10" s="562" t="s">
        <v>831</v>
      </c>
      <c r="C10" s="1196">
        <v>481121331</v>
      </c>
      <c r="D10" s="1196">
        <v>104167673</v>
      </c>
      <c r="E10" s="1196">
        <v>28924264</v>
      </c>
      <c r="F10" s="1196">
        <v>145500914</v>
      </c>
      <c r="G10" s="1133">
        <f aca="true" t="shared" si="0" ref="G10:G27">C10+D10+E10+F10</f>
        <v>759714182</v>
      </c>
    </row>
    <row r="11" spans="1:7" ht="13.5" thickBot="1">
      <c r="A11" s="563" t="s">
        <v>270</v>
      </c>
      <c r="B11" s="564" t="s">
        <v>832</v>
      </c>
      <c r="C11" s="1192">
        <v>500974709</v>
      </c>
      <c r="D11" s="1192">
        <v>-99616894</v>
      </c>
      <c r="E11" s="1192">
        <v>-24077720</v>
      </c>
      <c r="F11" s="1192">
        <v>-70438548</v>
      </c>
      <c r="G11" s="1133">
        <f>G9-G10</f>
        <v>306841547</v>
      </c>
    </row>
    <row r="12" spans="1:7" ht="13.5" thickBot="1">
      <c r="A12" s="561" t="s">
        <v>271</v>
      </c>
      <c r="B12" s="562" t="s">
        <v>833</v>
      </c>
      <c r="C12" s="1194">
        <v>201097005</v>
      </c>
      <c r="D12" s="1194">
        <v>99826894</v>
      </c>
      <c r="E12" s="1194">
        <v>24077720</v>
      </c>
      <c r="F12" s="1194">
        <v>70512858</v>
      </c>
      <c r="G12" s="1133">
        <f>C12+D12+E12+F12</f>
        <v>395514477</v>
      </c>
    </row>
    <row r="13" spans="1:7" ht="13.5" thickBot="1">
      <c r="A13" s="561" t="s">
        <v>272</v>
      </c>
      <c r="B13" s="562" t="s">
        <v>834</v>
      </c>
      <c r="C13" s="1196">
        <v>497637942</v>
      </c>
      <c r="D13" s="1196"/>
      <c r="E13" s="1196"/>
      <c r="F13" s="1196"/>
      <c r="G13" s="1133">
        <f t="shared" si="0"/>
        <v>497637942</v>
      </c>
    </row>
    <row r="14" spans="1:7" ht="13.5" thickBot="1">
      <c r="A14" s="563" t="s">
        <v>273</v>
      </c>
      <c r="B14" s="564" t="s">
        <v>835</v>
      </c>
      <c r="C14" s="1192">
        <v>-296540937</v>
      </c>
      <c r="D14" s="1192">
        <v>99826894</v>
      </c>
      <c r="E14" s="1192">
        <v>24077720</v>
      </c>
      <c r="F14" s="1192">
        <v>70512858</v>
      </c>
      <c r="G14" s="1133">
        <f t="shared" si="0"/>
        <v>-102123465</v>
      </c>
    </row>
    <row r="15" spans="1:7" ht="13.5" thickBot="1">
      <c r="A15" s="563" t="s">
        <v>274</v>
      </c>
      <c r="B15" s="565" t="s">
        <v>836</v>
      </c>
      <c r="C15" s="1281">
        <f>C11+C14</f>
        <v>204433772</v>
      </c>
      <c r="D15" s="1281">
        <f>D11+D14</f>
        <v>210000</v>
      </c>
      <c r="E15" s="1281">
        <f>E11+E14</f>
        <v>0</v>
      </c>
      <c r="F15" s="1281">
        <f>F11+F14</f>
        <v>74310</v>
      </c>
      <c r="G15" s="1133">
        <f t="shared" si="0"/>
        <v>204718082</v>
      </c>
    </row>
    <row r="16" spans="1:7" ht="13.5" thickBot="1">
      <c r="A16" s="561" t="s">
        <v>275</v>
      </c>
      <c r="B16" s="562" t="s">
        <v>837</v>
      </c>
      <c r="C16" s="1196"/>
      <c r="D16" s="1196"/>
      <c r="E16" s="1196"/>
      <c r="F16" s="1196"/>
      <c r="G16" s="1133">
        <f t="shared" si="0"/>
        <v>0</v>
      </c>
    </row>
    <row r="17" spans="1:7" ht="13.5" thickBot="1">
      <c r="A17" s="561" t="s">
        <v>276</v>
      </c>
      <c r="B17" s="562" t="s">
        <v>838</v>
      </c>
      <c r="C17" s="1195"/>
      <c r="D17" s="1195"/>
      <c r="E17" s="1195"/>
      <c r="F17" s="1195"/>
      <c r="G17" s="1133">
        <f t="shared" si="0"/>
        <v>0</v>
      </c>
    </row>
    <row r="18" spans="1:7" ht="13.5" thickBot="1">
      <c r="A18" s="563" t="s">
        <v>277</v>
      </c>
      <c r="B18" s="564" t="s">
        <v>839</v>
      </c>
      <c r="C18" s="1199"/>
      <c r="D18" s="1199"/>
      <c r="E18" s="1199"/>
      <c r="F18" s="1199"/>
      <c r="G18" s="1133">
        <f t="shared" si="0"/>
        <v>0</v>
      </c>
    </row>
    <row r="19" spans="1:7" ht="13.5" thickBot="1">
      <c r="A19" s="561" t="s">
        <v>278</v>
      </c>
      <c r="B19" s="562" t="s">
        <v>840</v>
      </c>
      <c r="C19" s="1196"/>
      <c r="D19" s="1196"/>
      <c r="E19" s="1196"/>
      <c r="F19" s="1196"/>
      <c r="G19" s="1133">
        <f t="shared" si="0"/>
        <v>0</v>
      </c>
    </row>
    <row r="20" spans="1:7" ht="13.5" thickBot="1">
      <c r="A20" s="561" t="s">
        <v>279</v>
      </c>
      <c r="B20" s="562" t="s">
        <v>841</v>
      </c>
      <c r="C20" s="1195"/>
      <c r="D20" s="1195"/>
      <c r="E20" s="1195"/>
      <c r="F20" s="1195"/>
      <c r="G20" s="1133">
        <f t="shared" si="0"/>
        <v>0</v>
      </c>
    </row>
    <row r="21" spans="1:7" ht="13.5" thickBot="1">
      <c r="A21" s="563" t="s">
        <v>280</v>
      </c>
      <c r="B21" s="564" t="s">
        <v>842</v>
      </c>
      <c r="C21" s="1199"/>
      <c r="D21" s="1199"/>
      <c r="E21" s="1199"/>
      <c r="F21" s="1199"/>
      <c r="G21" s="1133">
        <f t="shared" si="0"/>
        <v>0</v>
      </c>
    </row>
    <row r="22" spans="1:7" ht="13.5" thickBot="1">
      <c r="A22" s="563" t="s">
        <v>281</v>
      </c>
      <c r="B22" s="565" t="s">
        <v>843</v>
      </c>
      <c r="C22" s="1200"/>
      <c r="D22" s="1200"/>
      <c r="E22" s="1200"/>
      <c r="F22" s="1200"/>
      <c r="G22" s="1133">
        <f t="shared" si="0"/>
        <v>0</v>
      </c>
    </row>
    <row r="23" spans="1:7" ht="13.5" thickBot="1">
      <c r="A23" s="563" t="s">
        <v>282</v>
      </c>
      <c r="B23" s="564" t="s">
        <v>844</v>
      </c>
      <c r="C23" s="1192">
        <v>204433772</v>
      </c>
      <c r="D23" s="1192">
        <v>210000</v>
      </c>
      <c r="E23" s="1192">
        <v>0</v>
      </c>
      <c r="F23" s="1192">
        <v>74310</v>
      </c>
      <c r="G23" s="1133">
        <f t="shared" si="0"/>
        <v>204718082</v>
      </c>
    </row>
    <row r="24" spans="1:7" ht="13.5" thickBot="1">
      <c r="A24" s="563" t="s">
        <v>283</v>
      </c>
      <c r="B24" s="564" t="s">
        <v>45</v>
      </c>
      <c r="C24" s="1192"/>
      <c r="D24" s="1199"/>
      <c r="E24" s="1199"/>
      <c r="F24" s="1199"/>
      <c r="G24" s="1133">
        <f t="shared" si="0"/>
        <v>0</v>
      </c>
    </row>
    <row r="25" spans="1:7" ht="13.5" thickBot="1">
      <c r="A25" s="563" t="s">
        <v>284</v>
      </c>
      <c r="B25" s="566" t="s">
        <v>46</v>
      </c>
      <c r="C25" s="1282">
        <v>204433772</v>
      </c>
      <c r="D25" s="1192">
        <v>210000</v>
      </c>
      <c r="E25" s="1192">
        <v>0</v>
      </c>
      <c r="F25" s="1192">
        <v>74310</v>
      </c>
      <c r="G25" s="1133">
        <f t="shared" si="0"/>
        <v>204718082</v>
      </c>
    </row>
    <row r="26" spans="1:7" ht="13.5" thickBot="1">
      <c r="A26" s="563" t="s">
        <v>285</v>
      </c>
      <c r="B26" s="564" t="s">
        <v>47</v>
      </c>
      <c r="C26" s="1192"/>
      <c r="D26" s="1192"/>
      <c r="E26" s="1192"/>
      <c r="F26" s="1192"/>
      <c r="G26" s="1133">
        <f t="shared" si="0"/>
        <v>0</v>
      </c>
    </row>
    <row r="27" spans="1:7" ht="13.5" thickBot="1">
      <c r="A27" s="563" t="s">
        <v>286</v>
      </c>
      <c r="B27" s="564" t="s">
        <v>48</v>
      </c>
      <c r="C27" s="564"/>
      <c r="D27" s="564"/>
      <c r="E27" s="564"/>
      <c r="F27" s="564"/>
      <c r="G27" s="1133">
        <f t="shared" si="0"/>
        <v>0</v>
      </c>
    </row>
    <row r="45" ht="12.75">
      <c r="D45" s="1116"/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D35" sqref="D35:D36"/>
    </sheetView>
  </sheetViews>
  <sheetFormatPr defaultColWidth="9.00390625" defaultRowHeight="12.75"/>
  <cols>
    <col min="1" max="1" width="6.50390625" style="0" customWidth="1"/>
    <col min="2" max="2" width="65.50390625" style="0" customWidth="1"/>
    <col min="3" max="7" width="17.875" style="0" customWidth="1"/>
    <col min="8" max="8" width="20.50390625" style="0" customWidth="1"/>
  </cols>
  <sheetData>
    <row r="1" spans="1:12" ht="12.75">
      <c r="A1" s="1366" t="s">
        <v>919</v>
      </c>
      <c r="B1" s="1366"/>
      <c r="C1" s="1367"/>
      <c r="F1" s="1363"/>
      <c r="G1" s="1363"/>
      <c r="H1" s="1363"/>
      <c r="I1" s="1363"/>
      <c r="J1" s="1363"/>
      <c r="K1" s="1363"/>
      <c r="L1" s="1363"/>
    </row>
    <row r="2" spans="1:10" ht="12.75">
      <c r="A2" s="1366" t="s">
        <v>176</v>
      </c>
      <c r="B2" s="1366"/>
      <c r="C2" s="1367"/>
      <c r="D2" s="1363"/>
      <c r="E2" s="1363"/>
      <c r="F2" s="1363"/>
      <c r="G2" s="1363"/>
      <c r="H2" s="1363"/>
      <c r="I2" s="1363"/>
      <c r="J2" s="1363"/>
    </row>
    <row r="3" spans="1:3" ht="12.75">
      <c r="A3" s="1366" t="s">
        <v>845</v>
      </c>
      <c r="B3" s="1366"/>
      <c r="C3" s="1367"/>
    </row>
    <row r="4" spans="1:8" ht="12.75">
      <c r="A4" s="556"/>
      <c r="B4" s="556"/>
      <c r="C4" s="567"/>
      <c r="D4" s="556"/>
      <c r="E4" s="556"/>
      <c r="F4" s="556"/>
      <c r="G4" s="556"/>
      <c r="H4" s="556"/>
    </row>
    <row r="5" spans="1:10" ht="12.75">
      <c r="A5" s="556"/>
      <c r="B5" s="556"/>
      <c r="C5" s="1368"/>
      <c r="D5" s="1363" t="s">
        <v>181</v>
      </c>
      <c r="E5" s="1363"/>
      <c r="F5" s="1363"/>
      <c r="G5" s="1363"/>
      <c r="H5" s="1363"/>
      <c r="I5" s="1184"/>
      <c r="J5" s="1184"/>
    </row>
    <row r="6" spans="1:8" ht="13.5" thickBot="1">
      <c r="A6" s="556"/>
      <c r="B6" s="556"/>
      <c r="C6" s="1368"/>
      <c r="D6" s="556"/>
      <c r="E6" s="556"/>
      <c r="F6" s="556"/>
      <c r="G6" s="556"/>
      <c r="H6" s="556"/>
    </row>
    <row r="7" spans="1:4" ht="13.5" thickBot="1">
      <c r="A7" s="556"/>
      <c r="B7" s="556"/>
      <c r="C7" s="1364" t="s">
        <v>41</v>
      </c>
      <c r="D7" s="1365"/>
    </row>
    <row r="8" spans="1:8" ht="13.5">
      <c r="A8" s="568"/>
      <c r="B8" s="569"/>
      <c r="C8" s="569" t="s">
        <v>846</v>
      </c>
      <c r="D8" s="1134" t="s">
        <v>847</v>
      </c>
      <c r="E8" s="569"/>
      <c r="F8" s="569"/>
      <c r="G8" s="569"/>
      <c r="H8" s="569"/>
    </row>
    <row r="9" spans="1:8" ht="13.5">
      <c r="A9" s="570"/>
      <c r="B9" s="571"/>
      <c r="C9" s="571" t="s">
        <v>848</v>
      </c>
      <c r="D9" s="1135" t="s">
        <v>848</v>
      </c>
      <c r="E9" s="571" t="s">
        <v>40</v>
      </c>
      <c r="F9" s="571"/>
      <c r="G9" s="571"/>
      <c r="H9" s="571"/>
    </row>
    <row r="10" spans="1:8" ht="13.5">
      <c r="A10" s="572" t="s">
        <v>829</v>
      </c>
      <c r="B10" s="571" t="s">
        <v>309</v>
      </c>
      <c r="C10" s="571" t="s">
        <v>849</v>
      </c>
      <c r="D10" s="1135" t="s">
        <v>849</v>
      </c>
      <c r="E10" s="571"/>
      <c r="F10" s="571"/>
      <c r="G10" s="571"/>
      <c r="H10" s="571"/>
    </row>
    <row r="11" spans="1:8" ht="13.5">
      <c r="A11" s="570"/>
      <c r="B11" s="571"/>
      <c r="C11" s="571" t="s">
        <v>850</v>
      </c>
      <c r="D11" s="1135" t="s">
        <v>850</v>
      </c>
      <c r="E11" s="571"/>
      <c r="F11" s="571"/>
      <c r="G11" s="571"/>
      <c r="H11" s="571"/>
    </row>
    <row r="12" spans="1:8" ht="14.25" thickBot="1">
      <c r="A12" s="573"/>
      <c r="B12" s="574"/>
      <c r="C12" s="574"/>
      <c r="D12" s="1136"/>
      <c r="E12" s="574" t="s">
        <v>386</v>
      </c>
      <c r="F12" s="574" t="s">
        <v>43</v>
      </c>
      <c r="G12" s="574" t="s">
        <v>989</v>
      </c>
      <c r="H12" s="574" t="s">
        <v>626</v>
      </c>
    </row>
    <row r="13" spans="1:8" ht="13.5" thickBot="1">
      <c r="A13" s="575" t="s">
        <v>268</v>
      </c>
      <c r="B13" s="575" t="s">
        <v>851</v>
      </c>
      <c r="C13" s="576">
        <v>136315000</v>
      </c>
      <c r="D13" s="1137">
        <f>E13+F13+G13+H13</f>
        <v>158701363</v>
      </c>
      <c r="E13" s="576">
        <v>158701363</v>
      </c>
      <c r="F13" s="576"/>
      <c r="G13" s="576"/>
      <c r="H13" s="576"/>
    </row>
    <row r="14" spans="1:8" ht="13.5" thickBot="1">
      <c r="A14" s="575" t="s">
        <v>269</v>
      </c>
      <c r="B14" s="575" t="s">
        <v>852</v>
      </c>
      <c r="C14" s="576">
        <v>116305000</v>
      </c>
      <c r="D14" s="1137">
        <f aca="true" t="shared" si="0" ref="D14:D53">E14+F14+G14+H14</f>
        <v>108929258</v>
      </c>
      <c r="E14" s="576">
        <v>26337685</v>
      </c>
      <c r="F14" s="576">
        <v>2737812</v>
      </c>
      <c r="G14" s="576">
        <v>3770855</v>
      </c>
      <c r="H14" s="576">
        <v>76082906</v>
      </c>
    </row>
    <row r="15" spans="1:8" ht="13.5" thickBot="1">
      <c r="A15" s="575" t="s">
        <v>270</v>
      </c>
      <c r="B15" s="575" t="s">
        <v>853</v>
      </c>
      <c r="C15" s="576">
        <v>-15000</v>
      </c>
      <c r="D15" s="1137">
        <f t="shared" si="0"/>
        <v>0</v>
      </c>
      <c r="E15" s="576"/>
      <c r="F15" s="576"/>
      <c r="G15" s="576"/>
      <c r="H15" s="576"/>
    </row>
    <row r="16" spans="1:8" ht="13.5" thickBot="1">
      <c r="A16" s="553" t="s">
        <v>271</v>
      </c>
      <c r="B16" s="553" t="s">
        <v>854</v>
      </c>
      <c r="C16" s="552">
        <v>252605000</v>
      </c>
      <c r="D16" s="1137">
        <f t="shared" si="0"/>
        <v>267630621</v>
      </c>
      <c r="E16" s="552">
        <v>185039048</v>
      </c>
      <c r="F16" s="552">
        <v>2737812</v>
      </c>
      <c r="G16" s="552">
        <v>3770855</v>
      </c>
      <c r="H16" s="552">
        <v>76082906</v>
      </c>
    </row>
    <row r="17" spans="1:8" ht="13.5" thickBot="1">
      <c r="A17" s="575" t="s">
        <v>272</v>
      </c>
      <c r="B17" s="575" t="s">
        <v>855</v>
      </c>
      <c r="C17" s="576">
        <v>0</v>
      </c>
      <c r="D17" s="1137">
        <f t="shared" si="0"/>
        <v>0</v>
      </c>
      <c r="E17" s="576"/>
      <c r="F17" s="576"/>
      <c r="G17" s="576"/>
      <c r="H17" s="576"/>
    </row>
    <row r="18" spans="1:8" ht="13.5" thickBot="1">
      <c r="A18" s="575" t="s">
        <v>273</v>
      </c>
      <c r="B18" s="575" t="s">
        <v>856</v>
      </c>
      <c r="C18" s="576">
        <v>0</v>
      </c>
      <c r="D18" s="1137">
        <f t="shared" si="0"/>
        <v>0</v>
      </c>
      <c r="E18" s="576"/>
      <c r="F18" s="576"/>
      <c r="G18" s="576"/>
      <c r="H18" s="576"/>
    </row>
    <row r="19" spans="1:8" ht="13.5" thickBot="1">
      <c r="A19" s="553" t="s">
        <v>274</v>
      </c>
      <c r="B19" s="553" t="s">
        <v>857</v>
      </c>
      <c r="C19" s="552">
        <v>0</v>
      </c>
      <c r="D19" s="1137">
        <f t="shared" si="0"/>
        <v>0</v>
      </c>
      <c r="E19" s="552"/>
      <c r="F19" s="552"/>
      <c r="G19" s="552"/>
      <c r="H19" s="552"/>
    </row>
    <row r="20" spans="1:8" ht="13.5" thickBot="1">
      <c r="A20" s="575" t="s">
        <v>275</v>
      </c>
      <c r="B20" s="575" t="s">
        <v>858</v>
      </c>
      <c r="C20" s="576">
        <v>580768000</v>
      </c>
      <c r="D20" s="1137">
        <f t="shared" si="0"/>
        <v>584866693</v>
      </c>
      <c r="E20" s="576">
        <v>397405923</v>
      </c>
      <c r="F20" s="576">
        <v>96997605</v>
      </c>
      <c r="G20" s="576">
        <v>23553008</v>
      </c>
      <c r="H20" s="576">
        <v>66910157</v>
      </c>
    </row>
    <row r="21" spans="1:8" ht="13.5" thickBot="1">
      <c r="A21" s="575" t="s">
        <v>276</v>
      </c>
      <c r="B21" s="575" t="s">
        <v>859</v>
      </c>
      <c r="C21" s="576">
        <v>29338000</v>
      </c>
      <c r="D21" s="1137">
        <v>42691466</v>
      </c>
      <c r="E21" s="576">
        <v>29485883</v>
      </c>
      <c r="F21" s="576">
        <v>1313064</v>
      </c>
      <c r="G21" s="576">
        <v>1003300</v>
      </c>
      <c r="H21" s="576"/>
    </row>
    <row r="22" spans="1:8" ht="13.5" thickBot="1">
      <c r="A22" s="575" t="s">
        <v>277</v>
      </c>
      <c r="B22" s="575" t="s">
        <v>860</v>
      </c>
      <c r="C22" s="576">
        <v>80235000</v>
      </c>
      <c r="D22" s="1137">
        <f t="shared" si="0"/>
        <v>383289734</v>
      </c>
      <c r="E22" s="576">
        <v>383287921</v>
      </c>
      <c r="F22" s="576">
        <v>6</v>
      </c>
      <c r="G22" s="576">
        <v>4</v>
      </c>
      <c r="H22" s="576">
        <v>1803</v>
      </c>
    </row>
    <row r="23" spans="1:8" ht="13.5" thickBot="1">
      <c r="A23" s="553" t="s">
        <v>278</v>
      </c>
      <c r="B23" s="553" t="s">
        <v>861</v>
      </c>
      <c r="C23" s="552">
        <v>690341000</v>
      </c>
      <c r="D23" s="1137">
        <v>1010847893</v>
      </c>
      <c r="E23" s="552">
        <f>E20+E21+E22</f>
        <v>810179727</v>
      </c>
      <c r="F23" s="552">
        <v>98310675</v>
      </c>
      <c r="G23" s="552">
        <v>24556312</v>
      </c>
      <c r="H23" s="552">
        <v>66911960</v>
      </c>
    </row>
    <row r="24" spans="1:8" ht="13.5" thickBot="1">
      <c r="A24" s="575" t="s">
        <v>279</v>
      </c>
      <c r="B24" s="575" t="s">
        <v>862</v>
      </c>
      <c r="C24" s="576">
        <v>21480000</v>
      </c>
      <c r="D24" s="1137">
        <f t="shared" si="0"/>
        <v>23472032</v>
      </c>
      <c r="E24" s="576">
        <v>5711142</v>
      </c>
      <c r="F24" s="576">
        <v>2419258</v>
      </c>
      <c r="G24" s="576">
        <v>2003818</v>
      </c>
      <c r="H24" s="576">
        <v>13337814</v>
      </c>
    </row>
    <row r="25" spans="1:8" ht="13.5" thickBot="1">
      <c r="A25" s="575" t="s">
        <v>280</v>
      </c>
      <c r="B25" s="575" t="s">
        <v>863</v>
      </c>
      <c r="C25" s="576">
        <v>149329000</v>
      </c>
      <c r="D25" s="1137">
        <f t="shared" si="0"/>
        <v>144391103</v>
      </c>
      <c r="E25" s="576">
        <v>89511994</v>
      </c>
      <c r="F25" s="576">
        <v>16186523</v>
      </c>
      <c r="G25" s="576">
        <v>12305454</v>
      </c>
      <c r="H25" s="576">
        <v>26387132</v>
      </c>
    </row>
    <row r="26" spans="1:8" ht="13.5" thickBot="1">
      <c r="A26" s="575" t="s">
        <v>281</v>
      </c>
      <c r="B26" s="575" t="s">
        <v>864</v>
      </c>
      <c r="C26" s="576">
        <v>0</v>
      </c>
      <c r="D26" s="1137">
        <f t="shared" si="0"/>
        <v>0</v>
      </c>
      <c r="E26" s="576"/>
      <c r="F26" s="576"/>
      <c r="G26" s="576"/>
      <c r="H26" s="576"/>
    </row>
    <row r="27" spans="1:8" ht="13.5" thickBot="1">
      <c r="A27" s="575" t="s">
        <v>282</v>
      </c>
      <c r="B27" s="575" t="s">
        <v>865</v>
      </c>
      <c r="C27" s="576">
        <v>0</v>
      </c>
      <c r="D27" s="1137">
        <f t="shared" si="0"/>
        <v>0</v>
      </c>
      <c r="E27" s="576"/>
      <c r="F27" s="576"/>
      <c r="G27" s="576"/>
      <c r="H27" s="576"/>
    </row>
    <row r="28" spans="1:8" ht="13.5" thickBot="1">
      <c r="A28" s="553" t="s">
        <v>283</v>
      </c>
      <c r="B28" s="553" t="s">
        <v>866</v>
      </c>
      <c r="C28" s="552">
        <v>170809000</v>
      </c>
      <c r="D28" s="1137">
        <f t="shared" si="0"/>
        <v>165859317</v>
      </c>
      <c r="E28" s="552">
        <v>95223136</v>
      </c>
      <c r="F28" s="552">
        <v>18605781</v>
      </c>
      <c r="G28" s="552">
        <v>12305454</v>
      </c>
      <c r="H28" s="552">
        <v>39724946</v>
      </c>
    </row>
    <row r="29" spans="1:8" ht="13.5" thickBot="1">
      <c r="A29" s="575" t="s">
        <v>284</v>
      </c>
      <c r="B29" s="575" t="s">
        <v>867</v>
      </c>
      <c r="C29" s="576">
        <v>161825000</v>
      </c>
      <c r="D29" s="1137">
        <f t="shared" si="0"/>
        <v>166096707</v>
      </c>
      <c r="E29" s="576">
        <v>39344710</v>
      </c>
      <c r="F29" s="576">
        <v>56522124</v>
      </c>
      <c r="G29" s="576">
        <v>8206721</v>
      </c>
      <c r="H29" s="576">
        <v>62023152</v>
      </c>
    </row>
    <row r="30" spans="1:8" ht="13.5" thickBot="1">
      <c r="A30" s="575" t="s">
        <v>285</v>
      </c>
      <c r="B30" s="575" t="s">
        <v>868</v>
      </c>
      <c r="C30" s="576">
        <v>34883000</v>
      </c>
      <c r="D30" s="1137">
        <f t="shared" si="0"/>
        <v>34846842</v>
      </c>
      <c r="E30" s="576">
        <v>18208132</v>
      </c>
      <c r="F30" s="576">
        <v>5663216</v>
      </c>
      <c r="G30" s="576">
        <v>2611241</v>
      </c>
      <c r="H30" s="576">
        <v>8364253</v>
      </c>
    </row>
    <row r="31" spans="1:8" ht="13.5" thickBot="1">
      <c r="A31" s="575" t="s">
        <v>286</v>
      </c>
      <c r="B31" s="575" t="s">
        <v>869</v>
      </c>
      <c r="C31" s="576">
        <v>59703000</v>
      </c>
      <c r="D31" s="1137">
        <f t="shared" si="0"/>
        <v>55473702</v>
      </c>
      <c r="E31" s="576">
        <v>13773496</v>
      </c>
      <c r="F31" s="576">
        <v>18859335</v>
      </c>
      <c r="G31" s="576">
        <v>2905959</v>
      </c>
      <c r="H31" s="576">
        <v>19934912</v>
      </c>
    </row>
    <row r="32" spans="1:8" ht="13.5" thickBot="1">
      <c r="A32" s="553" t="s">
        <v>287</v>
      </c>
      <c r="B32" s="553" t="s">
        <v>870</v>
      </c>
      <c r="C32" s="552">
        <v>250411000</v>
      </c>
      <c r="D32" s="1137">
        <f t="shared" si="0"/>
        <v>256417251</v>
      </c>
      <c r="E32" s="552">
        <v>71326338</v>
      </c>
      <c r="F32" s="552">
        <v>81044675</v>
      </c>
      <c r="G32" s="552">
        <v>13723921</v>
      </c>
      <c r="H32" s="552">
        <v>90322317</v>
      </c>
    </row>
    <row r="33" spans="1:8" ht="13.5" thickBot="1">
      <c r="A33" s="577" t="s">
        <v>288</v>
      </c>
      <c r="B33" s="577" t="s">
        <v>871</v>
      </c>
      <c r="C33" s="578">
        <v>51146000</v>
      </c>
      <c r="D33" s="1137">
        <f t="shared" si="0"/>
        <v>74286032</v>
      </c>
      <c r="E33" s="578">
        <v>74286032</v>
      </c>
      <c r="F33" s="578"/>
      <c r="G33" s="578"/>
      <c r="H33" s="578"/>
    </row>
    <row r="34" spans="1:8" ht="13.5" thickBot="1">
      <c r="A34" s="553" t="s">
        <v>289</v>
      </c>
      <c r="B34" s="553" t="s">
        <v>872</v>
      </c>
      <c r="C34" s="552">
        <v>526593000</v>
      </c>
      <c r="D34" s="1137">
        <f t="shared" si="0"/>
        <v>498142705</v>
      </c>
      <c r="E34" s="552">
        <v>477204254</v>
      </c>
      <c r="F34" s="552">
        <v>4396120</v>
      </c>
      <c r="G34" s="552">
        <v>2918093</v>
      </c>
      <c r="H34" s="552">
        <v>13624238</v>
      </c>
    </row>
    <row r="35" spans="1:8" ht="13.5" thickBot="1">
      <c r="A35" s="553" t="s">
        <v>290</v>
      </c>
      <c r="B35" s="553" t="s">
        <v>873</v>
      </c>
      <c r="C35" s="579">
        <v>-56013000</v>
      </c>
      <c r="D35" s="1137">
        <f t="shared" si="0"/>
        <v>283773209</v>
      </c>
      <c r="E35" s="579">
        <v>288068234</v>
      </c>
      <c r="F35" s="579">
        <v>-2998089</v>
      </c>
      <c r="G35" s="579">
        <v>-620301</v>
      </c>
      <c r="H35" s="579">
        <v>-676635</v>
      </c>
    </row>
    <row r="36" spans="1:8" ht="13.5" thickBot="1">
      <c r="A36" s="575" t="s">
        <v>291</v>
      </c>
      <c r="B36" s="575" t="s">
        <v>147</v>
      </c>
      <c r="C36" s="576">
        <v>0</v>
      </c>
      <c r="D36" s="1137">
        <f t="shared" si="0"/>
        <v>28603</v>
      </c>
      <c r="E36" s="576">
        <v>28603</v>
      </c>
      <c r="F36" s="576"/>
      <c r="G36" s="576"/>
      <c r="H36" s="576"/>
    </row>
    <row r="37" spans="1:8" ht="13.5" thickBot="1">
      <c r="A37" s="575" t="s">
        <v>292</v>
      </c>
      <c r="B37" s="575" t="s">
        <v>874</v>
      </c>
      <c r="C37" s="576">
        <v>2018000</v>
      </c>
      <c r="D37" s="1137">
        <f t="shared" si="0"/>
        <v>653478</v>
      </c>
      <c r="E37" s="576">
        <v>626391</v>
      </c>
      <c r="F37" s="576">
        <v>4329</v>
      </c>
      <c r="G37" s="576">
        <v>4956</v>
      </c>
      <c r="H37" s="576">
        <v>17802</v>
      </c>
    </row>
    <row r="38" spans="1:8" ht="13.5" thickBot="1">
      <c r="A38" s="575" t="s">
        <v>293</v>
      </c>
      <c r="B38" s="575" t="s">
        <v>875</v>
      </c>
      <c r="C38" s="576">
        <v>7000</v>
      </c>
      <c r="D38" s="1137">
        <f t="shared" si="0"/>
        <v>563</v>
      </c>
      <c r="E38" s="576">
        <v>563</v>
      </c>
      <c r="F38" s="576"/>
      <c r="G38" s="576"/>
      <c r="H38" s="576"/>
    </row>
    <row r="39" spans="1:8" ht="13.5" thickBot="1">
      <c r="A39" s="575" t="s">
        <v>294</v>
      </c>
      <c r="B39" s="580" t="s">
        <v>876</v>
      </c>
      <c r="C39" s="576">
        <v>0</v>
      </c>
      <c r="D39" s="1137">
        <f t="shared" si="0"/>
        <v>0</v>
      </c>
      <c r="E39" s="576"/>
      <c r="F39" s="576"/>
      <c r="G39" s="576"/>
      <c r="H39" s="576"/>
    </row>
    <row r="40" spans="1:8" ht="13.5" thickBot="1">
      <c r="A40" s="553" t="s">
        <v>295</v>
      </c>
      <c r="B40" s="553" t="s">
        <v>877</v>
      </c>
      <c r="C40" s="552">
        <v>2025000</v>
      </c>
      <c r="D40" s="1137">
        <f t="shared" si="0"/>
        <v>682644</v>
      </c>
      <c r="E40" s="552">
        <v>655557</v>
      </c>
      <c r="F40" s="552">
        <v>4329</v>
      </c>
      <c r="G40" s="552">
        <v>4956</v>
      </c>
      <c r="H40" s="552">
        <v>17802</v>
      </c>
    </row>
    <row r="41" spans="1:8" ht="13.5" thickBot="1">
      <c r="A41" s="575" t="s">
        <v>692</v>
      </c>
      <c r="B41" s="575" t="s">
        <v>878</v>
      </c>
      <c r="C41" s="576">
        <v>0</v>
      </c>
      <c r="D41" s="1137">
        <f t="shared" si="0"/>
        <v>0</v>
      </c>
      <c r="E41" s="576"/>
      <c r="F41" s="576"/>
      <c r="G41" s="576"/>
      <c r="H41" s="576"/>
    </row>
    <row r="42" spans="1:8" ht="13.5" thickBot="1">
      <c r="A42" s="575" t="s">
        <v>879</v>
      </c>
      <c r="B42" s="575" t="s">
        <v>880</v>
      </c>
      <c r="C42" s="576">
        <v>0</v>
      </c>
      <c r="D42" s="1137">
        <f t="shared" si="0"/>
        <v>0</v>
      </c>
      <c r="E42" s="576"/>
      <c r="F42" s="576"/>
      <c r="G42" s="576"/>
      <c r="H42" s="576"/>
    </row>
    <row r="43" spans="1:8" ht="13.5" thickBot="1">
      <c r="A43" s="575" t="s">
        <v>881</v>
      </c>
      <c r="B43" s="575" t="s">
        <v>882</v>
      </c>
      <c r="C43" s="576">
        <v>667000</v>
      </c>
      <c r="D43" s="1137">
        <f t="shared" si="0"/>
        <v>258219</v>
      </c>
      <c r="E43" s="576">
        <v>258219</v>
      </c>
      <c r="F43" s="576"/>
      <c r="G43" s="576"/>
      <c r="H43" s="576"/>
    </row>
    <row r="44" spans="1:8" ht="13.5" thickBot="1">
      <c r="A44" s="575" t="s">
        <v>883</v>
      </c>
      <c r="B44" s="580" t="s">
        <v>884</v>
      </c>
      <c r="C44" s="576">
        <v>0</v>
      </c>
      <c r="D44" s="1137">
        <f t="shared" si="0"/>
        <v>0</v>
      </c>
      <c r="E44" s="576"/>
      <c r="F44" s="576"/>
      <c r="G44" s="576"/>
      <c r="H44" s="576"/>
    </row>
    <row r="45" spans="1:8" ht="13.5" thickBot="1">
      <c r="A45" s="553" t="s">
        <v>885</v>
      </c>
      <c r="B45" s="553" t="s">
        <v>886</v>
      </c>
      <c r="C45" s="552">
        <v>667000</v>
      </c>
      <c r="D45" s="1137">
        <f t="shared" si="0"/>
        <v>258219</v>
      </c>
      <c r="E45" s="552">
        <v>258219</v>
      </c>
      <c r="F45" s="552"/>
      <c r="G45" s="552"/>
      <c r="H45" s="552"/>
    </row>
    <row r="46" spans="1:8" ht="13.5" thickBot="1">
      <c r="A46" s="553" t="s">
        <v>887</v>
      </c>
      <c r="B46" s="553" t="s">
        <v>888</v>
      </c>
      <c r="C46" s="552">
        <v>1358000</v>
      </c>
      <c r="D46" s="1137">
        <f t="shared" si="0"/>
        <v>424425</v>
      </c>
      <c r="E46" s="552">
        <v>397338</v>
      </c>
      <c r="F46" s="552">
        <v>4329</v>
      </c>
      <c r="G46" s="552">
        <v>4956</v>
      </c>
      <c r="H46" s="552">
        <v>17802</v>
      </c>
    </row>
    <row r="47" spans="1:8" ht="13.5" thickBot="1">
      <c r="A47" s="553" t="s">
        <v>889</v>
      </c>
      <c r="B47" s="553" t="s">
        <v>890</v>
      </c>
      <c r="C47" s="579">
        <v>-54655</v>
      </c>
      <c r="D47" s="1137">
        <f t="shared" si="0"/>
        <v>0</v>
      </c>
      <c r="E47" s="579"/>
      <c r="F47" s="579"/>
      <c r="G47" s="579"/>
      <c r="H47" s="579"/>
    </row>
    <row r="48" spans="1:8" ht="13.5" thickBot="1">
      <c r="A48" s="575" t="s">
        <v>891</v>
      </c>
      <c r="B48" s="575" t="s">
        <v>892</v>
      </c>
      <c r="C48" s="576">
        <v>162554000</v>
      </c>
      <c r="D48" s="1137">
        <v>0</v>
      </c>
      <c r="E48" s="576">
        <v>10889219</v>
      </c>
      <c r="F48" s="576"/>
      <c r="G48" s="576"/>
      <c r="H48" s="576"/>
    </row>
    <row r="49" spans="1:8" ht="13.5" thickBot="1">
      <c r="A49" s="575" t="s">
        <v>893</v>
      </c>
      <c r="B49" s="575" t="s">
        <v>894</v>
      </c>
      <c r="C49" s="576">
        <v>3396000</v>
      </c>
      <c r="D49" s="1137">
        <f t="shared" si="0"/>
        <v>0</v>
      </c>
      <c r="E49" s="576"/>
      <c r="F49" s="576"/>
      <c r="G49" s="576"/>
      <c r="H49" s="576"/>
    </row>
    <row r="50" spans="1:8" ht="13.5" thickBot="1">
      <c r="A50" s="553" t="s">
        <v>895</v>
      </c>
      <c r="B50" s="553" t="s">
        <v>896</v>
      </c>
      <c r="C50" s="552">
        <v>165950000</v>
      </c>
      <c r="D50" s="1137">
        <f t="shared" si="0"/>
        <v>0</v>
      </c>
      <c r="E50" s="552"/>
      <c r="F50" s="552"/>
      <c r="G50" s="552"/>
      <c r="H50" s="552"/>
    </row>
    <row r="51" spans="1:8" ht="13.5" thickBot="1">
      <c r="A51" s="553" t="s">
        <v>897</v>
      </c>
      <c r="B51" s="553" t="s">
        <v>898</v>
      </c>
      <c r="C51" s="552">
        <v>72917000</v>
      </c>
      <c r="D51" s="1137">
        <f t="shared" si="0"/>
        <v>0</v>
      </c>
      <c r="E51" s="552"/>
      <c r="F51" s="552"/>
      <c r="G51" s="552"/>
      <c r="H51" s="552"/>
    </row>
    <row r="52" spans="1:8" ht="13.5" thickBot="1">
      <c r="A52" s="553" t="s">
        <v>899</v>
      </c>
      <c r="B52" s="553" t="s">
        <v>206</v>
      </c>
      <c r="C52" s="552">
        <v>93033000</v>
      </c>
      <c r="D52" s="1137">
        <f t="shared" si="0"/>
        <v>0</v>
      </c>
      <c r="E52" s="552"/>
      <c r="F52" s="552"/>
      <c r="G52" s="552"/>
      <c r="H52" s="552"/>
    </row>
    <row r="53" spans="1:8" ht="13.5" thickBot="1">
      <c r="A53" s="553" t="s">
        <v>900</v>
      </c>
      <c r="B53" s="553" t="s">
        <v>205</v>
      </c>
      <c r="C53" s="552">
        <v>38378000</v>
      </c>
      <c r="D53" s="1137">
        <f t="shared" si="0"/>
        <v>284197634</v>
      </c>
      <c r="E53" s="552">
        <v>288465572</v>
      </c>
      <c r="F53" s="552">
        <v>-2993760</v>
      </c>
      <c r="G53" s="552">
        <v>-615345</v>
      </c>
      <c r="H53" s="552">
        <v>-658833</v>
      </c>
    </row>
    <row r="54" spans="1:8" ht="12.75">
      <c r="A54" s="567"/>
      <c r="B54" s="567"/>
      <c r="C54" s="567"/>
      <c r="D54" s="567"/>
      <c r="E54" s="567"/>
      <c r="F54" s="567"/>
      <c r="G54" s="567"/>
      <c r="H54" s="567"/>
    </row>
    <row r="55" spans="1:8" ht="12.75">
      <c r="A55" s="567"/>
      <c r="B55" s="567"/>
      <c r="C55" s="567"/>
      <c r="D55" s="567"/>
      <c r="E55" s="567"/>
      <c r="F55" s="567"/>
      <c r="G55" s="567"/>
      <c r="H55" s="567"/>
    </row>
  </sheetData>
  <sheetProtection/>
  <mergeCells count="8">
    <mergeCell ref="C7:D7"/>
    <mergeCell ref="F1:L1"/>
    <mergeCell ref="D2:J2"/>
    <mergeCell ref="D5:H5"/>
    <mergeCell ref="A1:C1"/>
    <mergeCell ref="A2:C2"/>
    <mergeCell ref="A3:C3"/>
    <mergeCell ref="C5:C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60" zoomScalePageLayoutView="0" workbookViewId="0" topLeftCell="A1">
      <selection activeCell="B69" sqref="B69"/>
    </sheetView>
  </sheetViews>
  <sheetFormatPr defaultColWidth="9.00390625" defaultRowHeight="12.75"/>
  <cols>
    <col min="2" max="2" width="56.125" style="0" customWidth="1"/>
    <col min="3" max="5" width="16.375" style="0" customWidth="1"/>
    <col min="6" max="6" width="21.00390625" style="0" customWidth="1"/>
    <col min="7" max="7" width="16.375" style="0" customWidth="1"/>
    <col min="8" max="8" width="9.875" style="0" bestFit="1" customWidth="1"/>
  </cols>
  <sheetData>
    <row r="1" spans="1:8" ht="12.75" customHeight="1">
      <c r="A1" s="581"/>
      <c r="B1" s="1363" t="s">
        <v>182</v>
      </c>
      <c r="C1" s="1363"/>
      <c r="D1" s="1363"/>
      <c r="E1" s="1363"/>
      <c r="F1" s="1363"/>
      <c r="G1" s="1363"/>
      <c r="H1" s="1363"/>
    </row>
    <row r="2" spans="1:8" ht="12.75" customHeight="1">
      <c r="A2" s="582"/>
      <c r="B2" s="1363"/>
      <c r="C2" s="1363"/>
      <c r="D2" s="1363"/>
      <c r="E2" s="1363"/>
      <c r="F2" s="1363"/>
      <c r="G2" s="1363"/>
      <c r="H2" s="1363"/>
    </row>
    <row r="3" spans="1:2" ht="12.75">
      <c r="A3" s="582"/>
      <c r="B3" s="583"/>
    </row>
    <row r="4" spans="1:7" ht="12.75">
      <c r="A4" s="1369" t="s">
        <v>695</v>
      </c>
      <c r="B4" s="1369"/>
      <c r="C4" s="1369"/>
      <c r="D4" s="1369"/>
      <c r="E4" s="1369"/>
      <c r="F4" s="1369"/>
      <c r="G4" s="1369"/>
    </row>
    <row r="5" spans="1:7" ht="12.75">
      <c r="A5" s="1369" t="s">
        <v>116</v>
      </c>
      <c r="B5" s="1369"/>
      <c r="C5" s="1369"/>
      <c r="D5" s="1369"/>
      <c r="E5" s="1369"/>
      <c r="F5" s="1369"/>
      <c r="G5" s="1369"/>
    </row>
    <row r="6" spans="1:7" ht="12.75">
      <c r="A6" s="1305" t="s">
        <v>901</v>
      </c>
      <c r="B6" s="1305"/>
      <c r="C6" s="1305"/>
      <c r="D6" s="1305"/>
      <c r="E6" s="1305"/>
      <c r="F6" s="1305"/>
      <c r="G6" s="1305"/>
    </row>
    <row r="7" spans="1:7" ht="13.5" thickBot="1">
      <c r="A7" s="584"/>
      <c r="B7" s="584"/>
      <c r="C7" s="556"/>
      <c r="D7" s="556"/>
      <c r="E7" s="556"/>
      <c r="F7" s="556"/>
      <c r="G7" s="558"/>
    </row>
    <row r="8" spans="1:7" ht="26.25" customHeight="1" thickBot="1">
      <c r="A8" s="1138" t="s">
        <v>697</v>
      </c>
      <c r="B8" s="1146" t="s">
        <v>309</v>
      </c>
      <c r="C8" s="560" t="s">
        <v>386</v>
      </c>
      <c r="D8" s="560" t="s">
        <v>43</v>
      </c>
      <c r="E8" s="560" t="s">
        <v>989</v>
      </c>
      <c r="F8" s="560" t="s">
        <v>626</v>
      </c>
      <c r="G8" s="1131" t="s">
        <v>44</v>
      </c>
    </row>
    <row r="9" spans="1:7" ht="15" customHeight="1" thickBot="1">
      <c r="A9" s="1139" t="s">
        <v>268</v>
      </c>
      <c r="B9" s="1147" t="s">
        <v>902</v>
      </c>
      <c r="C9" s="562"/>
      <c r="D9" s="1129"/>
      <c r="E9" s="1129"/>
      <c r="F9" s="1129"/>
      <c r="G9" s="1133"/>
    </row>
    <row r="10" spans="1:7" ht="18" customHeight="1" thickBot="1">
      <c r="A10" s="1139" t="s">
        <v>269</v>
      </c>
      <c r="B10" s="1147" t="s">
        <v>903</v>
      </c>
      <c r="C10" s="562"/>
      <c r="D10" s="1130"/>
      <c r="E10" s="1130"/>
      <c r="F10" s="1130"/>
      <c r="G10" s="1133"/>
    </row>
    <row r="11" spans="1:7" ht="14.25" customHeight="1" thickBot="1">
      <c r="A11" s="1139" t="s">
        <v>270</v>
      </c>
      <c r="B11" s="1147" t="s">
        <v>904</v>
      </c>
      <c r="C11" s="1197"/>
      <c r="D11" s="1192"/>
      <c r="E11" s="1192"/>
      <c r="F11" s="1192"/>
      <c r="G11" s="1133"/>
    </row>
    <row r="12" spans="1:7" ht="15.75" customHeight="1" thickBot="1">
      <c r="A12" s="1140" t="s">
        <v>271</v>
      </c>
      <c r="B12" s="1148" t="s">
        <v>905</v>
      </c>
      <c r="C12" s="1197"/>
      <c r="D12" s="1194"/>
      <c r="E12" s="1194"/>
      <c r="F12" s="1194"/>
      <c r="G12" s="1133"/>
    </row>
    <row r="13" spans="1:7" ht="13.5" customHeight="1" thickBot="1">
      <c r="A13" s="1139" t="s">
        <v>272</v>
      </c>
      <c r="B13" s="1149" t="s">
        <v>906</v>
      </c>
      <c r="C13" s="1195">
        <v>1183193045</v>
      </c>
      <c r="D13" s="1196">
        <v>104377673</v>
      </c>
      <c r="E13" s="1196">
        <v>28924264</v>
      </c>
      <c r="F13" s="1196">
        <v>145575224</v>
      </c>
      <c r="G13" s="1133"/>
    </row>
    <row r="14" spans="1:7" ht="14.25" customHeight="1" thickBot="1">
      <c r="A14" s="1139" t="s">
        <v>273</v>
      </c>
      <c r="B14" s="1150" t="s">
        <v>907</v>
      </c>
      <c r="C14" s="1197"/>
      <c r="D14" s="1197"/>
      <c r="E14" s="1197"/>
      <c r="F14" s="1197"/>
      <c r="G14" s="1133"/>
    </row>
    <row r="15" spans="1:7" ht="15" customHeight="1" thickBot="1">
      <c r="A15" s="1139" t="s">
        <v>274</v>
      </c>
      <c r="B15" s="1147" t="s">
        <v>908</v>
      </c>
      <c r="C15" s="1197">
        <v>-978759273</v>
      </c>
      <c r="D15" s="1198">
        <v>-104167673</v>
      </c>
      <c r="E15" s="1198">
        <v>-28924264</v>
      </c>
      <c r="F15" s="1198">
        <v>-145500914</v>
      </c>
      <c r="G15" s="1133"/>
    </row>
    <row r="16" spans="1:7" ht="15" customHeight="1" thickBot="1">
      <c r="A16" s="1139" t="s">
        <v>275</v>
      </c>
      <c r="B16" s="1151" t="s">
        <v>909</v>
      </c>
      <c r="C16" s="1195"/>
      <c r="D16" s="1196"/>
      <c r="E16" s="1196"/>
      <c r="F16" s="1196"/>
      <c r="G16" s="1133"/>
    </row>
    <row r="17" spans="1:7" ht="15" customHeight="1" thickBot="1">
      <c r="A17" s="1139" t="s">
        <v>276</v>
      </c>
      <c r="B17" s="1151" t="s">
        <v>49</v>
      </c>
      <c r="C17" s="1195"/>
      <c r="D17" s="1196"/>
      <c r="E17" s="1196"/>
      <c r="F17" s="1196"/>
      <c r="G17" s="1133"/>
    </row>
    <row r="18" spans="1:7" ht="15" customHeight="1" thickBot="1">
      <c r="A18" s="1139" t="s">
        <v>277</v>
      </c>
      <c r="B18" s="1151" t="s">
        <v>910</v>
      </c>
      <c r="C18" s="1195"/>
      <c r="D18" s="1195"/>
      <c r="E18" s="1195"/>
      <c r="F18" s="1195"/>
      <c r="G18" s="1133"/>
    </row>
    <row r="19" spans="1:7" ht="14.25" customHeight="1" thickBot="1">
      <c r="A19" s="1139" t="s">
        <v>278</v>
      </c>
      <c r="B19" s="1151" t="s">
        <v>911</v>
      </c>
      <c r="C19" s="1192"/>
      <c r="D19" s="1199"/>
      <c r="E19" s="1199"/>
      <c r="F19" s="1199"/>
      <c r="G19" s="1133"/>
    </row>
    <row r="20" spans="1:7" ht="13.5" thickBot="1">
      <c r="A20" s="1139" t="s">
        <v>279</v>
      </c>
      <c r="B20" s="1151" t="s">
        <v>912</v>
      </c>
      <c r="C20" s="1195"/>
      <c r="D20" s="1196"/>
      <c r="E20" s="1196"/>
      <c r="F20" s="1196"/>
      <c r="G20" s="1133"/>
    </row>
    <row r="21" spans="1:7" ht="13.5" thickBot="1">
      <c r="A21" s="1139" t="s">
        <v>280</v>
      </c>
      <c r="B21" s="1151" t="s">
        <v>913</v>
      </c>
      <c r="C21" s="1195"/>
      <c r="D21" s="1195"/>
      <c r="E21" s="1195"/>
      <c r="F21" s="1195"/>
      <c r="G21" s="1133"/>
    </row>
    <row r="22" spans="1:8" ht="13.5" thickBot="1">
      <c r="A22" s="1140" t="s">
        <v>281</v>
      </c>
      <c r="B22" s="1148" t="s">
        <v>76</v>
      </c>
      <c r="C22" s="1192"/>
      <c r="D22" s="1199"/>
      <c r="E22" s="1199"/>
      <c r="F22" s="1199"/>
      <c r="G22" s="1133"/>
      <c r="H22" s="1201"/>
    </row>
    <row r="23" spans="1:7" ht="13.5" customHeight="1" thickBot="1">
      <c r="A23" s="1139" t="s">
        <v>282</v>
      </c>
      <c r="B23" s="1147" t="s">
        <v>914</v>
      </c>
      <c r="C23" s="1193"/>
      <c r="D23" s="1200"/>
      <c r="E23" s="1200"/>
      <c r="F23" s="1200"/>
      <c r="G23" s="1133"/>
    </row>
    <row r="24" spans="1:7" ht="13.5" customHeight="1" thickBot="1">
      <c r="A24" s="1139" t="s">
        <v>283</v>
      </c>
      <c r="B24" s="1147" t="s">
        <v>915</v>
      </c>
      <c r="C24" s="1192"/>
      <c r="D24" s="1192"/>
      <c r="E24" s="1192"/>
      <c r="F24" s="1192"/>
      <c r="G24" s="1133"/>
    </row>
    <row r="25" spans="1:7" ht="13.5" customHeight="1" thickBot="1">
      <c r="A25" s="1139" t="s">
        <v>284</v>
      </c>
      <c r="B25" s="1147" t="s">
        <v>916</v>
      </c>
      <c r="C25" s="1192"/>
      <c r="D25" s="1199"/>
      <c r="E25" s="1199"/>
      <c r="F25" s="1199"/>
      <c r="G25" s="1133"/>
    </row>
    <row r="26" spans="1:7" ht="13.5" thickBot="1">
      <c r="A26" s="1139" t="s">
        <v>285</v>
      </c>
      <c r="B26" s="1148" t="s">
        <v>75</v>
      </c>
      <c r="C26" s="1197">
        <f>C13+C15</f>
        <v>204433772</v>
      </c>
      <c r="D26" s="1197">
        <v>210000</v>
      </c>
      <c r="E26" s="1197">
        <f>E13+E15</f>
        <v>0</v>
      </c>
      <c r="F26" s="1197">
        <f>F13+F15</f>
        <v>74310</v>
      </c>
      <c r="G26" s="1335">
        <f>C26+D26+E26+F26</f>
        <v>204718082</v>
      </c>
    </row>
    <row r="27" spans="1:7" ht="13.5" thickBot="1">
      <c r="A27" s="1139" t="s">
        <v>286</v>
      </c>
      <c r="B27" s="1151" t="s">
        <v>917</v>
      </c>
      <c r="C27" s="1192"/>
      <c r="D27" s="1192"/>
      <c r="E27" s="1192"/>
      <c r="F27" s="1192"/>
      <c r="G27" s="1133"/>
    </row>
    <row r="28" spans="3:7" ht="12.75">
      <c r="C28" s="1152"/>
      <c r="D28" s="1152"/>
      <c r="E28" s="1152"/>
      <c r="F28" s="1152"/>
      <c r="G28" s="1153"/>
    </row>
    <row r="46" ht="12.75">
      <c r="D46" s="1116"/>
    </row>
  </sheetData>
  <sheetProtection/>
  <mergeCells count="5">
    <mergeCell ref="A4:G4"/>
    <mergeCell ref="A5:G5"/>
    <mergeCell ref="A6:G6"/>
    <mergeCell ref="B1:H1"/>
    <mergeCell ref="B2:H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50"/>
  <sheetViews>
    <sheetView view="pageBreakPreview" zoomScale="60" zoomScalePageLayoutView="0" workbookViewId="0" topLeftCell="A1">
      <selection activeCell="G2" sqref="G2:M2"/>
    </sheetView>
  </sheetViews>
  <sheetFormatPr defaultColWidth="9.00390625" defaultRowHeight="12.75"/>
  <cols>
    <col min="1" max="1" width="23.375" style="33" customWidth="1"/>
    <col min="2" max="2" width="14.375" style="33" customWidth="1"/>
    <col min="3" max="3" width="12.375" style="33" customWidth="1"/>
    <col min="4" max="4" width="11.125" style="33" customWidth="1"/>
    <col min="5" max="5" width="16.125" style="33" customWidth="1"/>
    <col min="6" max="6" width="11.625" style="33" customWidth="1"/>
    <col min="7" max="7" width="11.875" style="33" customWidth="1"/>
    <col min="8" max="8" width="13.375" style="33" bestFit="1" customWidth="1"/>
    <col min="9" max="9" width="11.625" style="33" bestFit="1" customWidth="1"/>
    <col min="10" max="10" width="9.50390625" style="33" bestFit="1" customWidth="1"/>
    <col min="11" max="11" width="13.375" style="33" bestFit="1" customWidth="1"/>
    <col min="12" max="12" width="11.625" style="33" bestFit="1" customWidth="1"/>
    <col min="13" max="13" width="9.50390625" style="33" bestFit="1" customWidth="1"/>
    <col min="14" max="16384" width="9.375" style="33" customWidth="1"/>
  </cols>
  <sheetData>
    <row r="2" spans="1:13" ht="15.75">
      <c r="A2" s="695"/>
      <c r="B2" s="695"/>
      <c r="C2" s="695"/>
      <c r="D2" s="695"/>
      <c r="E2" s="1265"/>
      <c r="F2" s="1363"/>
      <c r="G2" s="1363" t="s">
        <v>183</v>
      </c>
      <c r="H2" s="1363"/>
      <c r="I2" s="1363"/>
      <c r="J2" s="1363"/>
      <c r="K2" s="1363"/>
      <c r="L2" s="1363"/>
      <c r="M2" s="1363"/>
    </row>
    <row r="3" spans="1:13" ht="13.5" thickBot="1">
      <c r="A3" s="1264"/>
      <c r="B3" s="1264"/>
      <c r="C3" s="470"/>
      <c r="D3" s="619"/>
      <c r="E3" s="470"/>
      <c r="F3" s="992"/>
      <c r="G3" s="621"/>
      <c r="H3" s="470"/>
      <c r="I3" s="448"/>
      <c r="J3" s="621"/>
      <c r="K3" s="448"/>
      <c r="L3" s="448"/>
      <c r="M3" s="448"/>
    </row>
    <row r="4" spans="1:13" ht="12.75">
      <c r="A4" s="1287" t="s">
        <v>235</v>
      </c>
      <c r="B4" s="1288"/>
      <c r="C4" s="1289" t="s">
        <v>236</v>
      </c>
      <c r="D4" s="1290"/>
      <c r="E4" s="1291"/>
      <c r="F4" s="1289" t="s">
        <v>237</v>
      </c>
      <c r="G4" s="1290"/>
      <c r="H4" s="1291"/>
      <c r="I4" s="1289" t="s">
        <v>50</v>
      </c>
      <c r="J4" s="1290"/>
      <c r="K4" s="1291"/>
      <c r="L4" s="448"/>
      <c r="M4" s="448"/>
    </row>
    <row r="5" spans="1:13" ht="40.5" customHeight="1">
      <c r="A5" s="1292"/>
      <c r="B5" s="622"/>
      <c r="C5" s="989" t="s">
        <v>702</v>
      </c>
      <c r="D5" s="1293" t="s">
        <v>702</v>
      </c>
      <c r="E5" s="1294" t="s">
        <v>702</v>
      </c>
      <c r="F5" s="989" t="s">
        <v>702</v>
      </c>
      <c r="G5" s="1293" t="s">
        <v>702</v>
      </c>
      <c r="H5" s="1294" t="s">
        <v>702</v>
      </c>
      <c r="I5" s="989" t="s">
        <v>702</v>
      </c>
      <c r="J5" s="1293" t="s">
        <v>702</v>
      </c>
      <c r="K5" s="1294" t="s">
        <v>702</v>
      </c>
      <c r="L5" s="1283"/>
      <c r="M5" s="1160"/>
    </row>
    <row r="6" spans="1:11" ht="12.75">
      <c r="A6" s="1295"/>
      <c r="B6" s="990"/>
      <c r="C6" s="991" t="s">
        <v>238</v>
      </c>
      <c r="D6" s="1296" t="s">
        <v>6</v>
      </c>
      <c r="E6" s="1154" t="s">
        <v>7</v>
      </c>
      <c r="F6" s="991" t="s">
        <v>238</v>
      </c>
      <c r="G6" s="1296" t="s">
        <v>6</v>
      </c>
      <c r="H6" s="1154" t="s">
        <v>7</v>
      </c>
      <c r="I6" s="991" t="s">
        <v>238</v>
      </c>
      <c r="J6" s="1296" t="s">
        <v>6</v>
      </c>
      <c r="K6" s="1154" t="s">
        <v>7</v>
      </c>
    </row>
    <row r="7" spans="1:11" ht="12.75">
      <c r="A7" s="521" t="s">
        <v>239</v>
      </c>
      <c r="B7" s="471"/>
      <c r="C7" s="659">
        <v>21.76</v>
      </c>
      <c r="D7" s="1297">
        <v>4580000</v>
      </c>
      <c r="E7" s="522">
        <v>99661000</v>
      </c>
      <c r="F7" s="659"/>
      <c r="G7" s="1297"/>
      <c r="H7" s="522">
        <v>99660800</v>
      </c>
      <c r="I7" s="659"/>
      <c r="J7" s="1297"/>
      <c r="K7" s="522">
        <v>99660800</v>
      </c>
    </row>
    <row r="8" spans="1:11" ht="12.75">
      <c r="A8" s="521" t="s">
        <v>240</v>
      </c>
      <c r="B8" s="471"/>
      <c r="C8" s="620"/>
      <c r="D8" s="1298"/>
      <c r="E8" s="522">
        <v>5954000</v>
      </c>
      <c r="F8" s="620"/>
      <c r="G8" s="1298"/>
      <c r="H8" s="522">
        <v>5954100</v>
      </c>
      <c r="I8" s="620"/>
      <c r="J8" s="1298"/>
      <c r="K8" s="522">
        <v>5954100</v>
      </c>
    </row>
    <row r="9" spans="1:11" ht="12.75">
      <c r="A9" s="521" t="s">
        <v>241</v>
      </c>
      <c r="B9" s="471"/>
      <c r="C9" s="620"/>
      <c r="D9" s="1298" t="s">
        <v>242</v>
      </c>
      <c r="E9" s="522">
        <v>10272000</v>
      </c>
      <c r="F9" s="620"/>
      <c r="G9" s="1298"/>
      <c r="H9" s="522">
        <v>10272000</v>
      </c>
      <c r="I9" s="620"/>
      <c r="J9" s="1298"/>
      <c r="K9" s="522">
        <v>10272000</v>
      </c>
    </row>
    <row r="10" spans="1:11" ht="12.75">
      <c r="A10" s="521" t="s">
        <v>243</v>
      </c>
      <c r="B10" s="471"/>
      <c r="C10" s="620"/>
      <c r="D10" s="1298" t="s">
        <v>244</v>
      </c>
      <c r="E10" s="522">
        <v>1370000</v>
      </c>
      <c r="F10" s="620"/>
      <c r="G10" s="1298"/>
      <c r="H10" s="522">
        <v>1369581</v>
      </c>
      <c r="I10" s="620"/>
      <c r="J10" s="1298"/>
      <c r="K10" s="522">
        <v>1369581</v>
      </c>
    </row>
    <row r="11" spans="1:11" ht="12.75">
      <c r="A11" s="521" t="s">
        <v>245</v>
      </c>
      <c r="B11" s="471"/>
      <c r="C11" s="620"/>
      <c r="D11" s="1298" t="s">
        <v>246</v>
      </c>
      <c r="E11" s="522">
        <v>5398000</v>
      </c>
      <c r="F11" s="620"/>
      <c r="G11" s="1298"/>
      <c r="H11" s="522">
        <v>5398060</v>
      </c>
      <c r="I11" s="620"/>
      <c r="J11" s="1298"/>
      <c r="K11" s="522">
        <v>5398060</v>
      </c>
    </row>
    <row r="12" spans="1:11" ht="12.75">
      <c r="A12" s="521" t="s">
        <v>247</v>
      </c>
      <c r="B12" s="471"/>
      <c r="C12" s="620"/>
      <c r="D12" s="1298"/>
      <c r="E12" s="1155"/>
      <c r="F12" s="620"/>
      <c r="G12" s="1298"/>
      <c r="H12" s="1155"/>
      <c r="I12" s="620"/>
      <c r="J12" s="1298"/>
      <c r="K12" s="1155"/>
    </row>
    <row r="13" spans="1:11" ht="12.75">
      <c r="A13" s="521" t="s">
        <v>248</v>
      </c>
      <c r="B13" s="471"/>
      <c r="C13" s="620">
        <v>5525</v>
      </c>
      <c r="D13" s="1297">
        <v>2700</v>
      </c>
      <c r="E13" s="1156">
        <v>14839000</v>
      </c>
      <c r="F13" s="620"/>
      <c r="G13" s="1297"/>
      <c r="H13" s="1156">
        <v>14839200</v>
      </c>
      <c r="I13" s="620"/>
      <c r="J13" s="1297"/>
      <c r="K13" s="1156">
        <v>14839200</v>
      </c>
    </row>
    <row r="14" spans="1:11" ht="12.75">
      <c r="A14" s="1286" t="s">
        <v>247</v>
      </c>
      <c r="B14" s="471"/>
      <c r="C14" s="620"/>
      <c r="D14" s="1297"/>
      <c r="E14" s="1157">
        <v>-9025000</v>
      </c>
      <c r="F14" s="620"/>
      <c r="G14" s="1297"/>
      <c r="H14" s="1157">
        <v>-9025193</v>
      </c>
      <c r="I14" s="620"/>
      <c r="J14" s="1297"/>
      <c r="K14" s="1157">
        <v>-9025193</v>
      </c>
    </row>
    <row r="15" spans="1:11" ht="12.75">
      <c r="A15" s="521" t="s">
        <v>249</v>
      </c>
      <c r="B15" s="471"/>
      <c r="C15" s="620"/>
      <c r="D15" s="1299"/>
      <c r="E15" s="1158">
        <v>414000</v>
      </c>
      <c r="F15" s="620"/>
      <c r="G15" s="1299"/>
      <c r="H15" s="1158">
        <v>413850</v>
      </c>
      <c r="I15" s="620"/>
      <c r="J15" s="1299"/>
      <c r="K15" s="1158">
        <v>413850</v>
      </c>
    </row>
    <row r="16" spans="1:11" ht="12.75">
      <c r="A16" s="521" t="s">
        <v>250</v>
      </c>
      <c r="B16" s="471"/>
      <c r="C16" s="620"/>
      <c r="D16" s="1300"/>
      <c r="E16" s="1159">
        <v>245000</v>
      </c>
      <c r="F16" s="620"/>
      <c r="G16" s="1300"/>
      <c r="H16" s="1159">
        <v>244800</v>
      </c>
      <c r="I16" s="620"/>
      <c r="J16" s="1300"/>
      <c r="K16" s="1159">
        <v>244800</v>
      </c>
    </row>
    <row r="17" spans="1:11" ht="12.75">
      <c r="A17" s="521" t="s">
        <v>164</v>
      </c>
      <c r="B17" s="471"/>
      <c r="C17" s="620"/>
      <c r="D17" s="1300"/>
      <c r="E17" s="1159"/>
      <c r="F17" s="620"/>
      <c r="G17" s="1300"/>
      <c r="H17" s="1159">
        <v>532257</v>
      </c>
      <c r="I17" s="620"/>
      <c r="J17" s="1300"/>
      <c r="K17" s="1159">
        <v>532257</v>
      </c>
    </row>
    <row r="18" spans="1:11" ht="12.75">
      <c r="A18" s="1301" t="s">
        <v>148</v>
      </c>
      <c r="B18" s="1302"/>
      <c r="C18" s="1306"/>
      <c r="D18" s="1303"/>
      <c r="E18" s="1304">
        <f>E7+E8+E9+E10+E11+E12++E13+E14+E15+E16</f>
        <v>129128000</v>
      </c>
      <c r="F18" s="1306"/>
      <c r="G18" s="1303"/>
      <c r="H18" s="1304">
        <v>129659455</v>
      </c>
      <c r="I18" s="1306"/>
      <c r="J18" s="1303"/>
      <c r="K18" s="1304">
        <v>129659455</v>
      </c>
    </row>
    <row r="19" spans="1:11" ht="12.75">
      <c r="A19" s="1307" t="s">
        <v>255</v>
      </c>
      <c r="B19" s="1261"/>
      <c r="C19" s="1308">
        <v>16.2</v>
      </c>
      <c r="D19" s="1297">
        <v>4308000</v>
      </c>
      <c r="E19" s="522">
        <v>46526000</v>
      </c>
      <c r="F19" s="1308"/>
      <c r="G19" s="1297"/>
      <c r="H19" s="522">
        <v>47100800</v>
      </c>
      <c r="I19" s="1308"/>
      <c r="J19" s="1297"/>
      <c r="K19" s="522">
        <v>47100800</v>
      </c>
    </row>
    <row r="20" spans="1:11" ht="12.75">
      <c r="A20" s="521" t="s">
        <v>256</v>
      </c>
      <c r="B20" s="471"/>
      <c r="C20" s="1308">
        <v>16.2</v>
      </c>
      <c r="D20" s="1297">
        <v>4308000</v>
      </c>
      <c r="E20" s="522">
        <v>23263000</v>
      </c>
      <c r="F20" s="1308"/>
      <c r="G20" s="1297"/>
      <c r="H20" s="522">
        <v>24412000</v>
      </c>
      <c r="I20" s="1308"/>
      <c r="J20" s="1297"/>
      <c r="K20" s="522">
        <v>24412000</v>
      </c>
    </row>
    <row r="21" spans="1:11" ht="12.75">
      <c r="A21" s="521" t="s">
        <v>257</v>
      </c>
      <c r="B21" s="471"/>
      <c r="C21" s="1308">
        <v>16.2</v>
      </c>
      <c r="D21" s="1297">
        <v>35000</v>
      </c>
      <c r="E21" s="522">
        <v>567000</v>
      </c>
      <c r="F21" s="1308"/>
      <c r="G21" s="1297"/>
      <c r="H21" s="522">
        <v>595000</v>
      </c>
      <c r="I21" s="1308"/>
      <c r="J21" s="1297"/>
      <c r="K21" s="522">
        <v>595000</v>
      </c>
    </row>
    <row r="22" spans="1:11" ht="12.75">
      <c r="A22" s="521" t="s">
        <v>149</v>
      </c>
      <c r="B22" s="471"/>
      <c r="C22" s="1308">
        <v>1</v>
      </c>
      <c r="D22" s="1297">
        <v>35000</v>
      </c>
      <c r="E22" s="522">
        <v>35000</v>
      </c>
      <c r="F22" s="1308"/>
      <c r="G22" s="1297"/>
      <c r="H22" s="522">
        <v>35000</v>
      </c>
      <c r="I22" s="1308"/>
      <c r="J22" s="1297"/>
      <c r="K22" s="522">
        <v>35000</v>
      </c>
    </row>
    <row r="23" spans="1:11" ht="12.75">
      <c r="A23" s="521" t="s">
        <v>958</v>
      </c>
      <c r="B23" s="471"/>
      <c r="C23" s="620">
        <v>12</v>
      </c>
      <c r="D23" s="1297">
        <v>1800000</v>
      </c>
      <c r="E23" s="522">
        <v>14400000</v>
      </c>
      <c r="F23" s="620"/>
      <c r="G23" s="1297"/>
      <c r="H23" s="522">
        <v>13440000</v>
      </c>
      <c r="I23" s="620"/>
      <c r="J23" s="1297"/>
      <c r="K23" s="522">
        <v>13440000</v>
      </c>
    </row>
    <row r="24" spans="1:11" ht="12.75">
      <c r="A24" s="521" t="s">
        <v>150</v>
      </c>
      <c r="B24" s="471"/>
      <c r="C24" s="620">
        <v>1</v>
      </c>
      <c r="D24" s="1297">
        <v>4308000</v>
      </c>
      <c r="E24" s="522">
        <v>2872000</v>
      </c>
      <c r="F24" s="620"/>
      <c r="G24" s="1297"/>
      <c r="H24" s="522">
        <v>2872000</v>
      </c>
      <c r="I24" s="620"/>
      <c r="J24" s="1297"/>
      <c r="K24" s="522">
        <v>2872000</v>
      </c>
    </row>
    <row r="25" spans="1:11" ht="12.75">
      <c r="A25" s="521" t="s">
        <v>959</v>
      </c>
      <c r="B25" s="471"/>
      <c r="C25" s="620">
        <v>12</v>
      </c>
      <c r="D25" s="1297">
        <v>1800000</v>
      </c>
      <c r="E25" s="522">
        <v>7200000</v>
      </c>
      <c r="F25" s="620"/>
      <c r="G25" s="1297"/>
      <c r="H25" s="522">
        <v>7800000</v>
      </c>
      <c r="I25" s="620"/>
      <c r="J25" s="1297"/>
      <c r="K25" s="522">
        <v>7800000</v>
      </c>
    </row>
    <row r="26" spans="1:11" ht="12.75">
      <c r="A26" s="521" t="s">
        <v>151</v>
      </c>
      <c r="B26" s="471"/>
      <c r="C26" s="620">
        <v>1</v>
      </c>
      <c r="D26" s="1297">
        <v>4308000</v>
      </c>
      <c r="E26" s="522">
        <v>1436000</v>
      </c>
      <c r="F26" s="620"/>
      <c r="G26" s="1297"/>
      <c r="H26" s="522">
        <v>1436000</v>
      </c>
      <c r="I26" s="620"/>
      <c r="J26" s="1297"/>
      <c r="K26" s="522">
        <v>1436000</v>
      </c>
    </row>
    <row r="27" spans="1:11" ht="12.75">
      <c r="A27" s="521" t="s">
        <v>152</v>
      </c>
      <c r="B27" s="471"/>
      <c r="C27" s="620">
        <v>198</v>
      </c>
      <c r="D27" s="1297">
        <v>80000</v>
      </c>
      <c r="E27" s="522">
        <v>10560000</v>
      </c>
      <c r="F27" s="620"/>
      <c r="G27" s="1297"/>
      <c r="H27" s="522">
        <v>10560000</v>
      </c>
      <c r="I27" s="620"/>
      <c r="J27" s="1297"/>
      <c r="K27" s="522">
        <v>10560000</v>
      </c>
    </row>
    <row r="28" spans="1:11" ht="12.75">
      <c r="A28" s="521" t="s">
        <v>153</v>
      </c>
      <c r="B28" s="471"/>
      <c r="C28" s="620">
        <v>198</v>
      </c>
      <c r="D28" s="1297">
        <v>80000</v>
      </c>
      <c r="E28" s="522">
        <v>5280000</v>
      </c>
      <c r="F28" s="620"/>
      <c r="G28" s="1297"/>
      <c r="H28" s="522">
        <v>5333334</v>
      </c>
      <c r="I28" s="620"/>
      <c r="J28" s="1297"/>
      <c r="K28" s="522">
        <v>5333334</v>
      </c>
    </row>
    <row r="29" spans="1:11" ht="12.75">
      <c r="A29" s="521" t="s">
        <v>154</v>
      </c>
      <c r="B29" s="471"/>
      <c r="C29" s="620"/>
      <c r="D29" s="1297"/>
      <c r="E29" s="522">
        <v>2672000</v>
      </c>
      <c r="F29" s="620"/>
      <c r="G29" s="1297"/>
      <c r="H29" s="522">
        <v>2671500</v>
      </c>
      <c r="I29" s="620"/>
      <c r="J29" s="1297"/>
      <c r="K29" s="522">
        <v>2671500</v>
      </c>
    </row>
    <row r="30" spans="1:11" ht="12.75">
      <c r="A30" s="1309" t="s">
        <v>155</v>
      </c>
      <c r="B30" s="1302"/>
      <c r="C30" s="1306"/>
      <c r="D30" s="1303"/>
      <c r="E30" s="1304">
        <f>E19+E20+E21+E22+E23+E24+E25+E26+E27+E28+E29</f>
        <v>114811000</v>
      </c>
      <c r="F30" s="1306"/>
      <c r="G30" s="1303"/>
      <c r="H30" s="1304">
        <v>116255634</v>
      </c>
      <c r="I30" s="1306"/>
      <c r="J30" s="1303"/>
      <c r="K30" s="1304">
        <v>116255634</v>
      </c>
    </row>
    <row r="31" spans="1:11" ht="12.75">
      <c r="A31" s="521" t="s">
        <v>156</v>
      </c>
      <c r="B31" s="471"/>
      <c r="C31" s="620">
        <v>5496</v>
      </c>
      <c r="D31" s="1310">
        <v>1.56</v>
      </c>
      <c r="E31" s="522">
        <v>30008000</v>
      </c>
      <c r="F31" s="620"/>
      <c r="G31" s="1310"/>
      <c r="H31" s="522">
        <v>30008637</v>
      </c>
      <c r="I31" s="620"/>
      <c r="J31" s="1310"/>
      <c r="K31" s="522">
        <v>30008637</v>
      </c>
    </row>
    <row r="32" spans="1:11" ht="12.75">
      <c r="A32" s="521" t="s">
        <v>157</v>
      </c>
      <c r="B32" s="471"/>
      <c r="C32" s="620">
        <v>6375</v>
      </c>
      <c r="D32" s="1297">
        <v>395</v>
      </c>
      <c r="E32" s="522">
        <v>3900000</v>
      </c>
      <c r="F32" s="620"/>
      <c r="G32" s="1297"/>
      <c r="H32" s="522">
        <v>3900000</v>
      </c>
      <c r="I32" s="620"/>
      <c r="J32" s="1297"/>
      <c r="K32" s="522">
        <v>3900000</v>
      </c>
    </row>
    <row r="33" spans="1:11" ht="12.75">
      <c r="A33" s="521" t="s">
        <v>1034</v>
      </c>
      <c r="B33" s="471"/>
      <c r="C33" s="620"/>
      <c r="D33" s="1297"/>
      <c r="E33" s="522"/>
      <c r="F33" s="620"/>
      <c r="G33" s="1297"/>
      <c r="H33" s="522"/>
      <c r="I33" s="620"/>
      <c r="J33" s="1297"/>
      <c r="K33" s="522"/>
    </row>
    <row r="34" spans="1:11" ht="12.75">
      <c r="A34" s="521" t="s">
        <v>165</v>
      </c>
      <c r="B34" s="471"/>
      <c r="C34" s="620"/>
      <c r="D34" s="1297"/>
      <c r="E34" s="522"/>
      <c r="F34" s="620"/>
      <c r="G34" s="1297"/>
      <c r="H34" s="522">
        <v>4503056</v>
      </c>
      <c r="I34" s="620"/>
      <c r="J34" s="1297"/>
      <c r="K34" s="522">
        <v>4503056</v>
      </c>
    </row>
    <row r="35" spans="1:11" ht="12.75">
      <c r="A35" s="521" t="s">
        <v>251</v>
      </c>
      <c r="B35" s="471"/>
      <c r="C35" s="620"/>
      <c r="D35" s="1297"/>
      <c r="E35" s="522"/>
      <c r="F35" s="620"/>
      <c r="G35" s="1297"/>
      <c r="H35" s="522">
        <v>4362131</v>
      </c>
      <c r="I35" s="620"/>
      <c r="J35" s="1297"/>
      <c r="K35" s="522">
        <v>4362131</v>
      </c>
    </row>
    <row r="36" spans="1:11" ht="12.75">
      <c r="A36" s="1266" t="s">
        <v>252</v>
      </c>
      <c r="B36" s="1267"/>
      <c r="C36" s="1312">
        <v>18</v>
      </c>
      <c r="D36" s="1311">
        <v>55360</v>
      </c>
      <c r="E36" s="1284">
        <v>996000</v>
      </c>
      <c r="F36" s="1312"/>
      <c r="G36" s="1311"/>
      <c r="H36" s="1284">
        <v>996480</v>
      </c>
      <c r="I36" s="1312"/>
      <c r="J36" s="1311"/>
      <c r="K36" s="1284">
        <v>996480</v>
      </c>
    </row>
    <row r="37" spans="1:11" ht="12.75">
      <c r="A37" s="1307" t="s">
        <v>628</v>
      </c>
      <c r="B37" s="1261"/>
      <c r="C37" s="1312">
        <v>0</v>
      </c>
      <c r="D37" s="1311">
        <v>145000</v>
      </c>
      <c r="E37" s="1284">
        <v>0</v>
      </c>
      <c r="F37" s="1312"/>
      <c r="G37" s="1311"/>
      <c r="H37" s="1284"/>
      <c r="I37" s="1312"/>
      <c r="J37" s="1311"/>
      <c r="K37" s="1284"/>
    </row>
    <row r="38" spans="1:11" ht="12.75">
      <c r="A38" s="521" t="s">
        <v>253</v>
      </c>
      <c r="B38" s="471"/>
      <c r="C38" s="620">
        <v>25</v>
      </c>
      <c r="D38" s="1297">
        <v>109000</v>
      </c>
      <c r="E38" s="522">
        <v>2725000</v>
      </c>
      <c r="F38" s="620"/>
      <c r="G38" s="1297"/>
      <c r="H38" s="522">
        <v>2725000</v>
      </c>
      <c r="I38" s="620"/>
      <c r="J38" s="1297"/>
      <c r="K38" s="522">
        <v>2725000</v>
      </c>
    </row>
    <row r="39" spans="1:11" ht="12.75">
      <c r="A39" s="521" t="s">
        <v>158</v>
      </c>
      <c r="B39" s="471"/>
      <c r="C39" s="620">
        <v>19</v>
      </c>
      <c r="D39" s="1297">
        <v>2606040</v>
      </c>
      <c r="E39" s="522">
        <v>49515000</v>
      </c>
      <c r="F39" s="620"/>
      <c r="G39" s="1297"/>
      <c r="H39" s="522">
        <v>49514760</v>
      </c>
      <c r="I39" s="620"/>
      <c r="J39" s="1297"/>
      <c r="K39" s="522">
        <v>49514760</v>
      </c>
    </row>
    <row r="40" spans="1:11" ht="12.75">
      <c r="A40" s="521" t="s">
        <v>254</v>
      </c>
      <c r="B40" s="471"/>
      <c r="C40" s="620"/>
      <c r="D40" s="1297"/>
      <c r="E40" s="522">
        <v>7304000</v>
      </c>
      <c r="F40" s="620"/>
      <c r="G40" s="1297"/>
      <c r="H40" s="522">
        <v>4774000</v>
      </c>
      <c r="I40" s="620"/>
      <c r="J40" s="1297"/>
      <c r="K40" s="522">
        <v>4774000</v>
      </c>
    </row>
    <row r="41" spans="1:11" ht="12.75">
      <c r="A41" s="521" t="s">
        <v>646</v>
      </c>
      <c r="B41" s="471"/>
      <c r="C41" s="620">
        <v>10</v>
      </c>
      <c r="D41" s="1297">
        <v>494100</v>
      </c>
      <c r="E41" s="522">
        <v>4941000</v>
      </c>
      <c r="F41" s="620"/>
      <c r="G41" s="1297"/>
      <c r="H41" s="522">
        <v>4941000</v>
      </c>
      <c r="I41" s="620"/>
      <c r="J41" s="1297"/>
      <c r="K41" s="522">
        <v>4941000</v>
      </c>
    </row>
    <row r="42" spans="1:11" ht="12.75">
      <c r="A42" s="1266" t="s">
        <v>9</v>
      </c>
      <c r="B42" s="1267"/>
      <c r="C42" s="1313">
        <v>9.76</v>
      </c>
      <c r="D42" s="1297">
        <v>1632000</v>
      </c>
      <c r="E42" s="1285">
        <v>15929000</v>
      </c>
      <c r="F42" s="1313"/>
      <c r="G42" s="1297"/>
      <c r="H42" s="1285">
        <v>15569280</v>
      </c>
      <c r="I42" s="1313"/>
      <c r="J42" s="1297"/>
      <c r="K42" s="1285">
        <v>15569280</v>
      </c>
    </row>
    <row r="43" spans="1:11" ht="12.75">
      <c r="A43" s="1314" t="s">
        <v>10</v>
      </c>
      <c r="B43" s="1261"/>
      <c r="C43" s="1315"/>
      <c r="D43" s="1297"/>
      <c r="E43" s="1316">
        <v>22545000</v>
      </c>
      <c r="F43" s="1315"/>
      <c r="G43" s="1297"/>
      <c r="H43" s="1316">
        <v>17711070</v>
      </c>
      <c r="I43" s="1315"/>
      <c r="J43" s="1297"/>
      <c r="K43" s="1316">
        <v>17711070</v>
      </c>
    </row>
    <row r="44" spans="1:11" ht="12.75">
      <c r="A44" s="1314" t="s">
        <v>159</v>
      </c>
      <c r="B44" s="1261"/>
      <c r="C44" s="1315">
        <v>700</v>
      </c>
      <c r="D44" s="1297">
        <v>570</v>
      </c>
      <c r="E44" s="1316">
        <v>399000</v>
      </c>
      <c r="F44" s="1315"/>
      <c r="G44" s="1297"/>
      <c r="H44" s="1316">
        <v>43320</v>
      </c>
      <c r="I44" s="1315"/>
      <c r="J44" s="1297"/>
      <c r="K44" s="1316">
        <v>43320</v>
      </c>
    </row>
    <row r="45" spans="1:11" ht="12.75">
      <c r="A45" s="1268" t="s">
        <v>160</v>
      </c>
      <c r="B45" s="1269"/>
      <c r="C45" s="1319"/>
      <c r="D45" s="1317"/>
      <c r="E45" s="1318">
        <f>E31+E32+E36+E37+E38+E39+E40+E41+E42+E43+E44</f>
        <v>138262000</v>
      </c>
      <c r="F45" s="1319"/>
      <c r="G45" s="1317"/>
      <c r="H45" s="1318">
        <v>139048734</v>
      </c>
      <c r="I45" s="1319"/>
      <c r="J45" s="1317"/>
      <c r="K45" s="1318">
        <v>139048734</v>
      </c>
    </row>
    <row r="46" spans="1:11" ht="12.75">
      <c r="A46" s="1270" t="s">
        <v>258</v>
      </c>
      <c r="B46" s="1264"/>
      <c r="C46" s="1320">
        <v>5496</v>
      </c>
      <c r="D46" s="1310">
        <v>1140</v>
      </c>
      <c r="E46" s="1321">
        <v>6266000</v>
      </c>
      <c r="F46" s="1320"/>
      <c r="G46" s="1310"/>
      <c r="H46" s="1321">
        <v>6607308</v>
      </c>
      <c r="I46" s="1320"/>
      <c r="J46" s="1310"/>
      <c r="K46" s="1321">
        <v>6607308</v>
      </c>
    </row>
    <row r="47" spans="1:11" ht="12.75">
      <c r="A47" s="1322" t="s">
        <v>161</v>
      </c>
      <c r="B47" s="1323"/>
      <c r="C47" s="1326"/>
      <c r="D47" s="1324"/>
      <c r="E47" s="1325">
        <f>E46</f>
        <v>6266000</v>
      </c>
      <c r="F47" s="1326"/>
      <c r="G47" s="1324"/>
      <c r="H47" s="1325">
        <v>6607308</v>
      </c>
      <c r="I47" s="1326"/>
      <c r="J47" s="1324"/>
      <c r="K47" s="1325">
        <v>6607308</v>
      </c>
    </row>
    <row r="48" spans="1:11" ht="12.75">
      <c r="A48" s="1322" t="s">
        <v>162</v>
      </c>
      <c r="B48" s="1323"/>
      <c r="C48" s="1326"/>
      <c r="D48" s="1324"/>
      <c r="E48" s="1325"/>
      <c r="F48" s="1326"/>
      <c r="G48" s="1324"/>
      <c r="H48" s="1325">
        <v>640362</v>
      </c>
      <c r="I48" s="1326"/>
      <c r="J48" s="1324"/>
      <c r="K48" s="1325">
        <v>0</v>
      </c>
    </row>
    <row r="49" spans="1:11" ht="13.5" thickBot="1">
      <c r="A49" s="1327" t="s">
        <v>163</v>
      </c>
      <c r="B49" s="1328"/>
      <c r="C49" s="1329"/>
      <c r="D49" s="1330"/>
      <c r="E49" s="1331"/>
      <c r="F49" s="1329"/>
      <c r="G49" s="1330"/>
      <c r="H49" s="1331">
        <v>5834792</v>
      </c>
      <c r="I49" s="1329"/>
      <c r="J49" s="1330"/>
      <c r="K49" s="1331">
        <v>5834792</v>
      </c>
    </row>
    <row r="50" spans="1:11" ht="14.25" thickBot="1">
      <c r="A50" s="1262" t="s">
        <v>671</v>
      </c>
      <c r="B50" s="1263"/>
      <c r="C50" s="1332"/>
      <c r="D50" s="1333"/>
      <c r="E50" s="1334">
        <f>E47+E45+E30+E18</f>
        <v>388467000</v>
      </c>
      <c r="F50" s="1332"/>
      <c r="G50" s="1333"/>
      <c r="H50" s="1334">
        <f>H47+H45+H30+H18+H48+H49</f>
        <v>398046285</v>
      </c>
      <c r="I50" s="1332"/>
      <c r="J50" s="1333"/>
      <c r="K50" s="1334">
        <f>K47+K45+K30+K18+K48+K49</f>
        <v>397405923</v>
      </c>
    </row>
  </sheetData>
  <sheetProtection/>
  <mergeCells count="8">
    <mergeCell ref="A50:B50"/>
    <mergeCell ref="A3:B3"/>
    <mergeCell ref="E2:F2"/>
    <mergeCell ref="G2:M2"/>
    <mergeCell ref="A36:B36"/>
    <mergeCell ref="A42:B42"/>
    <mergeCell ref="A45:B45"/>
    <mergeCell ref="A46:B4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60" zoomScalePageLayoutView="0" workbookViewId="0" topLeftCell="A1">
      <selection activeCell="U48" sqref="U48"/>
    </sheetView>
  </sheetViews>
  <sheetFormatPr defaultColWidth="9.00390625" defaultRowHeight="12.75"/>
  <cols>
    <col min="6" max="6" width="27.875" style="0" customWidth="1"/>
    <col min="9" max="9" width="17.875" style="0" customWidth="1"/>
    <col min="12" max="12" width="17.875" style="0" customWidth="1"/>
  </cols>
  <sheetData>
    <row r="1" spans="1:12" ht="12.75">
      <c r="A1" s="585" t="s">
        <v>117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2" ht="12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</row>
    <row r="3" spans="1:12" ht="12.75">
      <c r="A3" s="586"/>
      <c r="B3" s="586"/>
      <c r="C3" s="586"/>
      <c r="D3" s="586"/>
      <c r="E3" s="1203" t="s">
        <v>184</v>
      </c>
      <c r="F3" s="1203"/>
      <c r="G3" s="1203"/>
      <c r="H3" s="1203"/>
      <c r="I3" s="1203"/>
      <c r="J3" s="1203"/>
      <c r="K3" s="1203"/>
      <c r="L3" s="1203"/>
    </row>
    <row r="4" spans="1:12" ht="12.75" customHeight="1">
      <c r="A4" s="1204" t="s">
        <v>641</v>
      </c>
      <c r="B4" s="1206" t="s">
        <v>920</v>
      </c>
      <c r="C4" s="1207"/>
      <c r="D4" s="1207"/>
      <c r="E4" s="1207"/>
      <c r="F4" s="1208"/>
      <c r="G4" s="1143" t="s">
        <v>166</v>
      </c>
      <c r="H4" s="1437"/>
      <c r="I4" s="1434" t="s">
        <v>167</v>
      </c>
      <c r="J4" s="1143" t="s">
        <v>921</v>
      </c>
      <c r="K4" s="1144"/>
      <c r="L4" s="1434" t="s">
        <v>922</v>
      </c>
    </row>
    <row r="5" spans="1:12" ht="55.5" customHeight="1">
      <c r="A5" s="1205"/>
      <c r="B5" s="1209"/>
      <c r="C5" s="1141"/>
      <c r="D5" s="1141"/>
      <c r="E5" s="1141"/>
      <c r="F5" s="1142"/>
      <c r="G5" s="1438"/>
      <c r="H5" s="1439"/>
      <c r="I5" s="1440"/>
      <c r="J5" s="1145"/>
      <c r="K5" s="1433"/>
      <c r="L5" s="1435"/>
    </row>
    <row r="6" spans="1:12" ht="19.5" customHeight="1">
      <c r="A6" s="587">
        <v>1</v>
      </c>
      <c r="B6" s="1238" t="s">
        <v>923</v>
      </c>
      <c r="C6" s="1238"/>
      <c r="D6" s="1238"/>
      <c r="E6" s="1238"/>
      <c r="F6" s="1238"/>
      <c r="G6" s="1236"/>
      <c r="H6" s="1237"/>
      <c r="I6" s="1170"/>
      <c r="J6" s="1236"/>
      <c r="K6" s="1237"/>
      <c r="L6" s="588">
        <f aca="true" t="shared" si="0" ref="L6:L18">I6-G6</f>
        <v>0</v>
      </c>
    </row>
    <row r="7" spans="1:12" ht="29.25" customHeight="1">
      <c r="A7" s="587">
        <v>2</v>
      </c>
      <c r="B7" s="1239" t="s">
        <v>55</v>
      </c>
      <c r="C7" s="1240"/>
      <c r="D7" s="1240"/>
      <c r="E7" s="1240"/>
      <c r="F7" s="1241"/>
      <c r="G7" s="1236"/>
      <c r="H7" s="1237"/>
      <c r="I7" s="1170"/>
      <c r="J7" s="1236"/>
      <c r="K7" s="1237"/>
      <c r="L7" s="588">
        <f t="shared" si="0"/>
        <v>0</v>
      </c>
    </row>
    <row r="8" spans="1:12" ht="23.25" customHeight="1">
      <c r="A8" s="587">
        <v>3</v>
      </c>
      <c r="B8" s="1436" t="s">
        <v>51</v>
      </c>
      <c r="C8" s="1240"/>
      <c r="D8" s="1240"/>
      <c r="E8" s="1240"/>
      <c r="F8" s="1241"/>
      <c r="G8" s="1236"/>
      <c r="H8" s="1237"/>
      <c r="I8" s="1170"/>
      <c r="J8" s="1236"/>
      <c r="K8" s="1237"/>
      <c r="L8" s="588">
        <f t="shared" si="0"/>
        <v>0</v>
      </c>
    </row>
    <row r="9" spans="1:12" ht="25.5" customHeight="1">
      <c r="A9" s="587">
        <v>4</v>
      </c>
      <c r="B9" s="1271" t="s">
        <v>52</v>
      </c>
      <c r="C9" s="1272"/>
      <c r="D9" s="1272"/>
      <c r="E9" s="1272"/>
      <c r="F9" s="1273"/>
      <c r="G9" s="1236"/>
      <c r="H9" s="1237"/>
      <c r="I9" s="1170"/>
      <c r="J9" s="1236"/>
      <c r="K9" s="1237"/>
      <c r="L9" s="588">
        <f t="shared" si="0"/>
        <v>0</v>
      </c>
    </row>
    <row r="10" spans="1:12" ht="32.25" customHeight="1">
      <c r="A10" s="587">
        <v>5</v>
      </c>
      <c r="B10" s="1271" t="s">
        <v>53</v>
      </c>
      <c r="C10" s="1272"/>
      <c r="D10" s="1272"/>
      <c r="E10" s="1272"/>
      <c r="F10" s="1273"/>
      <c r="G10" s="1236"/>
      <c r="H10" s="1237"/>
      <c r="I10" s="1170"/>
      <c r="J10" s="1236"/>
      <c r="K10" s="1237"/>
      <c r="L10" s="588">
        <f t="shared" si="0"/>
        <v>0</v>
      </c>
    </row>
    <row r="11" spans="1:12" ht="30.75" customHeight="1">
      <c r="A11" s="1162">
        <v>10</v>
      </c>
      <c r="B11" s="1444" t="s">
        <v>54</v>
      </c>
      <c r="C11" s="1445"/>
      <c r="D11" s="1445"/>
      <c r="E11" s="1445"/>
      <c r="F11" s="1446"/>
      <c r="G11" s="1442"/>
      <c r="H11" s="1443"/>
      <c r="I11" s="1171"/>
      <c r="J11" s="1442"/>
      <c r="K11" s="1443"/>
      <c r="L11" s="588">
        <f t="shared" si="0"/>
        <v>0</v>
      </c>
    </row>
    <row r="12" spans="1:12" s="1161" customFormat="1" ht="18" customHeight="1">
      <c r="A12" s="1162">
        <v>20</v>
      </c>
      <c r="B12" s="1441" t="s">
        <v>56</v>
      </c>
      <c r="C12" s="1441"/>
      <c r="D12" s="1441"/>
      <c r="E12" s="1441"/>
      <c r="F12" s="1441"/>
      <c r="G12" s="1442"/>
      <c r="H12" s="1443"/>
      <c r="I12" s="1171"/>
      <c r="J12" s="1442"/>
      <c r="K12" s="1443"/>
      <c r="L12" s="588">
        <f t="shared" si="0"/>
        <v>0</v>
      </c>
    </row>
    <row r="13" spans="1:12" ht="27.75" customHeight="1">
      <c r="A13" s="587">
        <v>29</v>
      </c>
      <c r="B13" s="1271" t="s">
        <v>57</v>
      </c>
      <c r="C13" s="1272"/>
      <c r="D13" s="1272"/>
      <c r="E13" s="1272"/>
      <c r="F13" s="1273"/>
      <c r="G13" s="1236">
        <v>181000000</v>
      </c>
      <c r="H13" s="1237"/>
      <c r="I13" s="1170"/>
      <c r="J13" s="1236">
        <v>181000000</v>
      </c>
      <c r="K13" s="1237"/>
      <c r="L13" s="588">
        <v>0</v>
      </c>
    </row>
    <row r="14" spans="1:12" s="1164" customFormat="1" ht="30.75" customHeight="1">
      <c r="A14" s="1162">
        <v>30</v>
      </c>
      <c r="B14" s="1444" t="s">
        <v>58</v>
      </c>
      <c r="C14" s="1445"/>
      <c r="D14" s="1445"/>
      <c r="E14" s="1445"/>
      <c r="F14" s="1446"/>
      <c r="G14" s="1449"/>
      <c r="H14" s="1450"/>
      <c r="I14" s="1171"/>
      <c r="J14" s="1442"/>
      <c r="K14" s="1443"/>
      <c r="L14" s="588">
        <f t="shared" si="0"/>
        <v>0</v>
      </c>
    </row>
    <row r="15" spans="1:12" ht="21.75" customHeight="1">
      <c r="A15" s="587">
        <v>40</v>
      </c>
      <c r="B15" s="1271" t="s">
        <v>59</v>
      </c>
      <c r="C15" s="1272"/>
      <c r="D15" s="1272"/>
      <c r="E15" s="1272"/>
      <c r="F15" s="1273"/>
      <c r="G15" s="1236"/>
      <c r="H15" s="1237"/>
      <c r="I15" s="1170"/>
      <c r="J15" s="1236"/>
      <c r="K15" s="1237"/>
      <c r="L15" s="588">
        <f t="shared" si="0"/>
        <v>0</v>
      </c>
    </row>
    <row r="16" spans="1:12" s="1164" customFormat="1" ht="24.75" customHeight="1">
      <c r="A16" s="1162">
        <v>42</v>
      </c>
      <c r="B16" s="1444" t="s">
        <v>60</v>
      </c>
      <c r="C16" s="1445"/>
      <c r="D16" s="1445"/>
      <c r="E16" s="1445"/>
      <c r="F16" s="1446"/>
      <c r="G16" s="1442"/>
      <c r="H16" s="1443"/>
      <c r="I16" s="1171"/>
      <c r="J16" s="1442"/>
      <c r="K16" s="1443"/>
      <c r="L16" s="588">
        <f t="shared" si="0"/>
        <v>0</v>
      </c>
    </row>
    <row r="17" spans="1:12" ht="20.25" customHeight="1">
      <c r="A17" s="587">
        <v>43</v>
      </c>
      <c r="B17" s="1447" t="s">
        <v>168</v>
      </c>
      <c r="C17" s="1448"/>
      <c r="D17" s="1448"/>
      <c r="E17" s="1448"/>
      <c r="F17" s="1448"/>
      <c r="G17" s="1451">
        <v>532257</v>
      </c>
      <c r="H17" s="1451"/>
      <c r="I17" s="1170">
        <v>532257</v>
      </c>
      <c r="J17" s="1236"/>
      <c r="K17" s="1237"/>
      <c r="L17" s="588">
        <f t="shared" si="0"/>
        <v>0</v>
      </c>
    </row>
    <row r="18" spans="1:12" ht="26.25" customHeight="1">
      <c r="A18" s="587">
        <v>44</v>
      </c>
      <c r="B18" s="1271" t="s">
        <v>61</v>
      </c>
      <c r="C18" s="1272"/>
      <c r="D18" s="1272"/>
      <c r="E18" s="1272"/>
      <c r="F18" s="1273"/>
      <c r="G18" s="1455">
        <v>2671500</v>
      </c>
      <c r="H18" s="1456"/>
      <c r="I18" s="1170">
        <v>2671500</v>
      </c>
      <c r="J18" s="1236"/>
      <c r="K18" s="1237"/>
      <c r="L18" s="588">
        <f t="shared" si="0"/>
        <v>0</v>
      </c>
    </row>
    <row r="19" spans="1:12" ht="17.25" customHeight="1">
      <c r="A19" s="587">
        <v>45</v>
      </c>
      <c r="B19" s="1452" t="s">
        <v>62</v>
      </c>
      <c r="C19" s="1453"/>
      <c r="D19" s="1453"/>
      <c r="E19" s="1453"/>
      <c r="F19" s="1454"/>
      <c r="G19" s="1455"/>
      <c r="H19" s="1456"/>
      <c r="I19" s="1170"/>
      <c r="J19" s="1236"/>
      <c r="K19" s="1237"/>
      <c r="L19" s="588">
        <f aca="true" t="shared" si="1" ref="L19:L27">I19-G19</f>
        <v>0</v>
      </c>
    </row>
    <row r="20" spans="1:12" ht="24" customHeight="1">
      <c r="A20" s="587">
        <v>46</v>
      </c>
      <c r="B20" s="1271" t="s">
        <v>63</v>
      </c>
      <c r="C20" s="1240"/>
      <c r="D20" s="1240"/>
      <c r="E20" s="1240"/>
      <c r="F20" s="1241"/>
      <c r="G20" s="1455">
        <v>30008637</v>
      </c>
      <c r="H20" s="1456"/>
      <c r="I20" s="1170">
        <v>29778674</v>
      </c>
      <c r="J20" s="1236"/>
      <c r="K20" s="1237"/>
      <c r="L20" s="588">
        <f t="shared" si="1"/>
        <v>-229963</v>
      </c>
    </row>
    <row r="21" spans="1:12" ht="20.25" customHeight="1">
      <c r="A21" s="587">
        <v>47</v>
      </c>
      <c r="B21" s="1452" t="s">
        <v>1034</v>
      </c>
      <c r="C21" s="1453"/>
      <c r="D21" s="1453"/>
      <c r="E21" s="1453"/>
      <c r="F21" s="1454"/>
      <c r="G21" s="1455">
        <v>4503056</v>
      </c>
      <c r="H21" s="1456"/>
      <c r="I21" s="1170">
        <v>4503056</v>
      </c>
      <c r="J21" s="1236"/>
      <c r="K21" s="1237"/>
      <c r="L21" s="588">
        <f>I21-G21</f>
        <v>0</v>
      </c>
    </row>
    <row r="22" spans="1:12" s="1164" customFormat="1" ht="18" customHeight="1">
      <c r="A22" s="1162"/>
      <c r="B22" s="1457" t="s">
        <v>68</v>
      </c>
      <c r="C22" s="1458"/>
      <c r="D22" s="1458"/>
      <c r="E22" s="1458"/>
      <c r="F22" s="1459"/>
      <c r="G22" s="1449"/>
      <c r="H22" s="1450"/>
      <c r="I22" s="1163"/>
      <c r="J22" s="1449"/>
      <c r="K22" s="1450"/>
      <c r="L22" s="588">
        <f t="shared" si="1"/>
        <v>0</v>
      </c>
    </row>
    <row r="23" spans="1:12" ht="24" customHeight="1">
      <c r="A23" s="587">
        <v>51</v>
      </c>
      <c r="B23" s="1271" t="s">
        <v>64</v>
      </c>
      <c r="C23" s="1240"/>
      <c r="D23" s="1240"/>
      <c r="E23" s="1240"/>
      <c r="F23" s="1241"/>
      <c r="G23" s="1455">
        <v>6265440</v>
      </c>
      <c r="H23" s="1456"/>
      <c r="I23" s="588">
        <v>6265440</v>
      </c>
      <c r="J23" s="1455"/>
      <c r="K23" s="1456"/>
      <c r="L23" s="588">
        <f t="shared" si="1"/>
        <v>0</v>
      </c>
    </row>
    <row r="24" spans="1:12" ht="25.5" customHeight="1">
      <c r="A24" s="587">
        <v>56</v>
      </c>
      <c r="B24" s="1271" t="s">
        <v>65</v>
      </c>
      <c r="C24" s="1240"/>
      <c r="D24" s="1240"/>
      <c r="E24" s="1240"/>
      <c r="F24" s="1241"/>
      <c r="G24" s="1455">
        <v>341868</v>
      </c>
      <c r="H24" s="1456"/>
      <c r="I24" s="588">
        <v>341868</v>
      </c>
      <c r="J24" s="1455"/>
      <c r="K24" s="1456"/>
      <c r="L24" s="588">
        <f t="shared" si="1"/>
        <v>0</v>
      </c>
    </row>
    <row r="25" spans="1:12" s="1164" customFormat="1" ht="20.25" customHeight="1">
      <c r="A25" s="1162">
        <v>57</v>
      </c>
      <c r="B25" s="1457" t="s">
        <v>66</v>
      </c>
      <c r="C25" s="1458"/>
      <c r="D25" s="1458"/>
      <c r="E25" s="1458"/>
      <c r="F25" s="1459"/>
      <c r="G25" s="1449"/>
      <c r="H25" s="1450"/>
      <c r="I25" s="1163"/>
      <c r="J25" s="1449"/>
      <c r="K25" s="1450"/>
      <c r="L25" s="588">
        <f t="shared" si="1"/>
        <v>0</v>
      </c>
    </row>
    <row r="26" spans="1:12" ht="24.75" customHeight="1">
      <c r="A26" s="587">
        <v>68</v>
      </c>
      <c r="B26" s="1271" t="s">
        <v>169</v>
      </c>
      <c r="C26" s="1240"/>
      <c r="D26" s="1240"/>
      <c r="E26" s="1240"/>
      <c r="F26" s="1241"/>
      <c r="G26" s="1455">
        <v>5834792</v>
      </c>
      <c r="H26" s="1456"/>
      <c r="I26" s="588">
        <v>5834792</v>
      </c>
      <c r="J26" s="1455"/>
      <c r="K26" s="1456"/>
      <c r="L26" s="588">
        <f t="shared" si="1"/>
        <v>0</v>
      </c>
    </row>
    <row r="27" spans="1:12" s="660" customFormat="1" ht="31.5" customHeight="1">
      <c r="A27" s="1165">
        <v>80</v>
      </c>
      <c r="B27" s="1464" t="s">
        <v>67</v>
      </c>
      <c r="C27" s="1465"/>
      <c r="D27" s="1465"/>
      <c r="E27" s="1465"/>
      <c r="F27" s="1466"/>
      <c r="G27" s="1467">
        <v>4362131</v>
      </c>
      <c r="H27" s="1468"/>
      <c r="I27" s="1172">
        <v>4362131</v>
      </c>
      <c r="J27" s="1467"/>
      <c r="K27" s="1468"/>
      <c r="L27" s="588">
        <f t="shared" si="1"/>
        <v>0</v>
      </c>
    </row>
    <row r="28" spans="1:12" ht="12.75">
      <c r="A28" s="589"/>
      <c r="B28" s="1460"/>
      <c r="C28" s="1461"/>
      <c r="D28" s="1461"/>
      <c r="E28" s="1461"/>
      <c r="F28" s="1461"/>
      <c r="G28" s="1462"/>
      <c r="H28" s="1463"/>
      <c r="I28" s="1168"/>
      <c r="J28" s="1462"/>
      <c r="K28" s="1463"/>
      <c r="L28" s="1132"/>
    </row>
    <row r="29" spans="1:12" ht="12.75">
      <c r="A29" s="589"/>
      <c r="B29" s="1460"/>
      <c r="C29" s="1461"/>
      <c r="D29" s="1461"/>
      <c r="E29" s="1461"/>
      <c r="F29" s="1461"/>
      <c r="G29" s="1462"/>
      <c r="H29" s="1463"/>
      <c r="I29" s="1168"/>
      <c r="J29" s="1462"/>
      <c r="K29" s="1463"/>
      <c r="L29" s="1132"/>
    </row>
    <row r="30" spans="1:12" ht="12.75">
      <c r="A30" s="589"/>
      <c r="B30" s="1460"/>
      <c r="C30" s="1461"/>
      <c r="D30" s="1461"/>
      <c r="E30" s="1461"/>
      <c r="F30" s="1461"/>
      <c r="G30" s="1462"/>
      <c r="H30" s="1463"/>
      <c r="I30" s="1168"/>
      <c r="J30" s="1462"/>
      <c r="K30" s="1463"/>
      <c r="L30" s="1132"/>
    </row>
    <row r="31" spans="1:12" ht="12.75">
      <c r="A31" s="589"/>
      <c r="B31" s="1460"/>
      <c r="C31" s="1461"/>
      <c r="D31" s="1461"/>
      <c r="E31" s="1461"/>
      <c r="F31" s="1461"/>
      <c r="G31" s="1462"/>
      <c r="H31" s="1463"/>
      <c r="I31" s="1168"/>
      <c r="J31" s="1462"/>
      <c r="K31" s="1463"/>
      <c r="L31" s="1132"/>
    </row>
    <row r="32" spans="1:12" ht="12.75">
      <c r="A32" s="589"/>
      <c r="B32" s="1460"/>
      <c r="C32" s="1461"/>
      <c r="D32" s="1461"/>
      <c r="E32" s="1461"/>
      <c r="F32" s="1461"/>
      <c r="G32" s="1462"/>
      <c r="H32" s="1463"/>
      <c r="I32" s="1168"/>
      <c r="J32" s="1462"/>
      <c r="K32" s="1463"/>
      <c r="L32" s="1132"/>
    </row>
    <row r="33" spans="1:12" ht="12.75">
      <c r="A33" s="589"/>
      <c r="B33" s="1460"/>
      <c r="C33" s="1461"/>
      <c r="D33" s="1461"/>
      <c r="E33" s="1461"/>
      <c r="F33" s="1461"/>
      <c r="G33" s="1462"/>
      <c r="H33" s="1463"/>
      <c r="I33" s="1168"/>
      <c r="J33" s="1462"/>
      <c r="K33" s="1463"/>
      <c r="L33" s="1132"/>
    </row>
    <row r="34" spans="1:12" ht="12.75">
      <c r="A34" s="589"/>
      <c r="B34" s="1460"/>
      <c r="C34" s="1461"/>
      <c r="D34" s="1461"/>
      <c r="E34" s="1461"/>
      <c r="F34" s="1461"/>
      <c r="G34" s="1462"/>
      <c r="H34" s="1463"/>
      <c r="I34" s="1168"/>
      <c r="J34" s="1462"/>
      <c r="K34" s="1463"/>
      <c r="L34" s="1132"/>
    </row>
    <row r="35" spans="1:12" ht="12.75">
      <c r="A35" s="589"/>
      <c r="B35" s="1460"/>
      <c r="C35" s="1461"/>
      <c r="D35" s="1461"/>
      <c r="E35" s="1461"/>
      <c r="F35" s="1461"/>
      <c r="G35" s="1462"/>
      <c r="H35" s="1463"/>
      <c r="I35" s="1168"/>
      <c r="J35" s="1462"/>
      <c r="K35" s="1463"/>
      <c r="L35" s="1132"/>
    </row>
    <row r="36" spans="1:12" ht="12.75">
      <c r="A36" s="589"/>
      <c r="B36" s="1460"/>
      <c r="C36" s="1461"/>
      <c r="D36" s="1461"/>
      <c r="E36" s="1461"/>
      <c r="F36" s="1461"/>
      <c r="G36" s="1462"/>
      <c r="H36" s="1463"/>
      <c r="I36" s="1168"/>
      <c r="J36" s="1462"/>
      <c r="K36" s="1463"/>
      <c r="L36" s="1132"/>
    </row>
    <row r="37" spans="1:12" ht="12.75">
      <c r="A37" s="1166"/>
      <c r="B37" s="1469"/>
      <c r="C37" s="1470"/>
      <c r="D37" s="1470"/>
      <c r="E37" s="1470"/>
      <c r="F37" s="1470"/>
      <c r="G37" s="1471"/>
      <c r="H37" s="1472"/>
      <c r="I37" s="1169"/>
      <c r="J37" s="1462"/>
      <c r="K37" s="1463"/>
      <c r="L37" s="1132"/>
    </row>
    <row r="38" spans="1:12" ht="12.75">
      <c r="A38" s="589"/>
      <c r="B38" s="1460"/>
      <c r="C38" s="1460"/>
      <c r="D38" s="1460"/>
      <c r="E38" s="1460"/>
      <c r="F38" s="1460"/>
      <c r="G38" s="1462"/>
      <c r="H38" s="1463"/>
      <c r="I38" s="1168"/>
      <c r="J38" s="1462"/>
      <c r="K38" s="1463"/>
      <c r="L38" s="1132"/>
    </row>
    <row r="39" spans="1:12" ht="12.75">
      <c r="A39" s="589"/>
      <c r="B39" s="1460"/>
      <c r="C39" s="1460"/>
      <c r="D39" s="1460"/>
      <c r="E39" s="1460"/>
      <c r="F39" s="1460"/>
      <c r="G39" s="1462"/>
      <c r="H39" s="1463"/>
      <c r="I39" s="1168"/>
      <c r="J39" s="1462"/>
      <c r="K39" s="1463"/>
      <c r="L39" s="1132"/>
    </row>
    <row r="40" spans="1:12" ht="12.75">
      <c r="A40" s="589"/>
      <c r="B40" s="1460"/>
      <c r="C40" s="1473"/>
      <c r="D40" s="1473"/>
      <c r="E40" s="1473"/>
      <c r="F40" s="1473"/>
      <c r="G40" s="1462"/>
      <c r="H40" s="1463"/>
      <c r="I40" s="1168"/>
      <c r="J40" s="1462"/>
      <c r="K40" s="1463"/>
      <c r="L40" s="1132"/>
    </row>
    <row r="41" spans="1:12" ht="12.75">
      <c r="A41" s="589"/>
      <c r="B41" s="1460"/>
      <c r="C41" s="1473"/>
      <c r="D41" s="1473"/>
      <c r="E41" s="1473"/>
      <c r="F41" s="1473"/>
      <c r="G41" s="1462"/>
      <c r="H41" s="1463"/>
      <c r="I41" s="1168"/>
      <c r="J41" s="1462"/>
      <c r="K41" s="1463"/>
      <c r="L41" s="1132"/>
    </row>
    <row r="42" spans="1:12" ht="12.75">
      <c r="A42" s="589"/>
      <c r="B42" s="1460"/>
      <c r="C42" s="1473"/>
      <c r="D42" s="1473"/>
      <c r="E42" s="1473"/>
      <c r="F42" s="1473"/>
      <c r="G42" s="1462"/>
      <c r="H42" s="1463"/>
      <c r="I42" s="1168"/>
      <c r="J42" s="1462"/>
      <c r="K42" s="1463"/>
      <c r="L42" s="1132"/>
    </row>
    <row r="43" spans="1:12" ht="12.75">
      <c r="A43" s="589"/>
      <c r="B43" s="1460"/>
      <c r="C43" s="1473"/>
      <c r="D43" s="1473"/>
      <c r="E43" s="1473"/>
      <c r="F43" s="1473"/>
      <c r="G43" s="1462"/>
      <c r="H43" s="1463"/>
      <c r="I43" s="1168"/>
      <c r="J43" s="1462"/>
      <c r="K43" s="1463"/>
      <c r="L43" s="1132"/>
    </row>
    <row r="44" spans="1:12" ht="12.75">
      <c r="A44" s="589"/>
      <c r="B44" s="1460"/>
      <c r="C44" s="1473"/>
      <c r="D44" s="1473"/>
      <c r="E44" s="1473"/>
      <c r="F44" s="1473"/>
      <c r="G44" s="1462"/>
      <c r="H44" s="1463"/>
      <c r="I44" s="1168"/>
      <c r="J44" s="1462"/>
      <c r="K44" s="1463"/>
      <c r="L44" s="1132"/>
    </row>
    <row r="45" spans="1:12" ht="12.75">
      <c r="A45" s="589"/>
      <c r="B45" s="1460"/>
      <c r="C45" s="1473"/>
      <c r="D45" s="1473"/>
      <c r="E45" s="1473"/>
      <c r="F45" s="1473"/>
      <c r="G45" s="1462"/>
      <c r="H45" s="1463"/>
      <c r="I45" s="1168"/>
      <c r="J45" s="1462"/>
      <c r="K45" s="1463"/>
      <c r="L45" s="1132"/>
    </row>
    <row r="46" spans="1:12" ht="12.75">
      <c r="A46" s="589"/>
      <c r="B46" s="1460"/>
      <c r="C46" s="1473"/>
      <c r="D46" s="1473"/>
      <c r="E46" s="1473"/>
      <c r="F46" s="1473"/>
      <c r="G46" s="1462"/>
      <c r="H46" s="1463"/>
      <c r="I46" s="1168"/>
      <c r="J46" s="1462"/>
      <c r="K46" s="1463"/>
      <c r="L46" s="1132"/>
    </row>
    <row r="47" spans="1:12" ht="12.75">
      <c r="A47" s="589"/>
      <c r="B47" s="1460"/>
      <c r="C47" s="1473"/>
      <c r="D47" s="1473"/>
      <c r="E47" s="1473"/>
      <c r="F47" s="1473"/>
      <c r="G47" s="1462"/>
      <c r="H47" s="1463"/>
      <c r="I47" s="1168"/>
      <c r="J47" s="1462"/>
      <c r="K47" s="1463"/>
      <c r="L47" s="1132"/>
    </row>
    <row r="48" spans="1:12" ht="12.75">
      <c r="A48" s="1166"/>
      <c r="B48" s="1469"/>
      <c r="C48" s="1469"/>
      <c r="D48" s="1469"/>
      <c r="E48" s="1469"/>
      <c r="F48" s="1469"/>
      <c r="G48" s="1471"/>
      <c r="H48" s="1472"/>
      <c r="I48" s="1169"/>
      <c r="J48" s="1471"/>
      <c r="K48" s="1472"/>
      <c r="L48" s="1167"/>
    </row>
    <row r="49" spans="1:12" ht="12.75">
      <c r="A49" s="589"/>
      <c r="B49" s="1460"/>
      <c r="C49" s="1460"/>
      <c r="D49" s="1460"/>
      <c r="E49" s="1460"/>
      <c r="F49" s="1460"/>
      <c r="G49" s="1462"/>
      <c r="H49" s="1462"/>
      <c r="I49" s="1132"/>
      <c r="J49" s="1462"/>
      <c r="K49" s="1463"/>
      <c r="L49" s="1132"/>
    </row>
    <row r="50" spans="1:12" ht="12.75">
      <c r="A50" s="589"/>
      <c r="B50" s="1460"/>
      <c r="C50" s="1473"/>
      <c r="D50" s="1473"/>
      <c r="E50" s="1473"/>
      <c r="F50" s="1473"/>
      <c r="G50" s="1462"/>
      <c r="H50" s="1463"/>
      <c r="I50" s="1168"/>
      <c r="J50" s="1462"/>
      <c r="K50" s="1463"/>
      <c r="L50" s="1132"/>
    </row>
    <row r="51" spans="1:12" ht="12.75">
      <c r="A51" s="589"/>
      <c r="B51" s="1460"/>
      <c r="C51" s="1473"/>
      <c r="D51" s="1473"/>
      <c r="E51" s="1473"/>
      <c r="F51" s="1473"/>
      <c r="G51" s="1462"/>
      <c r="H51" s="1463"/>
      <c r="I51" s="1168"/>
      <c r="J51" s="1462"/>
      <c r="K51" s="1463"/>
      <c r="L51" s="1132"/>
    </row>
    <row r="52" spans="1:12" ht="12.75">
      <c r="A52" s="589"/>
      <c r="B52" s="1460"/>
      <c r="C52" s="1473"/>
      <c r="D52" s="1473"/>
      <c r="E52" s="1473"/>
      <c r="F52" s="1473"/>
      <c r="G52" s="1462"/>
      <c r="H52" s="1463"/>
      <c r="I52" s="1168"/>
      <c r="J52" s="1462"/>
      <c r="K52" s="1463"/>
      <c r="L52" s="1132"/>
    </row>
    <row r="53" spans="1:12" ht="12.75">
      <c r="A53" s="589"/>
      <c r="B53" s="1460"/>
      <c r="C53" s="1473"/>
      <c r="D53" s="1473"/>
      <c r="E53" s="1473"/>
      <c r="F53" s="1473"/>
      <c r="G53" s="1462"/>
      <c r="H53" s="1463"/>
      <c r="I53" s="1168"/>
      <c r="J53" s="1462"/>
      <c r="K53" s="1463"/>
      <c r="L53" s="1132"/>
    </row>
    <row r="54" spans="1:12" ht="12.75">
      <c r="A54" s="589"/>
      <c r="B54" s="1460"/>
      <c r="C54" s="1473"/>
      <c r="D54" s="1473"/>
      <c r="E54" s="1473"/>
      <c r="F54" s="1473"/>
      <c r="G54" s="1462"/>
      <c r="H54" s="1463"/>
      <c r="I54" s="1168"/>
      <c r="J54" s="1462"/>
      <c r="K54" s="1463"/>
      <c r="L54" s="1132"/>
    </row>
    <row r="55" spans="1:12" ht="12.75">
      <c r="A55" s="589"/>
      <c r="B55" s="1460"/>
      <c r="C55" s="1473"/>
      <c r="D55" s="1473"/>
      <c r="E55" s="1473"/>
      <c r="F55" s="1473"/>
      <c r="G55" s="1462"/>
      <c r="H55" s="1463"/>
      <c r="I55" s="1168"/>
      <c r="J55" s="1462"/>
      <c r="K55" s="1463"/>
      <c r="L55" s="1132"/>
    </row>
    <row r="56" spans="1:12" ht="12.75">
      <c r="A56" s="589"/>
      <c r="B56" s="1460"/>
      <c r="C56" s="1473"/>
      <c r="D56" s="1473"/>
      <c r="E56" s="1473"/>
      <c r="F56" s="1473"/>
      <c r="G56" s="1462"/>
      <c r="H56" s="1463"/>
      <c r="I56" s="1168"/>
      <c r="J56" s="1462"/>
      <c r="K56" s="1463"/>
      <c r="L56" s="1132"/>
    </row>
    <row r="57" spans="1:12" ht="12.75">
      <c r="A57" s="589"/>
      <c r="B57" s="1473"/>
      <c r="C57" s="1473"/>
      <c r="D57" s="1473"/>
      <c r="E57" s="1473"/>
      <c r="F57" s="1473"/>
      <c r="G57" s="1462"/>
      <c r="H57" s="1463"/>
      <c r="I57" s="1168"/>
      <c r="J57" s="1462"/>
      <c r="K57" s="1463"/>
      <c r="L57" s="1132"/>
    </row>
    <row r="58" spans="1:12" ht="12.75">
      <c r="A58" s="589"/>
      <c r="B58" s="1473"/>
      <c r="C58" s="1473"/>
      <c r="D58" s="1473"/>
      <c r="E58" s="1473"/>
      <c r="F58" s="1473"/>
      <c r="G58" s="1462"/>
      <c r="H58" s="1462"/>
      <c r="I58" s="1132"/>
      <c r="J58" s="1462"/>
      <c r="K58" s="1463"/>
      <c r="L58" s="1132"/>
    </row>
    <row r="59" spans="1:12" ht="12.75">
      <c r="A59" s="589"/>
      <c r="B59" s="1460"/>
      <c r="C59" s="1473"/>
      <c r="D59" s="1473"/>
      <c r="E59" s="1473"/>
      <c r="F59" s="1473"/>
      <c r="G59" s="1462"/>
      <c r="H59" s="1462"/>
      <c r="I59" s="1132"/>
      <c r="J59" s="1462"/>
      <c r="K59" s="1463"/>
      <c r="L59" s="1132"/>
    </row>
    <row r="60" spans="1:12" ht="12.75">
      <c r="A60" s="589"/>
      <c r="B60" s="1473"/>
      <c r="C60" s="1473"/>
      <c r="D60" s="1473"/>
      <c r="E60" s="1473"/>
      <c r="F60" s="1473"/>
      <c r="G60" s="1462"/>
      <c r="H60" s="1462"/>
      <c r="I60" s="1132"/>
      <c r="J60" s="1462"/>
      <c r="K60" s="1462"/>
      <c r="L60" s="1132"/>
    </row>
    <row r="61" spans="1:12" ht="12.75">
      <c r="A61" s="589"/>
      <c r="B61" s="1460"/>
      <c r="C61" s="1473"/>
      <c r="D61" s="1473"/>
      <c r="E61" s="1473"/>
      <c r="F61" s="1473"/>
      <c r="G61" s="1462"/>
      <c r="H61" s="1462"/>
      <c r="I61" s="1132"/>
      <c r="J61" s="1462"/>
      <c r="K61" s="1463"/>
      <c r="L61" s="1132"/>
    </row>
    <row r="62" spans="1:12" ht="12.75">
      <c r="A62" s="622"/>
      <c r="B62" s="622"/>
      <c r="C62" s="622"/>
      <c r="D62" s="622"/>
      <c r="E62" s="622"/>
      <c r="F62" s="622"/>
      <c r="G62" s="622"/>
      <c r="H62" s="622"/>
      <c r="I62" s="622"/>
      <c r="J62" s="622"/>
      <c r="K62" s="622"/>
      <c r="L62" s="622"/>
    </row>
    <row r="63" spans="1:12" ht="12.75">
      <c r="A63" s="622"/>
      <c r="B63" s="622"/>
      <c r="C63" s="622"/>
      <c r="D63" s="622"/>
      <c r="E63" s="622"/>
      <c r="F63" s="622"/>
      <c r="G63" s="622"/>
      <c r="H63" s="622"/>
      <c r="I63" s="622"/>
      <c r="J63" s="622"/>
      <c r="K63" s="622"/>
      <c r="L63" s="622"/>
    </row>
  </sheetData>
  <sheetProtection/>
  <mergeCells count="175">
    <mergeCell ref="G61:H61"/>
    <mergeCell ref="J60:K60"/>
    <mergeCell ref="B61:F61"/>
    <mergeCell ref="J61:K61"/>
    <mergeCell ref="B58:F58"/>
    <mergeCell ref="J58:K58"/>
    <mergeCell ref="B59:F59"/>
    <mergeCell ref="J59:K59"/>
    <mergeCell ref="G58:H58"/>
    <mergeCell ref="G59:H59"/>
    <mergeCell ref="G60:H60"/>
    <mergeCell ref="G55:H55"/>
    <mergeCell ref="G56:H56"/>
    <mergeCell ref="G57:H57"/>
    <mergeCell ref="B60:F60"/>
    <mergeCell ref="G53:H53"/>
    <mergeCell ref="B56:F56"/>
    <mergeCell ref="J56:K56"/>
    <mergeCell ref="B57:F57"/>
    <mergeCell ref="J57:K57"/>
    <mergeCell ref="B54:F54"/>
    <mergeCell ref="J54:K54"/>
    <mergeCell ref="B55:F55"/>
    <mergeCell ref="J55:K55"/>
    <mergeCell ref="G54:H54"/>
    <mergeCell ref="J52:K52"/>
    <mergeCell ref="B53:F53"/>
    <mergeCell ref="J53:K53"/>
    <mergeCell ref="B50:F50"/>
    <mergeCell ref="J50:K50"/>
    <mergeCell ref="B51:F51"/>
    <mergeCell ref="J51:K51"/>
    <mergeCell ref="G50:H50"/>
    <mergeCell ref="G51:H51"/>
    <mergeCell ref="G52:H52"/>
    <mergeCell ref="G47:H47"/>
    <mergeCell ref="G48:H48"/>
    <mergeCell ref="G49:H49"/>
    <mergeCell ref="B52:F52"/>
    <mergeCell ref="G45:H45"/>
    <mergeCell ref="B48:F48"/>
    <mergeCell ref="J48:K48"/>
    <mergeCell ref="B49:F49"/>
    <mergeCell ref="J49:K49"/>
    <mergeCell ref="B46:F46"/>
    <mergeCell ref="J46:K46"/>
    <mergeCell ref="B47:F47"/>
    <mergeCell ref="J47:K47"/>
    <mergeCell ref="G46:H46"/>
    <mergeCell ref="J44:K44"/>
    <mergeCell ref="B45:F45"/>
    <mergeCell ref="J45:K45"/>
    <mergeCell ref="B42:F42"/>
    <mergeCell ref="J42:K42"/>
    <mergeCell ref="B43:F43"/>
    <mergeCell ref="J43:K43"/>
    <mergeCell ref="G42:H42"/>
    <mergeCell ref="G43:H43"/>
    <mergeCell ref="G44:H44"/>
    <mergeCell ref="G39:H39"/>
    <mergeCell ref="G40:H40"/>
    <mergeCell ref="G41:H41"/>
    <mergeCell ref="B44:F44"/>
    <mergeCell ref="G37:H37"/>
    <mergeCell ref="B40:F40"/>
    <mergeCell ref="J40:K40"/>
    <mergeCell ref="B41:F41"/>
    <mergeCell ref="J41:K41"/>
    <mergeCell ref="B38:F38"/>
    <mergeCell ref="J38:K38"/>
    <mergeCell ref="B39:F39"/>
    <mergeCell ref="J39:K39"/>
    <mergeCell ref="G38:H38"/>
    <mergeCell ref="J36:K36"/>
    <mergeCell ref="B37:F37"/>
    <mergeCell ref="J37:K37"/>
    <mergeCell ref="B34:F34"/>
    <mergeCell ref="J34:K34"/>
    <mergeCell ref="B35:F35"/>
    <mergeCell ref="J35:K35"/>
    <mergeCell ref="G34:H34"/>
    <mergeCell ref="G35:H35"/>
    <mergeCell ref="G36:H36"/>
    <mergeCell ref="G31:H31"/>
    <mergeCell ref="G32:H32"/>
    <mergeCell ref="G33:H33"/>
    <mergeCell ref="B36:F36"/>
    <mergeCell ref="G29:H29"/>
    <mergeCell ref="B32:F32"/>
    <mergeCell ref="J32:K32"/>
    <mergeCell ref="B33:F33"/>
    <mergeCell ref="J33:K33"/>
    <mergeCell ref="B30:F30"/>
    <mergeCell ref="J30:K30"/>
    <mergeCell ref="B31:F31"/>
    <mergeCell ref="J31:K31"/>
    <mergeCell ref="G30:H30"/>
    <mergeCell ref="J28:K28"/>
    <mergeCell ref="B29:F29"/>
    <mergeCell ref="J29:K29"/>
    <mergeCell ref="B26:F26"/>
    <mergeCell ref="J26:K26"/>
    <mergeCell ref="B27:F27"/>
    <mergeCell ref="J27:K27"/>
    <mergeCell ref="G26:H26"/>
    <mergeCell ref="G27:H27"/>
    <mergeCell ref="G28:H28"/>
    <mergeCell ref="G23:H23"/>
    <mergeCell ref="G24:H24"/>
    <mergeCell ref="G25:H25"/>
    <mergeCell ref="B28:F28"/>
    <mergeCell ref="G21:H21"/>
    <mergeCell ref="B24:F24"/>
    <mergeCell ref="J24:K24"/>
    <mergeCell ref="B25:F25"/>
    <mergeCell ref="J25:K25"/>
    <mergeCell ref="B22:F22"/>
    <mergeCell ref="J22:K22"/>
    <mergeCell ref="B23:F23"/>
    <mergeCell ref="J23:K23"/>
    <mergeCell ref="G22:H22"/>
    <mergeCell ref="J20:K20"/>
    <mergeCell ref="B21:F21"/>
    <mergeCell ref="J21:K21"/>
    <mergeCell ref="B18:F18"/>
    <mergeCell ref="J18:K18"/>
    <mergeCell ref="B19:F19"/>
    <mergeCell ref="J19:K19"/>
    <mergeCell ref="G18:H18"/>
    <mergeCell ref="G19:H19"/>
    <mergeCell ref="G20:H20"/>
    <mergeCell ref="G15:H15"/>
    <mergeCell ref="G16:H16"/>
    <mergeCell ref="G17:H17"/>
    <mergeCell ref="B20:F20"/>
    <mergeCell ref="G13:H13"/>
    <mergeCell ref="B16:F16"/>
    <mergeCell ref="J16:K16"/>
    <mergeCell ref="B17:F17"/>
    <mergeCell ref="J17:K17"/>
    <mergeCell ref="B14:F14"/>
    <mergeCell ref="J14:K14"/>
    <mergeCell ref="B15:F15"/>
    <mergeCell ref="J15:K15"/>
    <mergeCell ref="G14:H14"/>
    <mergeCell ref="J12:K12"/>
    <mergeCell ref="B13:F13"/>
    <mergeCell ref="J13:K13"/>
    <mergeCell ref="B10:F10"/>
    <mergeCell ref="J10:K10"/>
    <mergeCell ref="B11:F11"/>
    <mergeCell ref="J11:K11"/>
    <mergeCell ref="G10:H10"/>
    <mergeCell ref="G11:H11"/>
    <mergeCell ref="G12:H12"/>
    <mergeCell ref="G7:H7"/>
    <mergeCell ref="G8:H8"/>
    <mergeCell ref="I4:I5"/>
    <mergeCell ref="B12:F12"/>
    <mergeCell ref="E3:L3"/>
    <mergeCell ref="A4:A5"/>
    <mergeCell ref="B4:F5"/>
    <mergeCell ref="J4:K5"/>
    <mergeCell ref="L4:L5"/>
    <mergeCell ref="G4:H5"/>
    <mergeCell ref="B9:F9"/>
    <mergeCell ref="J9:K9"/>
    <mergeCell ref="B6:F6"/>
    <mergeCell ref="J6:K6"/>
    <mergeCell ref="B7:F7"/>
    <mergeCell ref="J7:K7"/>
    <mergeCell ref="G9:H9"/>
    <mergeCell ref="B8:F8"/>
    <mergeCell ref="J8:K8"/>
    <mergeCell ref="G6:H6"/>
  </mergeCells>
  <printOptions/>
  <pageMargins left="0" right="0" top="0" bottom="0" header="0.31496062992125984" footer="0.31496062992125984"/>
  <pageSetup horizontalDpi="600" verticalDpi="600" orientation="portrait" paperSize="9" scale="61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D35"/>
  <sheetViews>
    <sheetView view="pageBreakPreview" zoomScale="60" zoomScalePageLayoutView="0" workbookViewId="0" topLeftCell="A4">
      <selection activeCell="A4" sqref="A4:D4"/>
    </sheetView>
  </sheetViews>
  <sheetFormatPr defaultColWidth="9.00390625" defaultRowHeight="12.75"/>
  <cols>
    <col min="1" max="1" width="56.125" style="0" customWidth="1"/>
    <col min="2" max="2" width="14.125" style="0" customWidth="1"/>
    <col min="3" max="3" width="14.875" style="0" customWidth="1"/>
  </cols>
  <sheetData>
    <row r="2" spans="1:4" ht="15.75">
      <c r="A2" s="1474" t="s">
        <v>748</v>
      </c>
      <c r="B2" s="1474"/>
      <c r="C2" s="1474"/>
      <c r="D2" s="2"/>
    </row>
    <row r="3" spans="1:4" ht="15.75">
      <c r="A3" s="433"/>
      <c r="B3" s="433"/>
      <c r="C3" s="433"/>
      <c r="D3" s="2"/>
    </row>
    <row r="4" spans="1:4" ht="12.75" customHeight="1">
      <c r="A4" s="1476" t="s">
        <v>185</v>
      </c>
      <c r="B4" s="1476"/>
      <c r="C4" s="1476"/>
      <c r="D4" s="1476"/>
    </row>
    <row r="5" spans="1:4" ht="16.5" thickBot="1">
      <c r="A5" s="433"/>
      <c r="B5" s="434"/>
      <c r="C5" s="435"/>
      <c r="D5" s="434"/>
    </row>
    <row r="6" spans="1:4" ht="48.75" thickBot="1">
      <c r="A6" s="436" t="s">
        <v>267</v>
      </c>
      <c r="B6" s="436" t="s">
        <v>749</v>
      </c>
      <c r="C6" s="437" t="s">
        <v>750</v>
      </c>
      <c r="D6" s="438"/>
    </row>
    <row r="7" spans="1:4" ht="13.5" thickBot="1">
      <c r="A7" s="62">
        <v>2</v>
      </c>
      <c r="B7" s="62">
        <v>3</v>
      </c>
      <c r="C7" s="63">
        <v>4</v>
      </c>
      <c r="D7" s="438"/>
    </row>
    <row r="8" spans="1:4" ht="12.75">
      <c r="A8" s="1005" t="s">
        <v>751</v>
      </c>
      <c r="B8" s="439">
        <v>87100095</v>
      </c>
      <c r="C8" s="42">
        <v>9581010</v>
      </c>
      <c r="D8" s="2"/>
    </row>
    <row r="9" spans="1:4" ht="12.75">
      <c r="A9" s="1006" t="s">
        <v>752</v>
      </c>
      <c r="B9" s="440"/>
      <c r="C9" s="44"/>
      <c r="D9" s="2"/>
    </row>
    <row r="10" spans="1:4" ht="12.75">
      <c r="A10" s="1006" t="s">
        <v>753</v>
      </c>
      <c r="B10" s="440"/>
      <c r="C10" s="44"/>
      <c r="D10" s="2"/>
    </row>
    <row r="11" spans="1:4" ht="12.75">
      <c r="A11" s="1006" t="s">
        <v>754</v>
      </c>
      <c r="B11" s="440"/>
      <c r="C11" s="44"/>
      <c r="D11" s="2"/>
    </row>
    <row r="12" spans="1:4" ht="12.75">
      <c r="A12" s="1006" t="s">
        <v>755</v>
      </c>
      <c r="B12" s="440"/>
      <c r="C12" s="44"/>
      <c r="D12" s="2"/>
    </row>
    <row r="13" spans="1:4" ht="12.75">
      <c r="A13" s="1006" t="s">
        <v>756</v>
      </c>
      <c r="B13" s="440"/>
      <c r="C13" s="44"/>
      <c r="D13" s="2"/>
    </row>
    <row r="14" spans="1:4" ht="12.75">
      <c r="A14" s="1007" t="s">
        <v>757</v>
      </c>
      <c r="B14" s="440"/>
      <c r="C14" s="44"/>
      <c r="D14" s="2"/>
    </row>
    <row r="15" spans="1:4" ht="12.75">
      <c r="A15" s="1007" t="s">
        <v>758</v>
      </c>
      <c r="B15" s="440">
        <v>5884226</v>
      </c>
      <c r="C15" s="44"/>
      <c r="D15" s="2"/>
    </row>
    <row r="16" spans="1:4" ht="12.75">
      <c r="A16" s="1007" t="s">
        <v>759</v>
      </c>
      <c r="B16" s="440">
        <v>370600</v>
      </c>
      <c r="C16" s="44"/>
      <c r="D16" s="2"/>
    </row>
    <row r="17" spans="1:4" ht="12.75">
      <c r="A17" s="1007" t="s">
        <v>760</v>
      </c>
      <c r="B17" s="440"/>
      <c r="C17" s="44"/>
      <c r="D17" s="2"/>
    </row>
    <row r="18" spans="1:4" ht="22.5">
      <c r="A18" s="1007" t="s">
        <v>761</v>
      </c>
      <c r="B18" s="440">
        <v>140418097</v>
      </c>
      <c r="C18" s="44"/>
      <c r="D18" s="2"/>
    </row>
    <row r="19" spans="1:4" ht="12.75">
      <c r="A19" s="1006" t="s">
        <v>762</v>
      </c>
      <c r="B19" s="440">
        <v>19150056</v>
      </c>
      <c r="C19" s="44"/>
      <c r="D19" s="2"/>
    </row>
    <row r="20" spans="1:4" ht="12.75">
      <c r="A20" s="1006" t="s">
        <v>763</v>
      </c>
      <c r="B20" s="440"/>
      <c r="C20" s="44"/>
      <c r="D20" s="2"/>
    </row>
    <row r="21" spans="1:4" ht="12.75">
      <c r="A21" s="1006" t="s">
        <v>764</v>
      </c>
      <c r="B21" s="440"/>
      <c r="C21" s="44"/>
      <c r="D21" s="2"/>
    </row>
    <row r="22" spans="1:4" ht="12.75">
      <c r="A22" s="1006" t="s">
        <v>765</v>
      </c>
      <c r="B22" s="440"/>
      <c r="C22" s="44"/>
      <c r="D22" s="2"/>
    </row>
    <row r="23" spans="1:4" ht="12.75">
      <c r="A23" s="1006" t="s">
        <v>766</v>
      </c>
      <c r="B23" s="440"/>
      <c r="C23" s="44"/>
      <c r="D23" s="2"/>
    </row>
    <row r="24" spans="1:4" ht="12.75">
      <c r="A24" s="441"/>
      <c r="B24" s="43"/>
      <c r="C24" s="44"/>
      <c r="D24" s="2"/>
    </row>
    <row r="25" spans="1:4" ht="12.75">
      <c r="A25" s="442"/>
      <c r="B25" s="43"/>
      <c r="C25" s="44"/>
      <c r="D25" s="2"/>
    </row>
    <row r="26" spans="1:4" ht="12.75">
      <c r="A26" s="442"/>
      <c r="B26" s="43"/>
      <c r="C26" s="44"/>
      <c r="D26" s="2"/>
    </row>
    <row r="27" spans="1:4" ht="12.75">
      <c r="A27" s="442"/>
      <c r="B27" s="43"/>
      <c r="C27" s="44"/>
      <c r="D27" s="2"/>
    </row>
    <row r="28" spans="1:4" ht="12.75">
      <c r="A28" s="442"/>
      <c r="B28" s="43"/>
      <c r="C28" s="44"/>
      <c r="D28" s="2"/>
    </row>
    <row r="29" spans="1:4" ht="12.75">
      <c r="A29" s="442"/>
      <c r="B29" s="43"/>
      <c r="C29" s="44"/>
      <c r="D29" s="2"/>
    </row>
    <row r="30" spans="1:4" ht="12.75">
      <c r="A30" s="442"/>
      <c r="B30" s="43"/>
      <c r="C30" s="44"/>
      <c r="D30" s="2"/>
    </row>
    <row r="31" spans="1:4" ht="12.75">
      <c r="A31" s="442"/>
      <c r="B31" s="43"/>
      <c r="C31" s="44"/>
      <c r="D31" s="2"/>
    </row>
    <row r="32" spans="1:4" ht="13.5" thickBot="1">
      <c r="A32" s="443"/>
      <c r="B32" s="444"/>
      <c r="C32" s="45"/>
      <c r="D32" s="2"/>
    </row>
    <row r="33" spans="1:4" ht="13.5" thickBot="1">
      <c r="A33" s="445" t="s">
        <v>693</v>
      </c>
      <c r="B33" s="446">
        <f>B8+B15+B16+B18+B19</f>
        <v>252923074</v>
      </c>
      <c r="C33" s="447">
        <f>+C8+C9+C10+C11+C12+C19+C20+C21+C22+C23+C24+C25+C26+C27+C28+C29+C30+C31+C32</f>
        <v>9581010</v>
      </c>
      <c r="D33" s="2"/>
    </row>
    <row r="34" spans="1:4" ht="12.75">
      <c r="A34" s="1475"/>
      <c r="B34" s="1475"/>
      <c r="C34" s="1475"/>
      <c r="D34" s="2"/>
    </row>
    <row r="35" spans="1:4" ht="12.75">
      <c r="A35" s="2"/>
      <c r="B35" s="2"/>
      <c r="C35" s="2"/>
      <c r="D35" s="2"/>
    </row>
  </sheetData>
  <sheetProtection/>
  <mergeCells count="3">
    <mergeCell ref="A2:C2"/>
    <mergeCell ref="A34:C34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zoomScalePageLayoutView="0" workbookViewId="0" topLeftCell="A1">
      <selection activeCell="C5" sqref="C5:F5"/>
    </sheetView>
  </sheetViews>
  <sheetFormatPr defaultColWidth="9.00390625" defaultRowHeight="12.75"/>
  <cols>
    <col min="2" max="2" width="24.875" style="0" customWidth="1"/>
    <col min="3" max="3" width="12.125" style="0" customWidth="1"/>
    <col min="5" max="5" width="30.375" style="0" customWidth="1"/>
    <col min="6" max="6" width="15.00390625" style="0" bestFit="1" customWidth="1"/>
  </cols>
  <sheetData>
    <row r="1" spans="1:6" ht="12.75">
      <c r="A1" s="1361" t="s">
        <v>918</v>
      </c>
      <c r="B1" s="1361"/>
      <c r="C1" s="1361"/>
      <c r="D1" s="1361"/>
      <c r="E1" s="1361"/>
      <c r="F1" s="1361"/>
    </row>
    <row r="2" spans="1:6" ht="12.75">
      <c r="A2" s="1361" t="s">
        <v>924</v>
      </c>
      <c r="B2" s="1361"/>
      <c r="C2" s="1361"/>
      <c r="D2" s="1361"/>
      <c r="E2" s="1361"/>
      <c r="F2" s="1361"/>
    </row>
    <row r="3" spans="1:6" ht="12.75">
      <c r="A3" s="1361" t="s">
        <v>702</v>
      </c>
      <c r="B3" s="1361"/>
      <c r="C3" s="1361"/>
      <c r="D3" s="1361"/>
      <c r="E3" s="1361"/>
      <c r="F3" s="1361"/>
    </row>
    <row r="5" spans="3:6" ht="12.75">
      <c r="C5" s="1477" t="s">
        <v>186</v>
      </c>
      <c r="D5" s="1477"/>
      <c r="E5" s="1477"/>
      <c r="F5" s="1477"/>
    </row>
    <row r="7" ht="12.75">
      <c r="F7" s="590"/>
    </row>
    <row r="8" spans="6:7" ht="13.5" thickBot="1">
      <c r="F8" s="591"/>
      <c r="G8" s="592"/>
    </row>
    <row r="9" spans="1:7" ht="13.5" thickBot="1">
      <c r="A9" s="1478" t="s">
        <v>925</v>
      </c>
      <c r="B9" s="1481" t="s">
        <v>926</v>
      </c>
      <c r="C9" s="1484" t="s">
        <v>927</v>
      </c>
      <c r="D9" s="1485"/>
      <c r="E9" s="1485"/>
      <c r="F9" s="593">
        <v>32541005</v>
      </c>
      <c r="G9" s="296"/>
    </row>
    <row r="10" spans="1:7" ht="12.75">
      <c r="A10" s="1479"/>
      <c r="B10" s="1482"/>
      <c r="C10" s="1486" t="s">
        <v>928</v>
      </c>
      <c r="D10" s="1489" t="s">
        <v>929</v>
      </c>
      <c r="E10" s="1490"/>
      <c r="F10" s="594">
        <v>1554076354</v>
      </c>
      <c r="G10" s="296"/>
    </row>
    <row r="11" spans="1:7" ht="12.75">
      <c r="A11" s="1479"/>
      <c r="B11" s="1482"/>
      <c r="C11" s="1487"/>
      <c r="D11" s="1491" t="s">
        <v>930</v>
      </c>
      <c r="E11" s="1492"/>
      <c r="F11" s="595">
        <v>13741830</v>
      </c>
      <c r="G11" s="296"/>
    </row>
    <row r="12" spans="1:7" ht="12.75">
      <c r="A12" s="1479"/>
      <c r="B12" s="1482"/>
      <c r="C12" s="1487"/>
      <c r="D12" s="1495" t="s">
        <v>931</v>
      </c>
      <c r="E12" s="1496"/>
      <c r="F12" s="596">
        <v>0</v>
      </c>
      <c r="G12" s="296"/>
    </row>
    <row r="13" spans="1:7" ht="13.5" thickBot="1">
      <c r="A13" s="1479"/>
      <c r="B13" s="1482"/>
      <c r="C13" s="1488"/>
      <c r="D13" s="1497" t="s">
        <v>932</v>
      </c>
      <c r="E13" s="1498"/>
      <c r="F13" s="597">
        <v>0</v>
      </c>
      <c r="G13" s="296"/>
    </row>
    <row r="14" spans="1:7" ht="25.5" customHeight="1" thickBot="1">
      <c r="A14" s="1479"/>
      <c r="B14" s="1482"/>
      <c r="C14" s="598" t="s">
        <v>933</v>
      </c>
      <c r="D14" s="1499" t="s">
        <v>934</v>
      </c>
      <c r="E14" s="1500"/>
      <c r="F14" s="594">
        <v>20023200</v>
      </c>
      <c r="G14" s="296"/>
    </row>
    <row r="15" spans="1:7" ht="13.5" hidden="1" thickBot="1">
      <c r="A15" s="1479"/>
      <c r="B15" s="1483"/>
      <c r="C15" s="1501" t="s">
        <v>69</v>
      </c>
      <c r="D15" s="1485"/>
      <c r="E15" s="1485"/>
      <c r="F15" s="593">
        <v>445001374</v>
      </c>
      <c r="G15" s="296"/>
    </row>
    <row r="16" spans="1:7" ht="12.75">
      <c r="A16" s="1479"/>
      <c r="B16" s="1481" t="s">
        <v>935</v>
      </c>
      <c r="C16" s="1502" t="s">
        <v>936</v>
      </c>
      <c r="D16" s="1503"/>
      <c r="E16" s="1503"/>
      <c r="F16" s="599"/>
      <c r="G16" s="296"/>
    </row>
    <row r="17" spans="1:7" ht="35.25" customHeight="1" thickBot="1">
      <c r="A17" s="1479"/>
      <c r="B17" s="1482"/>
      <c r="C17" s="1504" t="s">
        <v>934</v>
      </c>
      <c r="D17" s="1505"/>
      <c r="E17" s="1505"/>
      <c r="F17" s="600">
        <v>296165743</v>
      </c>
      <c r="G17" s="296"/>
    </row>
    <row r="18" spans="1:7" ht="13.5" thickBot="1">
      <c r="A18" s="1479"/>
      <c r="B18" s="1506" t="s">
        <v>937</v>
      </c>
      <c r="C18" s="1507"/>
      <c r="D18" s="1507"/>
      <c r="E18" s="1507"/>
      <c r="F18" s="593">
        <v>207600676</v>
      </c>
      <c r="G18" s="296"/>
    </row>
    <row r="19" spans="1:7" ht="12.75">
      <c r="A19" s="1479"/>
      <c r="B19" s="1508" t="s">
        <v>938</v>
      </c>
      <c r="C19" s="1511" t="s">
        <v>939</v>
      </c>
      <c r="D19" s="1512"/>
      <c r="E19" s="1512"/>
      <c r="F19" s="599">
        <v>22162752</v>
      </c>
      <c r="G19" s="296"/>
    </row>
    <row r="20" spans="1:7" ht="12.75">
      <c r="A20" s="1479"/>
      <c r="B20" s="1509"/>
      <c r="C20" s="1513" t="s">
        <v>940</v>
      </c>
      <c r="D20" s="1514"/>
      <c r="E20" s="1514"/>
      <c r="F20" s="601">
        <v>120240</v>
      </c>
      <c r="G20" s="296"/>
    </row>
    <row r="21" spans="1:7" ht="13.5" thickBot="1">
      <c r="A21" s="1479"/>
      <c r="B21" s="1510"/>
      <c r="C21" s="1515" t="s">
        <v>941</v>
      </c>
      <c r="D21" s="1516"/>
      <c r="E21" s="1516"/>
      <c r="F21" s="602">
        <v>110000</v>
      </c>
      <c r="G21" s="296"/>
    </row>
    <row r="22" spans="1:7" ht="13.5" thickBot="1">
      <c r="A22" s="1479"/>
      <c r="B22" s="603" t="s">
        <v>942</v>
      </c>
      <c r="C22" s="604"/>
      <c r="D22" s="605"/>
      <c r="E22" s="605"/>
      <c r="F22" s="593">
        <v>0</v>
      </c>
      <c r="G22" s="296"/>
    </row>
    <row r="23" spans="1:7" ht="13.5" thickBot="1">
      <c r="A23" s="1480"/>
      <c r="B23" s="1493" t="s">
        <v>943</v>
      </c>
      <c r="C23" s="1494"/>
      <c r="D23" s="1494"/>
      <c r="E23" s="1494"/>
      <c r="F23" s="593">
        <v>1135522</v>
      </c>
      <c r="G23" s="296"/>
    </row>
    <row r="24" spans="1:7" ht="12.75">
      <c r="A24" s="1486" t="s">
        <v>944</v>
      </c>
      <c r="B24" s="1508" t="s">
        <v>945</v>
      </c>
      <c r="C24" s="1511" t="s">
        <v>946</v>
      </c>
      <c r="D24" s="1512"/>
      <c r="E24" s="1518"/>
      <c r="F24" s="599">
        <v>2257097322</v>
      </c>
      <c r="G24" s="296"/>
    </row>
    <row r="25" spans="1:7" ht="12.75">
      <c r="A25" s="1487"/>
      <c r="B25" s="1509"/>
      <c r="C25" s="1513" t="s">
        <v>947</v>
      </c>
      <c r="D25" s="1514"/>
      <c r="E25" s="1519"/>
      <c r="F25" s="606">
        <v>0</v>
      </c>
      <c r="G25" s="296"/>
    </row>
    <row r="26" spans="1:7" ht="12.75">
      <c r="A26" s="1487"/>
      <c r="B26" s="1509"/>
      <c r="C26" s="1513" t="s">
        <v>948</v>
      </c>
      <c r="D26" s="1514"/>
      <c r="E26" s="1519"/>
      <c r="F26" s="606">
        <v>123369321</v>
      </c>
      <c r="G26" s="296"/>
    </row>
    <row r="27" spans="1:7" ht="12.75">
      <c r="A27" s="1487"/>
      <c r="B27" s="1509"/>
      <c r="C27" s="1513" t="s">
        <v>949</v>
      </c>
      <c r="D27" s="1514"/>
      <c r="E27" s="1519"/>
      <c r="F27" s="606">
        <v>-109137230</v>
      </c>
      <c r="G27" s="296"/>
    </row>
    <row r="28" spans="1:7" ht="12.75">
      <c r="A28" s="1487"/>
      <c r="B28" s="1509"/>
      <c r="C28" s="1513" t="s">
        <v>950</v>
      </c>
      <c r="D28" s="1514"/>
      <c r="E28" s="1519"/>
      <c r="F28" s="606">
        <v>0</v>
      </c>
      <c r="G28" s="296"/>
    </row>
    <row r="29" spans="1:7" ht="13.5" thickBot="1">
      <c r="A29" s="1487"/>
      <c r="B29" s="1510"/>
      <c r="C29" s="1515" t="s">
        <v>951</v>
      </c>
      <c r="D29" s="1516"/>
      <c r="E29" s="1520"/>
      <c r="F29" s="602">
        <v>288465572</v>
      </c>
      <c r="G29" s="296"/>
    </row>
    <row r="30" spans="1:7" ht="12.75">
      <c r="A30" s="1487"/>
      <c r="B30" s="1521" t="s">
        <v>952</v>
      </c>
      <c r="C30" s="607" t="s">
        <v>939</v>
      </c>
      <c r="D30" s="608"/>
      <c r="E30" s="609"/>
      <c r="F30" s="599">
        <v>74748</v>
      </c>
      <c r="G30" s="296"/>
    </row>
    <row r="31" spans="1:7" ht="12.75">
      <c r="A31" s="1487"/>
      <c r="B31" s="1522"/>
      <c r="C31" s="610" t="s">
        <v>940</v>
      </c>
      <c r="D31" s="611"/>
      <c r="E31" s="612"/>
      <c r="F31" s="613">
        <v>14042123</v>
      </c>
      <c r="G31" s="296"/>
    </row>
    <row r="32" spans="1:7" ht="13.5" thickBot="1">
      <c r="A32" s="1487"/>
      <c r="B32" s="1523"/>
      <c r="C32" s="1515" t="s">
        <v>953</v>
      </c>
      <c r="D32" s="1516"/>
      <c r="E32" s="1516"/>
      <c r="F32" s="614">
        <v>13598814</v>
      </c>
      <c r="G32" s="296"/>
    </row>
    <row r="33" spans="1:6" ht="13.5" thickBot="1">
      <c r="A33" s="1487"/>
      <c r="B33" s="603" t="s">
        <v>954</v>
      </c>
      <c r="C33" s="615"/>
      <c r="D33" s="616"/>
      <c r="E33" s="617"/>
      <c r="F33" s="593">
        <v>0</v>
      </c>
    </row>
    <row r="34" spans="1:6" ht="13.5" thickBot="1">
      <c r="A34" s="1487"/>
      <c r="B34" s="603" t="s">
        <v>955</v>
      </c>
      <c r="C34" s="615"/>
      <c r="D34" s="616"/>
      <c r="E34" s="617"/>
      <c r="F34" s="593">
        <v>0</v>
      </c>
    </row>
    <row r="35" spans="1:6" ht="13.5" thickBot="1">
      <c r="A35" s="1488"/>
      <c r="B35" s="603" t="s">
        <v>956</v>
      </c>
      <c r="C35" s="615"/>
      <c r="D35" s="1517"/>
      <c r="E35" s="1517"/>
      <c r="F35" s="593">
        <v>6159974</v>
      </c>
    </row>
  </sheetData>
  <sheetProtection/>
  <mergeCells count="34">
    <mergeCell ref="C32:E32"/>
    <mergeCell ref="D35:E35"/>
    <mergeCell ref="A24:A35"/>
    <mergeCell ref="B24:B29"/>
    <mergeCell ref="C24:E24"/>
    <mergeCell ref="C25:E25"/>
    <mergeCell ref="C26:E26"/>
    <mergeCell ref="C27:E27"/>
    <mergeCell ref="C28:E28"/>
    <mergeCell ref="C29:E29"/>
    <mergeCell ref="B30:B32"/>
    <mergeCell ref="B18:E18"/>
    <mergeCell ref="B19:B21"/>
    <mergeCell ref="C19:E19"/>
    <mergeCell ref="C20:E20"/>
    <mergeCell ref="C21:E21"/>
    <mergeCell ref="C15:E15"/>
    <mergeCell ref="B16:B17"/>
    <mergeCell ref="C16:E16"/>
    <mergeCell ref="C17:E17"/>
    <mergeCell ref="A9:A23"/>
    <mergeCell ref="B9:B15"/>
    <mergeCell ref="C9:E9"/>
    <mergeCell ref="C10:C13"/>
    <mergeCell ref="D10:E10"/>
    <mergeCell ref="D11:E11"/>
    <mergeCell ref="B23:E23"/>
    <mergeCell ref="D12:E12"/>
    <mergeCell ref="D13:E13"/>
    <mergeCell ref="D14:E14"/>
    <mergeCell ref="A1:F1"/>
    <mergeCell ref="A2:F2"/>
    <mergeCell ref="A3:F3"/>
    <mergeCell ref="C5:F5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">
      <selection activeCell="H2" sqref="H2"/>
    </sheetView>
  </sheetViews>
  <sheetFormatPr defaultColWidth="9.00390625" defaultRowHeight="12.75"/>
  <cols>
    <col min="1" max="1" width="14.625" style="58" customWidth="1"/>
    <col min="2" max="3" width="28.00390625" style="39" customWidth="1"/>
    <col min="4" max="10" width="14.625" style="39" customWidth="1"/>
  </cols>
  <sheetData>
    <row r="1" spans="1:9" ht="15.75" customHeight="1">
      <c r="A1" s="1524" t="s">
        <v>736</v>
      </c>
      <c r="B1" s="1524"/>
      <c r="C1" s="1524"/>
      <c r="D1" s="1524"/>
      <c r="E1" s="1524"/>
      <c r="F1" s="1524"/>
      <c r="G1" s="1524"/>
      <c r="H1" s="1524"/>
      <c r="I1" s="1524"/>
    </row>
    <row r="2" ht="14.25" thickBot="1">
      <c r="I2" s="390"/>
    </row>
    <row r="3" spans="1:10" ht="14.25" customHeight="1">
      <c r="A3" s="1532" t="s">
        <v>315</v>
      </c>
      <c r="B3" s="1528" t="s">
        <v>737</v>
      </c>
      <c r="C3" s="1532" t="s">
        <v>738</v>
      </c>
      <c r="D3" s="1532" t="s">
        <v>118</v>
      </c>
      <c r="E3" s="1525" t="s">
        <v>739</v>
      </c>
      <c r="F3" s="1526"/>
      <c r="G3" s="1526"/>
      <c r="H3" s="1527"/>
      <c r="I3" s="1528" t="s">
        <v>722</v>
      </c>
      <c r="J3" s="391"/>
    </row>
    <row r="4" spans="1:10" ht="15" thickBot="1">
      <c r="A4" s="1533"/>
      <c r="B4" s="1529"/>
      <c r="C4" s="1529"/>
      <c r="D4" s="1533"/>
      <c r="E4" s="392" t="s">
        <v>702</v>
      </c>
      <c r="F4" s="392" t="s">
        <v>703</v>
      </c>
      <c r="G4" s="392" t="s">
        <v>1085</v>
      </c>
      <c r="H4" s="393" t="s">
        <v>119</v>
      </c>
      <c r="I4" s="1529"/>
      <c r="J4" s="394"/>
    </row>
    <row r="5" spans="1:10" ht="15" thickBot="1">
      <c r="A5" s="395">
        <v>1</v>
      </c>
      <c r="B5" s="396">
        <v>2</v>
      </c>
      <c r="C5" s="397">
        <v>3</v>
      </c>
      <c r="D5" s="396">
        <v>4</v>
      </c>
      <c r="E5" s="395">
        <v>5</v>
      </c>
      <c r="F5" s="397">
        <v>6</v>
      </c>
      <c r="G5" s="397">
        <v>9</v>
      </c>
      <c r="H5" s="398">
        <v>10</v>
      </c>
      <c r="I5" s="399" t="s">
        <v>14</v>
      </c>
      <c r="J5" s="400"/>
    </row>
    <row r="6" spans="1:9" ht="54" customHeight="1" thickBot="1">
      <c r="A6" s="401" t="s">
        <v>268</v>
      </c>
      <c r="B6" s="402" t="s">
        <v>740</v>
      </c>
      <c r="C6" s="403"/>
      <c r="D6" s="404">
        <f>+D7+D8</f>
        <v>0</v>
      </c>
      <c r="E6" s="405">
        <f>+E7+E8</f>
        <v>0</v>
      </c>
      <c r="F6" s="406">
        <f>+F7+F8</f>
        <v>0</v>
      </c>
      <c r="G6" s="406">
        <f>+G7+G8</f>
        <v>0</v>
      </c>
      <c r="H6" s="407">
        <f>+H7+H8</f>
        <v>0</v>
      </c>
      <c r="I6" s="404">
        <f aca="true" t="shared" si="0" ref="I6:I17">SUM(D6:H6)</f>
        <v>0</v>
      </c>
    </row>
    <row r="7" spans="1:9" ht="12.75">
      <c r="A7" s="408" t="s">
        <v>269</v>
      </c>
      <c r="B7" s="409" t="s">
        <v>741</v>
      </c>
      <c r="C7" s="410"/>
      <c r="D7" s="411"/>
      <c r="E7" s="412"/>
      <c r="F7" s="23"/>
      <c r="G7" s="23"/>
      <c r="H7" s="413"/>
      <c r="I7" s="414">
        <f t="shared" si="0"/>
        <v>0</v>
      </c>
    </row>
    <row r="8" spans="1:9" ht="13.5" thickBot="1">
      <c r="A8" s="408" t="s">
        <v>270</v>
      </c>
      <c r="B8" s="409" t="s">
        <v>741</v>
      </c>
      <c r="C8" s="410"/>
      <c r="D8" s="411"/>
      <c r="E8" s="412"/>
      <c r="F8" s="23"/>
      <c r="G8" s="23"/>
      <c r="H8" s="413"/>
      <c r="I8" s="414">
        <f t="shared" si="0"/>
        <v>0</v>
      </c>
    </row>
    <row r="9" spans="1:9" ht="54" customHeight="1" thickBot="1">
      <c r="A9" s="401" t="s">
        <v>271</v>
      </c>
      <c r="B9" s="402" t="s">
        <v>742</v>
      </c>
      <c r="C9" s="415"/>
      <c r="D9" s="404">
        <f>+D10+D11</f>
        <v>0</v>
      </c>
      <c r="E9" s="405">
        <f>+E10+E11</f>
        <v>0</v>
      </c>
      <c r="F9" s="406">
        <f>+F10+F11</f>
        <v>0</v>
      </c>
      <c r="G9" s="406">
        <f>+G10+G11</f>
        <v>0</v>
      </c>
      <c r="H9" s="407">
        <f>+H10+H11</f>
        <v>0</v>
      </c>
      <c r="I9" s="404">
        <f t="shared" si="0"/>
        <v>0</v>
      </c>
    </row>
    <row r="10" spans="1:9" ht="12.75">
      <c r="A10" s="408" t="s">
        <v>272</v>
      </c>
      <c r="B10" s="409" t="s">
        <v>741</v>
      </c>
      <c r="C10" s="410"/>
      <c r="D10" s="411"/>
      <c r="E10" s="412"/>
      <c r="F10" s="23"/>
      <c r="G10" s="23"/>
      <c r="H10" s="413"/>
      <c r="I10" s="414">
        <f t="shared" si="0"/>
        <v>0</v>
      </c>
    </row>
    <row r="11" spans="1:9" ht="13.5" thickBot="1">
      <c r="A11" s="408" t="s">
        <v>273</v>
      </c>
      <c r="B11" s="409" t="s">
        <v>741</v>
      </c>
      <c r="C11" s="410"/>
      <c r="D11" s="411"/>
      <c r="E11" s="412"/>
      <c r="F11" s="23"/>
      <c r="G11" s="23"/>
      <c r="H11" s="413"/>
      <c r="I11" s="414">
        <f t="shared" si="0"/>
        <v>0</v>
      </c>
    </row>
    <row r="12" spans="1:9" ht="21.75" thickBot="1">
      <c r="A12" s="401" t="s">
        <v>274</v>
      </c>
      <c r="B12" s="402" t="s">
        <v>743</v>
      </c>
      <c r="C12" s="415"/>
      <c r="D12" s="404">
        <f>+D13</f>
        <v>0</v>
      </c>
      <c r="E12" s="405">
        <f>+E13</f>
        <v>0</v>
      </c>
      <c r="F12" s="406">
        <f>+F13</f>
        <v>0</v>
      </c>
      <c r="G12" s="406">
        <f>+G13</f>
        <v>0</v>
      </c>
      <c r="H12" s="407">
        <f>+H13</f>
        <v>0</v>
      </c>
      <c r="I12" s="404">
        <f t="shared" si="0"/>
        <v>0</v>
      </c>
    </row>
    <row r="13" spans="1:9" ht="13.5" thickBot="1">
      <c r="A13" s="408" t="s">
        <v>275</v>
      </c>
      <c r="B13" s="409" t="s">
        <v>741</v>
      </c>
      <c r="C13" s="410"/>
      <c r="D13" s="411"/>
      <c r="E13" s="412"/>
      <c r="F13" s="23"/>
      <c r="G13" s="23"/>
      <c r="H13" s="413"/>
      <c r="I13" s="414">
        <f t="shared" si="0"/>
        <v>0</v>
      </c>
    </row>
    <row r="14" spans="1:9" ht="21.75" thickBot="1">
      <c r="A14" s="401" t="s">
        <v>276</v>
      </c>
      <c r="B14" s="402" t="s">
        <v>744</v>
      </c>
      <c r="C14" s="415"/>
      <c r="D14" s="404">
        <f>+D15</f>
        <v>0</v>
      </c>
      <c r="E14" s="405">
        <f>+E15</f>
        <v>0</v>
      </c>
      <c r="F14" s="406">
        <f>+F15</f>
        <v>0</v>
      </c>
      <c r="G14" s="406">
        <f>+G15</f>
        <v>0</v>
      </c>
      <c r="H14" s="407">
        <f>+H15</f>
        <v>0</v>
      </c>
      <c r="I14" s="404">
        <f t="shared" si="0"/>
        <v>0</v>
      </c>
    </row>
    <row r="15" spans="1:9" ht="13.5" thickBot="1">
      <c r="A15" s="416" t="s">
        <v>277</v>
      </c>
      <c r="B15" s="417" t="s">
        <v>741</v>
      </c>
      <c r="C15" s="418"/>
      <c r="D15" s="419"/>
      <c r="E15" s="420"/>
      <c r="F15" s="421"/>
      <c r="G15" s="421"/>
      <c r="H15" s="422"/>
      <c r="I15" s="423">
        <f t="shared" si="0"/>
        <v>0</v>
      </c>
    </row>
    <row r="16" spans="1:9" ht="21.75" thickBot="1">
      <c r="A16" s="401" t="s">
        <v>278</v>
      </c>
      <c r="B16" s="424" t="s">
        <v>745</v>
      </c>
      <c r="C16" s="415"/>
      <c r="D16" s="404">
        <f>+D17</f>
        <v>0</v>
      </c>
      <c r="E16" s="405">
        <f>+E17</f>
        <v>5200</v>
      </c>
      <c r="F16" s="406">
        <f>+F17</f>
        <v>5200</v>
      </c>
      <c r="G16" s="406">
        <f>+G17</f>
        <v>5200</v>
      </c>
      <c r="H16" s="407">
        <f>+H17</f>
        <v>5200</v>
      </c>
      <c r="I16" s="404">
        <f t="shared" si="0"/>
        <v>20800</v>
      </c>
    </row>
    <row r="17" spans="1:9" ht="47.25" customHeight="1" thickBot="1">
      <c r="A17" s="425" t="s">
        <v>279</v>
      </c>
      <c r="B17" s="426" t="s">
        <v>746</v>
      </c>
      <c r="C17" s="427"/>
      <c r="D17" s="428"/>
      <c r="E17" s="429">
        <v>5200</v>
      </c>
      <c r="F17" s="430">
        <v>5200</v>
      </c>
      <c r="G17" s="430">
        <v>5200</v>
      </c>
      <c r="H17" s="431">
        <v>5200</v>
      </c>
      <c r="I17" s="432">
        <f t="shared" si="0"/>
        <v>20800</v>
      </c>
    </row>
    <row r="18" spans="1:9" ht="13.5" customHeight="1" thickBot="1">
      <c r="A18" s="1530" t="s">
        <v>747</v>
      </c>
      <c r="B18" s="1531"/>
      <c r="C18" s="993"/>
      <c r="D18" s="404">
        <f aca="true" t="shared" si="1" ref="D18:I18">+D6+D9+D12+D14+D16</f>
        <v>0</v>
      </c>
      <c r="E18" s="405">
        <f t="shared" si="1"/>
        <v>5200</v>
      </c>
      <c r="F18" s="406">
        <f t="shared" si="1"/>
        <v>5200</v>
      </c>
      <c r="G18" s="406">
        <f t="shared" si="1"/>
        <v>5200</v>
      </c>
      <c r="H18" s="407">
        <f t="shared" si="1"/>
        <v>5200</v>
      </c>
      <c r="I18" s="404">
        <f t="shared" si="1"/>
        <v>20800</v>
      </c>
    </row>
  </sheetData>
  <sheetProtection/>
  <mergeCells count="8">
    <mergeCell ref="A1:I1"/>
    <mergeCell ref="E3:H3"/>
    <mergeCell ref="I3:I4"/>
    <mergeCell ref="A18:B18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scale="92" r:id="rId1"/>
  <headerFooter alignWithMargins="0">
    <oddHeader>&amp;R&amp;"Times New Roman CE,Félkövér dőlt"19. sz. melléklet a 5/2017. (IV.25.)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PageLayoutView="0" workbookViewId="0" topLeftCell="A1">
      <selection activeCell="E2" sqref="E2:J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15.125" style="0" customWidth="1"/>
    <col min="6" max="6" width="12.625" style="0" customWidth="1"/>
    <col min="7" max="7" width="12.625" style="0" hidden="1" customWidth="1"/>
    <col min="8" max="8" width="27.875" style="0" customWidth="1"/>
  </cols>
  <sheetData>
    <row r="1" spans="1:8" ht="15.75" customHeight="1">
      <c r="A1" s="1536" t="s">
        <v>11</v>
      </c>
      <c r="B1" s="1536"/>
      <c r="C1" s="1536"/>
      <c r="D1" s="1536"/>
      <c r="E1" s="1536"/>
      <c r="F1" s="1536"/>
      <c r="G1" s="1536"/>
      <c r="H1" s="1536"/>
    </row>
    <row r="2" spans="1:10" ht="15.75" customHeight="1">
      <c r="A2" s="696"/>
      <c r="B2" s="696"/>
      <c r="C2" s="696"/>
      <c r="D2" s="696"/>
      <c r="E2" s="1539" t="s">
        <v>187</v>
      </c>
      <c r="F2" s="1540"/>
      <c r="G2" s="1540"/>
      <c r="H2" s="1540"/>
      <c r="I2" s="1540"/>
      <c r="J2" s="1540"/>
    </row>
    <row r="3" spans="1:8" ht="13.5" thickBot="1">
      <c r="A3" s="316"/>
      <c r="B3" s="316"/>
      <c r="C3" s="1537"/>
      <c r="D3" s="1538"/>
      <c r="E3" s="1538"/>
      <c r="F3" s="1538"/>
      <c r="G3" s="1538"/>
      <c r="H3" s="1538"/>
    </row>
    <row r="4" spans="1:8" ht="36.75" thickBot="1">
      <c r="A4" s="483" t="s">
        <v>315</v>
      </c>
      <c r="B4" s="484" t="s">
        <v>683</v>
      </c>
      <c r="C4" s="484" t="s">
        <v>684</v>
      </c>
      <c r="D4" s="485" t="s">
        <v>770</v>
      </c>
      <c r="E4" s="961" t="s">
        <v>12</v>
      </c>
      <c r="F4" s="485" t="s">
        <v>780</v>
      </c>
      <c r="G4" s="485" t="s">
        <v>8</v>
      </c>
      <c r="H4" s="486" t="s">
        <v>773</v>
      </c>
    </row>
    <row r="5" spans="1:8" ht="12.75">
      <c r="A5" s="317" t="s">
        <v>268</v>
      </c>
      <c r="B5" s="318" t="s">
        <v>685</v>
      </c>
      <c r="C5" s="318" t="s">
        <v>686</v>
      </c>
      <c r="D5" s="488">
        <v>125000</v>
      </c>
      <c r="E5" s="488">
        <v>125000</v>
      </c>
      <c r="F5" s="488">
        <v>125000</v>
      </c>
      <c r="G5" s="488"/>
      <c r="H5" s="477" t="s">
        <v>775</v>
      </c>
    </row>
    <row r="6" spans="1:8" ht="12.75">
      <c r="A6" s="319" t="s">
        <v>269</v>
      </c>
      <c r="B6" s="320" t="s">
        <v>687</v>
      </c>
      <c r="C6" s="320" t="s">
        <v>686</v>
      </c>
      <c r="D6" s="476">
        <v>125000</v>
      </c>
      <c r="E6" s="476">
        <v>125000</v>
      </c>
      <c r="F6" s="476">
        <v>125000</v>
      </c>
      <c r="G6" s="476"/>
      <c r="H6" s="478" t="s">
        <v>775</v>
      </c>
    </row>
    <row r="7" spans="1:8" ht="12.75">
      <c r="A7" s="319" t="s">
        <v>270</v>
      </c>
      <c r="B7" s="320" t="s">
        <v>688</v>
      </c>
      <c r="C7" s="320" t="s">
        <v>686</v>
      </c>
      <c r="D7" s="476">
        <v>125000</v>
      </c>
      <c r="E7" s="476">
        <v>125000</v>
      </c>
      <c r="F7" s="476">
        <v>125000</v>
      </c>
      <c r="G7" s="476"/>
      <c r="H7" s="478" t="s">
        <v>775</v>
      </c>
    </row>
    <row r="8" spans="1:8" ht="12.75">
      <c r="A8" s="473" t="s">
        <v>271</v>
      </c>
      <c r="B8" s="321" t="s">
        <v>690</v>
      </c>
      <c r="C8" s="321" t="s">
        <v>686</v>
      </c>
      <c r="D8" s="482">
        <v>300000</v>
      </c>
      <c r="E8" s="482">
        <v>300000</v>
      </c>
      <c r="F8" s="482">
        <v>300000</v>
      </c>
      <c r="G8" s="482"/>
      <c r="H8" s="479" t="s">
        <v>775</v>
      </c>
    </row>
    <row r="9" spans="1:8" ht="12.75">
      <c r="A9" s="319" t="s">
        <v>272</v>
      </c>
      <c r="B9" s="320" t="s">
        <v>691</v>
      </c>
      <c r="C9" s="321" t="s">
        <v>686</v>
      </c>
      <c r="D9" s="476">
        <v>100000</v>
      </c>
      <c r="E9" s="476">
        <v>200000</v>
      </c>
      <c r="F9" s="476">
        <v>200000</v>
      </c>
      <c r="G9" s="476"/>
      <c r="H9" s="478" t="s">
        <v>775</v>
      </c>
    </row>
    <row r="10" spans="1:8" ht="12.75">
      <c r="A10" s="319" t="s">
        <v>273</v>
      </c>
      <c r="B10" s="320" t="s">
        <v>71</v>
      </c>
      <c r="C10" s="320" t="s">
        <v>686</v>
      </c>
      <c r="D10" s="476">
        <v>675000</v>
      </c>
      <c r="E10" s="476">
        <v>1035000</v>
      </c>
      <c r="F10" s="476">
        <v>1043903</v>
      </c>
      <c r="G10" s="476"/>
      <c r="H10" s="478" t="s">
        <v>775</v>
      </c>
    </row>
    <row r="11" spans="1:8" ht="13.5" thickBot="1">
      <c r="A11" s="995" t="s">
        <v>274</v>
      </c>
      <c r="B11" s="1173" t="s">
        <v>13</v>
      </c>
      <c r="C11" s="1174" t="s">
        <v>686</v>
      </c>
      <c r="D11" s="1175">
        <v>2000000</v>
      </c>
      <c r="E11" s="1175">
        <v>1810000</v>
      </c>
      <c r="F11" s="1175">
        <v>945000</v>
      </c>
      <c r="G11" s="1175"/>
      <c r="H11" s="1176" t="s">
        <v>775</v>
      </c>
    </row>
    <row r="12" spans="1:8" ht="13.5" thickBot="1">
      <c r="A12" s="995"/>
      <c r="B12" s="1174" t="s">
        <v>70</v>
      </c>
      <c r="C12" s="1174" t="s">
        <v>686</v>
      </c>
      <c r="D12" s="1178"/>
      <c r="E12" s="1178">
        <v>50000</v>
      </c>
      <c r="F12" s="1178">
        <v>50000</v>
      </c>
      <c r="G12" s="1178"/>
      <c r="H12" s="1176" t="s">
        <v>775</v>
      </c>
    </row>
    <row r="13" spans="1:8" ht="13.5" thickBot="1">
      <c r="A13" s="995"/>
      <c r="B13" s="474" t="s">
        <v>170</v>
      </c>
      <c r="C13" s="474" t="s">
        <v>686</v>
      </c>
      <c r="D13" s="1177"/>
      <c r="E13" s="1177">
        <v>40000</v>
      </c>
      <c r="F13" s="1177">
        <v>40000</v>
      </c>
      <c r="G13" s="1177"/>
      <c r="H13" s="1179" t="s">
        <v>775</v>
      </c>
    </row>
    <row r="14" spans="1:8" ht="13.5" thickBot="1">
      <c r="A14" s="995" t="s">
        <v>275</v>
      </c>
      <c r="B14" s="475" t="s">
        <v>772</v>
      </c>
      <c r="C14" s="475" t="s">
        <v>771</v>
      </c>
      <c r="D14" s="996"/>
      <c r="E14" s="996"/>
      <c r="F14" s="996"/>
      <c r="G14" s="996"/>
      <c r="H14" s="480" t="s">
        <v>776</v>
      </c>
    </row>
    <row r="15" spans="1:8" ht="13.5" thickBot="1">
      <c r="A15" s="997" t="s">
        <v>276</v>
      </c>
      <c r="B15" s="998" t="s">
        <v>689</v>
      </c>
      <c r="C15" s="998" t="s">
        <v>686</v>
      </c>
      <c r="D15" s="999">
        <v>1750000</v>
      </c>
      <c r="E15" s="999">
        <v>1750000</v>
      </c>
      <c r="F15" s="999">
        <v>1750000</v>
      </c>
      <c r="G15" s="999"/>
      <c r="H15" s="1000" t="s">
        <v>774</v>
      </c>
    </row>
    <row r="16" spans="1:8" ht="12.75">
      <c r="A16" s="473" t="s">
        <v>277</v>
      </c>
      <c r="B16" s="321"/>
      <c r="C16" s="318"/>
      <c r="D16" s="482"/>
      <c r="E16" s="482"/>
      <c r="F16" s="482"/>
      <c r="G16" s="482"/>
      <c r="H16" s="479"/>
    </row>
    <row r="17" spans="1:8" ht="12.75">
      <c r="A17" s="319" t="s">
        <v>278</v>
      </c>
      <c r="B17" s="320"/>
      <c r="C17" s="320"/>
      <c r="D17" s="476"/>
      <c r="E17" s="476"/>
      <c r="F17" s="476"/>
      <c r="G17" s="476"/>
      <c r="H17" s="478"/>
    </row>
    <row r="18" spans="1:8" ht="12.75">
      <c r="A18" s="319" t="s">
        <v>279</v>
      </c>
      <c r="B18" s="320"/>
      <c r="C18" s="320"/>
      <c r="D18" s="476"/>
      <c r="E18" s="476"/>
      <c r="F18" s="476"/>
      <c r="G18" s="476"/>
      <c r="H18" s="478"/>
    </row>
    <row r="19" spans="1:8" ht="12.75">
      <c r="A19" s="319" t="s">
        <v>280</v>
      </c>
      <c r="B19" s="320"/>
      <c r="C19" s="320"/>
      <c r="D19" s="476"/>
      <c r="E19" s="476"/>
      <c r="F19" s="476"/>
      <c r="G19" s="476"/>
      <c r="H19" s="478"/>
    </row>
    <row r="20" spans="1:8" ht="12.75">
      <c r="A20" s="319" t="s">
        <v>281</v>
      </c>
      <c r="B20" s="320"/>
      <c r="C20" s="320"/>
      <c r="D20" s="476"/>
      <c r="E20" s="476"/>
      <c r="F20" s="476"/>
      <c r="G20" s="476"/>
      <c r="H20" s="478"/>
    </row>
    <row r="21" spans="1:8" ht="13.5" thickBot="1">
      <c r="A21" s="319" t="s">
        <v>282</v>
      </c>
      <c r="B21" s="320"/>
      <c r="C21" s="320"/>
      <c r="D21" s="476"/>
      <c r="E21" s="476"/>
      <c r="F21" s="476"/>
      <c r="G21" s="476"/>
      <c r="H21" s="478"/>
    </row>
    <row r="22" spans="1:8" ht="13.5" thickBot="1">
      <c r="A22" s="1534" t="s">
        <v>693</v>
      </c>
      <c r="B22" s="1535"/>
      <c r="C22" s="994"/>
      <c r="D22" s="487">
        <v>5200000</v>
      </c>
      <c r="E22" s="487">
        <f>E5+E6+E7+E8+E9+E10+E11+E12+E13+E15</f>
        <v>5560000</v>
      </c>
      <c r="F22" s="487">
        <f>F15+F13+F12+F11+F10+F9+F8+F7+F6+F5</f>
        <v>4703903</v>
      </c>
      <c r="G22" s="487"/>
      <c r="H22" s="481"/>
    </row>
    <row r="23" spans="1:7" ht="12.75">
      <c r="A23" s="1001"/>
      <c r="B23" s="1002"/>
      <c r="C23" s="1002"/>
      <c r="D23" s="1003"/>
      <c r="E23" s="1003"/>
      <c r="F23" s="1003"/>
      <c r="G23" s="1003"/>
    </row>
    <row r="24" spans="1:2" ht="12.75">
      <c r="A24" s="472"/>
      <c r="B24" s="472"/>
    </row>
    <row r="25" spans="1:7" ht="12.75">
      <c r="A25" s="1001"/>
      <c r="B25" s="1002"/>
      <c r="C25" s="1002"/>
      <c r="D25" s="1003"/>
      <c r="E25" s="1003"/>
      <c r="F25" s="1003"/>
      <c r="G25" s="1003"/>
    </row>
    <row r="26" spans="1:7" ht="12.75">
      <c r="A26" s="1001"/>
      <c r="B26" s="1002"/>
      <c r="C26" s="1002"/>
      <c r="D26" s="1003"/>
      <c r="E26" s="1003"/>
      <c r="F26" s="1003"/>
      <c r="G26" s="1003"/>
    </row>
    <row r="27" spans="1:7" ht="12.75">
      <c r="A27" s="1001"/>
      <c r="B27" s="1002"/>
      <c r="C27" s="1002"/>
      <c r="D27" s="1003"/>
      <c r="E27" s="1003"/>
      <c r="F27" s="1003"/>
      <c r="G27" s="1003"/>
    </row>
    <row r="28" spans="1:7" ht="12.75">
      <c r="A28" s="1001"/>
      <c r="B28" s="1002"/>
      <c r="C28" s="1002"/>
      <c r="D28" s="1003"/>
      <c r="E28" s="1003"/>
      <c r="F28" s="1003"/>
      <c r="G28" s="1003"/>
    </row>
    <row r="29" spans="1:7" ht="12.75">
      <c r="A29" s="1001"/>
      <c r="B29" s="1002"/>
      <c r="C29" s="1002"/>
      <c r="D29" s="1004"/>
      <c r="E29" s="1004"/>
      <c r="F29" s="1004"/>
      <c r="G29" s="1004"/>
    </row>
    <row r="30" spans="1:7" ht="12.75">
      <c r="A30" s="1001"/>
      <c r="B30" s="1002"/>
      <c r="C30" s="1002"/>
      <c r="D30" s="1004"/>
      <c r="E30" s="1004"/>
      <c r="F30" s="1004"/>
      <c r="G30" s="1004"/>
    </row>
    <row r="31" spans="1:7" ht="12.75">
      <c r="A31" s="1001"/>
      <c r="B31" s="1002"/>
      <c r="C31" s="1002"/>
      <c r="D31" s="1004"/>
      <c r="E31" s="1004"/>
      <c r="F31" s="1004"/>
      <c r="G31" s="1004"/>
    </row>
    <row r="32" spans="1:7" ht="12.75">
      <c r="A32" s="1001"/>
      <c r="B32" s="1002"/>
      <c r="C32" s="1002"/>
      <c r="D32" s="1004"/>
      <c r="E32" s="1004"/>
      <c r="F32" s="1004"/>
      <c r="G32" s="1004"/>
    </row>
    <row r="33" spans="1:7" ht="12.75">
      <c r="A33" s="622"/>
      <c r="B33" s="622"/>
      <c r="C33" s="622"/>
      <c r="D33" s="622"/>
      <c r="E33" s="622"/>
      <c r="F33" s="622"/>
      <c r="G33" s="622"/>
    </row>
    <row r="34" spans="1:7" ht="12.75">
      <c r="A34" s="622"/>
      <c r="B34" s="622"/>
      <c r="C34" s="622"/>
      <c r="D34" s="622"/>
      <c r="E34" s="622"/>
      <c r="F34" s="622"/>
      <c r="G34" s="622"/>
    </row>
  </sheetData>
  <sheetProtection/>
  <mergeCells count="4">
    <mergeCell ref="A22:B22"/>
    <mergeCell ref="A1:H1"/>
    <mergeCell ref="C3:H3"/>
    <mergeCell ref="E2:J2"/>
  </mergeCells>
  <conditionalFormatting sqref="D29:H29">
    <cfRule type="cellIs" priority="3" dxfId="0" operator="equal" stopIfTrue="1">
      <formula>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5"/>
  <sheetViews>
    <sheetView view="pageLayout" zoomScaleSheetLayoutView="100" workbookViewId="0" topLeftCell="C1">
      <selection activeCell="J4" sqref="J4"/>
    </sheetView>
  </sheetViews>
  <sheetFormatPr defaultColWidth="9.00390625" defaultRowHeight="12.75"/>
  <cols>
    <col min="1" max="1" width="9.50390625" style="143" customWidth="1"/>
    <col min="2" max="2" width="60.00390625" style="143" customWidth="1"/>
    <col min="3" max="3" width="15.125" style="143" customWidth="1"/>
    <col min="4" max="4" width="12.00390625" style="153" customWidth="1"/>
    <col min="5" max="5" width="15.125" style="143" customWidth="1"/>
    <col min="6" max="6" width="16.00390625" style="153" hidden="1" customWidth="1"/>
    <col min="7" max="16384" width="9.375" style="153" customWidth="1"/>
  </cols>
  <sheetData>
    <row r="1" spans="1:5" ht="15.75" customHeight="1">
      <c r="A1" s="1405" t="s">
        <v>1077</v>
      </c>
      <c r="B1" s="1405"/>
      <c r="C1" s="1405"/>
      <c r="E1" s="153"/>
    </row>
    <row r="2" spans="1:6" ht="15.75" customHeight="1" thickBot="1">
      <c r="A2" s="1404" t="s">
        <v>350</v>
      </c>
      <c r="B2" s="1404"/>
      <c r="C2" s="691"/>
      <c r="D2" s="689"/>
      <c r="E2" s="691"/>
      <c r="F2" s="689"/>
    </row>
    <row r="3" spans="1:6" ht="37.5" customHeight="1" thickBot="1">
      <c r="A3" s="21" t="s">
        <v>315</v>
      </c>
      <c r="B3" s="22" t="s">
        <v>267</v>
      </c>
      <c r="C3" s="29" t="s">
        <v>85</v>
      </c>
      <c r="D3" s="29" t="s">
        <v>87</v>
      </c>
      <c r="E3" s="29" t="s">
        <v>1030</v>
      </c>
      <c r="F3" s="29" t="s">
        <v>1031</v>
      </c>
    </row>
    <row r="4" spans="1:6" s="154" customFormat="1" ht="12" customHeight="1" thickBot="1">
      <c r="A4" s="148">
        <v>1</v>
      </c>
      <c r="B4" s="149">
        <v>2</v>
      </c>
      <c r="C4" s="150">
        <v>3</v>
      </c>
      <c r="D4" s="150">
        <v>4</v>
      </c>
      <c r="E4" s="150">
        <v>5</v>
      </c>
      <c r="F4" s="150">
        <v>6</v>
      </c>
    </row>
    <row r="5" spans="1:6" s="155" customFormat="1" ht="12" customHeight="1" thickBot="1">
      <c r="A5" s="18" t="s">
        <v>268</v>
      </c>
      <c r="B5" s="19" t="s">
        <v>407</v>
      </c>
      <c r="C5" s="97">
        <f>+C6+C7+C8+C9+C10+C11</f>
        <v>99661000</v>
      </c>
      <c r="D5" s="97">
        <f>+D6+D7+D8+D9+D10+D11+D13</f>
        <v>99661000</v>
      </c>
      <c r="E5" s="97">
        <f>+E6+E7+E8+E9+E10+E11</f>
        <v>96997605</v>
      </c>
      <c r="F5" s="97">
        <f>E5*100/D5</f>
        <v>97.32754537883424</v>
      </c>
    </row>
    <row r="6" spans="1:6" s="155" customFormat="1" ht="12" customHeight="1">
      <c r="A6" s="13" t="s">
        <v>327</v>
      </c>
      <c r="B6" s="156" t="s">
        <v>408</v>
      </c>
      <c r="C6" s="100">
        <v>99661000</v>
      </c>
      <c r="D6" s="100">
        <v>99661000</v>
      </c>
      <c r="E6" s="100">
        <v>96997605</v>
      </c>
      <c r="F6" s="100"/>
    </row>
    <row r="7" spans="1:6" s="155" customFormat="1" ht="12" customHeight="1">
      <c r="A7" s="12" t="s">
        <v>328</v>
      </c>
      <c r="B7" s="157" t="s">
        <v>409</v>
      </c>
      <c r="C7" s="99"/>
      <c r="D7" s="99"/>
      <c r="E7" s="99"/>
      <c r="F7" s="99"/>
    </row>
    <row r="8" spans="1:6" s="155" customFormat="1" ht="12" customHeight="1">
      <c r="A8" s="12" t="s">
        <v>329</v>
      </c>
      <c r="B8" s="157" t="s">
        <v>410</v>
      </c>
      <c r="C8" s="99"/>
      <c r="D8" s="99"/>
      <c r="E8" s="99"/>
      <c r="F8" s="99"/>
    </row>
    <row r="9" spans="1:6" s="155" customFormat="1" ht="12" customHeight="1">
      <c r="A9" s="12" t="s">
        <v>330</v>
      </c>
      <c r="B9" s="157" t="s">
        <v>411</v>
      </c>
      <c r="C9" s="99"/>
      <c r="D9" s="99"/>
      <c r="E9" s="99"/>
      <c r="F9" s="99"/>
    </row>
    <row r="10" spans="1:6" s="155" customFormat="1" ht="12" customHeight="1">
      <c r="A10" s="12" t="s">
        <v>347</v>
      </c>
      <c r="B10" s="157" t="s">
        <v>412</v>
      </c>
      <c r="C10" s="99"/>
      <c r="D10" s="99"/>
      <c r="E10" s="99"/>
      <c r="F10" s="99"/>
    </row>
    <row r="11" spans="1:6" s="155" customFormat="1" ht="12" customHeight="1">
      <c r="A11" s="12" t="s">
        <v>331</v>
      </c>
      <c r="B11" s="157" t="s">
        <v>413</v>
      </c>
      <c r="C11" s="99"/>
      <c r="D11" s="99"/>
      <c r="E11" s="99"/>
      <c r="F11" s="99"/>
    </row>
    <row r="12" spans="1:6" s="155" customFormat="1" ht="12" customHeight="1">
      <c r="A12" s="11" t="s">
        <v>332</v>
      </c>
      <c r="B12" s="157" t="s">
        <v>1032</v>
      </c>
      <c r="C12" s="99"/>
      <c r="D12" s="466"/>
      <c r="E12" s="99"/>
      <c r="F12" s="466"/>
    </row>
    <row r="13" spans="1:6" s="155" customFormat="1" ht="12" customHeight="1">
      <c r="A13" s="12" t="s">
        <v>339</v>
      </c>
      <c r="B13" s="157" t="s">
        <v>1033</v>
      </c>
      <c r="C13" s="99"/>
      <c r="D13" s="504"/>
      <c r="E13" s="99"/>
      <c r="F13" s="504"/>
    </row>
    <row r="14" spans="1:6" s="155" customFormat="1" ht="12" customHeight="1">
      <c r="A14" s="12" t="s">
        <v>340</v>
      </c>
      <c r="B14" s="157" t="s">
        <v>1034</v>
      </c>
      <c r="C14" s="99"/>
      <c r="D14" s="504"/>
      <c r="E14" s="99"/>
      <c r="F14" s="504"/>
    </row>
    <row r="15" spans="1:6" s="155" customFormat="1" ht="12" customHeight="1" thickBot="1">
      <c r="A15" s="11" t="s">
        <v>341</v>
      </c>
      <c r="B15" s="307" t="s">
        <v>1035</v>
      </c>
      <c r="C15" s="466"/>
      <c r="D15" s="466"/>
      <c r="E15" s="466"/>
      <c r="F15" s="466"/>
    </row>
    <row r="16" spans="1:6" s="155" customFormat="1" ht="12" customHeight="1" thickBot="1">
      <c r="A16" s="18" t="s">
        <v>269</v>
      </c>
      <c r="B16" s="92" t="s">
        <v>414</v>
      </c>
      <c r="C16" s="97">
        <f>+C17+C18+C19+C20+C21</f>
        <v>0</v>
      </c>
      <c r="D16" s="97">
        <f>+D17+D18+D19+D20+D21</f>
        <v>0</v>
      </c>
      <c r="E16" s="97">
        <f>+E17+E18+E19+E20+E21</f>
        <v>0</v>
      </c>
      <c r="F16" s="97">
        <f>+F17+F18+F19+F20+F21</f>
        <v>0</v>
      </c>
    </row>
    <row r="17" spans="1:6" s="155" customFormat="1" ht="12" customHeight="1">
      <c r="A17" s="13" t="s">
        <v>333</v>
      </c>
      <c r="B17" s="156" t="s">
        <v>415</v>
      </c>
      <c r="C17" s="100"/>
      <c r="D17" s="100"/>
      <c r="E17" s="100"/>
      <c r="F17" s="100"/>
    </row>
    <row r="18" spans="1:6" s="155" customFormat="1" ht="12" customHeight="1">
      <c r="A18" s="12" t="s">
        <v>334</v>
      </c>
      <c r="B18" s="157" t="s">
        <v>416</v>
      </c>
      <c r="C18" s="99"/>
      <c r="D18" s="99"/>
      <c r="E18" s="99"/>
      <c r="F18" s="99"/>
    </row>
    <row r="19" spans="1:6" s="155" customFormat="1" ht="12" customHeight="1">
      <c r="A19" s="12" t="s">
        <v>335</v>
      </c>
      <c r="B19" s="157" t="s">
        <v>613</v>
      </c>
      <c r="C19" s="99"/>
      <c r="D19" s="99"/>
      <c r="E19" s="99"/>
      <c r="F19" s="99"/>
    </row>
    <row r="20" spans="1:6" s="155" customFormat="1" ht="12" customHeight="1">
      <c r="A20" s="12" t="s">
        <v>336</v>
      </c>
      <c r="B20" s="157" t="s">
        <v>614</v>
      </c>
      <c r="C20" s="99"/>
      <c r="D20" s="99"/>
      <c r="E20" s="99"/>
      <c r="F20" s="99"/>
    </row>
    <row r="21" spans="1:6" s="155" customFormat="1" ht="12" customHeight="1">
      <c r="A21" s="12" t="s">
        <v>337</v>
      </c>
      <c r="B21" s="157" t="s">
        <v>417</v>
      </c>
      <c r="C21" s="99"/>
      <c r="D21" s="99"/>
      <c r="E21" s="99"/>
      <c r="F21" s="99"/>
    </row>
    <row r="22" spans="1:6" s="155" customFormat="1" ht="12" customHeight="1" thickBot="1">
      <c r="A22" s="14" t="s">
        <v>343</v>
      </c>
      <c r="B22" s="158" t="s">
        <v>418</v>
      </c>
      <c r="C22" s="101"/>
      <c r="D22" s="101"/>
      <c r="E22" s="101"/>
      <c r="F22" s="101"/>
    </row>
    <row r="23" spans="1:6" s="155" customFormat="1" ht="12" customHeight="1" thickBot="1">
      <c r="A23" s="18" t="s">
        <v>270</v>
      </c>
      <c r="B23" s="19" t="s">
        <v>419</v>
      </c>
      <c r="C23" s="97">
        <f>+C24+C25+C26+C27+C28</f>
        <v>0</v>
      </c>
      <c r="D23" s="97">
        <f>+D24+D25+D26+D27+D28</f>
        <v>0</v>
      </c>
      <c r="E23" s="97">
        <f>+E24+E25+E26+E27+E28</f>
        <v>0</v>
      </c>
      <c r="F23" s="97">
        <f>+F24+F25+F26+F27+F28</f>
        <v>0</v>
      </c>
    </row>
    <row r="24" spans="1:6" s="155" customFormat="1" ht="12" customHeight="1">
      <c r="A24" s="13" t="s">
        <v>316</v>
      </c>
      <c r="B24" s="156" t="s">
        <v>420</v>
      </c>
      <c r="C24" s="100"/>
      <c r="D24" s="100"/>
      <c r="E24" s="100"/>
      <c r="F24" s="100"/>
    </row>
    <row r="25" spans="1:6" s="155" customFormat="1" ht="12" customHeight="1">
      <c r="A25" s="12" t="s">
        <v>317</v>
      </c>
      <c r="B25" s="157" t="s">
        <v>421</v>
      </c>
      <c r="C25" s="99"/>
      <c r="D25" s="99"/>
      <c r="E25" s="99"/>
      <c r="F25" s="99"/>
    </row>
    <row r="26" spans="1:6" s="155" customFormat="1" ht="12" customHeight="1">
      <c r="A26" s="12" t="s">
        <v>318</v>
      </c>
      <c r="B26" s="157" t="s">
        <v>615</v>
      </c>
      <c r="C26" s="99"/>
      <c r="D26" s="99"/>
      <c r="E26" s="99"/>
      <c r="F26" s="99"/>
    </row>
    <row r="27" spans="1:6" s="155" customFormat="1" ht="12" customHeight="1">
      <c r="A27" s="12" t="s">
        <v>319</v>
      </c>
      <c r="B27" s="157" t="s">
        <v>616</v>
      </c>
      <c r="C27" s="99"/>
      <c r="D27" s="99"/>
      <c r="E27" s="99"/>
      <c r="F27" s="99"/>
    </row>
    <row r="28" spans="1:6" s="155" customFormat="1" ht="12" customHeight="1">
      <c r="A28" s="12" t="s">
        <v>356</v>
      </c>
      <c r="B28" s="157" t="s">
        <v>422</v>
      </c>
      <c r="C28" s="99"/>
      <c r="D28" s="99"/>
      <c r="E28" s="99"/>
      <c r="F28" s="99"/>
    </row>
    <row r="29" spans="1:6" s="155" customFormat="1" ht="12" customHeight="1" thickBot="1">
      <c r="A29" s="14" t="s">
        <v>357</v>
      </c>
      <c r="B29" s="158" t="s">
        <v>423</v>
      </c>
      <c r="C29" s="101"/>
      <c r="D29" s="101"/>
      <c r="E29" s="101"/>
      <c r="F29" s="101"/>
    </row>
    <row r="30" spans="1:6" s="155" customFormat="1" ht="12" customHeight="1" thickBot="1">
      <c r="A30" s="18" t="s">
        <v>358</v>
      </c>
      <c r="B30" s="19" t="s">
        <v>424</v>
      </c>
      <c r="C30" s="103">
        <f>+C31+C34+C35+C36</f>
        <v>0</v>
      </c>
      <c r="D30" s="103">
        <f>+D31+D34+D35+D36</f>
        <v>0</v>
      </c>
      <c r="E30" s="103">
        <f>+E31+E34+E35+E36</f>
        <v>0</v>
      </c>
      <c r="F30" s="103">
        <f>+F31+F34+F35+F36</f>
        <v>0</v>
      </c>
    </row>
    <row r="31" spans="1:6" s="155" customFormat="1" ht="12" customHeight="1">
      <c r="A31" s="13" t="s">
        <v>425</v>
      </c>
      <c r="B31" s="156" t="s">
        <v>431</v>
      </c>
      <c r="C31" s="151">
        <f>+C32+C33</f>
        <v>0</v>
      </c>
      <c r="D31" s="151">
        <f>+D32+D33</f>
        <v>0</v>
      </c>
      <c r="E31" s="151">
        <f>+E32+E33</f>
        <v>0</v>
      </c>
      <c r="F31" s="151">
        <f>+F32+F33</f>
        <v>0</v>
      </c>
    </row>
    <row r="32" spans="1:6" s="155" customFormat="1" ht="12" customHeight="1">
      <c r="A32" s="12" t="s">
        <v>426</v>
      </c>
      <c r="B32" s="157" t="s">
        <v>432</v>
      </c>
      <c r="C32" s="99"/>
      <c r="D32" s="99"/>
      <c r="E32" s="99"/>
      <c r="F32" s="99"/>
    </row>
    <row r="33" spans="1:6" s="155" customFormat="1" ht="12" customHeight="1">
      <c r="A33" s="12" t="s">
        <v>427</v>
      </c>
      <c r="B33" s="157" t="s">
        <v>433</v>
      </c>
      <c r="C33" s="99"/>
      <c r="D33" s="99"/>
      <c r="E33" s="99"/>
      <c r="F33" s="99"/>
    </row>
    <row r="34" spans="1:6" s="155" customFormat="1" ht="12" customHeight="1">
      <c r="A34" s="12" t="s">
        <v>428</v>
      </c>
      <c r="B34" s="157" t="s">
        <v>434</v>
      </c>
      <c r="C34" s="99"/>
      <c r="D34" s="99"/>
      <c r="E34" s="99"/>
      <c r="F34" s="99"/>
    </row>
    <row r="35" spans="1:6" s="155" customFormat="1" ht="12" customHeight="1">
      <c r="A35" s="12" t="s">
        <v>429</v>
      </c>
      <c r="B35" s="157" t="s">
        <v>435</v>
      </c>
      <c r="C35" s="99"/>
      <c r="D35" s="99"/>
      <c r="E35" s="99"/>
      <c r="F35" s="99"/>
    </row>
    <row r="36" spans="1:6" s="155" customFormat="1" ht="12" customHeight="1" thickBot="1">
      <c r="A36" s="14" t="s">
        <v>430</v>
      </c>
      <c r="B36" s="158" t="s">
        <v>436</v>
      </c>
      <c r="C36" s="101"/>
      <c r="D36" s="101"/>
      <c r="E36" s="101"/>
      <c r="F36" s="101"/>
    </row>
    <row r="37" spans="1:6" s="155" customFormat="1" ht="12" customHeight="1" thickBot="1">
      <c r="A37" s="18" t="s">
        <v>272</v>
      </c>
      <c r="B37" s="19" t="s">
        <v>437</v>
      </c>
      <c r="C37" s="97">
        <f>SUM(C38:C47)</f>
        <v>0</v>
      </c>
      <c r="D37" s="97">
        <f>SUM(D38:D47)</f>
        <v>0</v>
      </c>
      <c r="E37" s="97">
        <f>SUM(E38:E47)</f>
        <v>0</v>
      </c>
      <c r="F37" s="97">
        <f>SUM(F38:F47)</f>
        <v>0</v>
      </c>
    </row>
    <row r="38" spans="1:6" s="155" customFormat="1" ht="12" customHeight="1">
      <c r="A38" s="13" t="s">
        <v>320</v>
      </c>
      <c r="B38" s="156" t="s">
        <v>440</v>
      </c>
      <c r="C38" s="100"/>
      <c r="D38" s="100"/>
      <c r="E38" s="100"/>
      <c r="F38" s="100"/>
    </row>
    <row r="39" spans="1:6" s="155" customFormat="1" ht="12" customHeight="1">
      <c r="A39" s="12" t="s">
        <v>321</v>
      </c>
      <c r="B39" s="157" t="s">
        <v>441</v>
      </c>
      <c r="C39" s="99"/>
      <c r="D39" s="99"/>
      <c r="E39" s="99"/>
      <c r="F39" s="99"/>
    </row>
    <row r="40" spans="1:6" s="155" customFormat="1" ht="12" customHeight="1">
      <c r="A40" s="12" t="s">
        <v>322</v>
      </c>
      <c r="B40" s="157" t="s">
        <v>442</v>
      </c>
      <c r="C40" s="99"/>
      <c r="D40" s="99"/>
      <c r="E40" s="99"/>
      <c r="F40" s="99"/>
    </row>
    <row r="41" spans="1:6" s="155" customFormat="1" ht="12" customHeight="1">
      <c r="A41" s="12" t="s">
        <v>360</v>
      </c>
      <c r="B41" s="157" t="s">
        <v>443</v>
      </c>
      <c r="C41" s="99"/>
      <c r="D41" s="99"/>
      <c r="E41" s="99"/>
      <c r="F41" s="99"/>
    </row>
    <row r="42" spans="1:6" s="155" customFormat="1" ht="12" customHeight="1">
      <c r="A42" s="12" t="s">
        <v>361</v>
      </c>
      <c r="B42" s="157" t="s">
        <v>444</v>
      </c>
      <c r="C42" s="99"/>
      <c r="D42" s="99"/>
      <c r="E42" s="99"/>
      <c r="F42" s="99"/>
    </row>
    <row r="43" spans="1:6" s="155" customFormat="1" ht="12" customHeight="1">
      <c r="A43" s="12" t="s">
        <v>362</v>
      </c>
      <c r="B43" s="157" t="s">
        <v>445</v>
      </c>
      <c r="C43" s="99"/>
      <c r="D43" s="99"/>
      <c r="E43" s="99"/>
      <c r="F43" s="99"/>
    </row>
    <row r="44" spans="1:6" s="155" customFormat="1" ht="12" customHeight="1">
      <c r="A44" s="12" t="s">
        <v>363</v>
      </c>
      <c r="B44" s="157" t="s">
        <v>446</v>
      </c>
      <c r="C44" s="99"/>
      <c r="D44" s="99"/>
      <c r="E44" s="99"/>
      <c r="F44" s="99"/>
    </row>
    <row r="45" spans="1:6" s="155" customFormat="1" ht="12" customHeight="1">
      <c r="A45" s="12" t="s">
        <v>364</v>
      </c>
      <c r="B45" s="157" t="s">
        <v>447</v>
      </c>
      <c r="C45" s="99"/>
      <c r="D45" s="99"/>
      <c r="E45" s="99"/>
      <c r="F45" s="99"/>
    </row>
    <row r="46" spans="1:6" s="155" customFormat="1" ht="12" customHeight="1">
      <c r="A46" s="12" t="s">
        <v>438</v>
      </c>
      <c r="B46" s="157" t="s">
        <v>448</v>
      </c>
      <c r="C46" s="102"/>
      <c r="D46" s="102"/>
      <c r="E46" s="102"/>
      <c r="F46" s="102"/>
    </row>
    <row r="47" spans="1:6" s="155" customFormat="1" ht="12" customHeight="1" thickBot="1">
      <c r="A47" s="14" t="s">
        <v>439</v>
      </c>
      <c r="B47" s="158" t="s">
        <v>449</v>
      </c>
      <c r="C47" s="145"/>
      <c r="D47" s="145"/>
      <c r="E47" s="145"/>
      <c r="F47" s="145"/>
    </row>
    <row r="48" spans="1:6" s="155" customFormat="1" ht="12" customHeight="1" thickBot="1">
      <c r="A48" s="18" t="s">
        <v>273</v>
      </c>
      <c r="B48" s="19" t="s">
        <v>450</v>
      </c>
      <c r="C48" s="97">
        <f>SUM(C49:C53)</f>
        <v>0</v>
      </c>
      <c r="D48" s="97">
        <f>SUM(D49:D53)</f>
        <v>0</v>
      </c>
      <c r="E48" s="97">
        <f>SUM(E49:E53)</f>
        <v>0</v>
      </c>
      <c r="F48" s="97">
        <f>SUM(F49:F53)</f>
        <v>0</v>
      </c>
    </row>
    <row r="49" spans="1:6" s="155" customFormat="1" ht="12" customHeight="1">
      <c r="A49" s="13" t="s">
        <v>323</v>
      </c>
      <c r="B49" s="156" t="s">
        <v>454</v>
      </c>
      <c r="C49" s="197"/>
      <c r="D49" s="197"/>
      <c r="E49" s="197"/>
      <c r="F49" s="197"/>
    </row>
    <row r="50" spans="1:6" s="155" customFormat="1" ht="12" customHeight="1">
      <c r="A50" s="12" t="s">
        <v>324</v>
      </c>
      <c r="B50" s="157" t="s">
        <v>455</v>
      </c>
      <c r="C50" s="102"/>
      <c r="D50" s="102"/>
      <c r="E50" s="102"/>
      <c r="F50" s="102"/>
    </row>
    <row r="51" spans="1:6" s="155" customFormat="1" ht="12" customHeight="1">
      <c r="A51" s="12" t="s">
        <v>451</v>
      </c>
      <c r="B51" s="157" t="s">
        <v>456</v>
      </c>
      <c r="C51" s="102"/>
      <c r="D51" s="102"/>
      <c r="E51" s="102"/>
      <c r="F51" s="102"/>
    </row>
    <row r="52" spans="1:6" s="155" customFormat="1" ht="12" customHeight="1">
      <c r="A52" s="12" t="s">
        <v>452</v>
      </c>
      <c r="B52" s="157" t="s">
        <v>457</v>
      </c>
      <c r="C52" s="102"/>
      <c r="D52" s="102"/>
      <c r="E52" s="102"/>
      <c r="F52" s="102"/>
    </row>
    <row r="53" spans="1:6" s="155" customFormat="1" ht="12" customHeight="1" thickBot="1">
      <c r="A53" s="14" t="s">
        <v>453</v>
      </c>
      <c r="B53" s="158" t="s">
        <v>458</v>
      </c>
      <c r="C53" s="145"/>
      <c r="D53" s="145"/>
      <c r="E53" s="145"/>
      <c r="F53" s="145"/>
    </row>
    <row r="54" spans="1:6" s="155" customFormat="1" ht="12" customHeight="1" thickBot="1">
      <c r="A54" s="18" t="s">
        <v>365</v>
      </c>
      <c r="B54" s="19" t="s">
        <v>459</v>
      </c>
      <c r="C54" s="97">
        <f>SUM(C55:C57)</f>
        <v>0</v>
      </c>
      <c r="D54" s="97">
        <f>SUM(D55:D57)</f>
        <v>0</v>
      </c>
      <c r="E54" s="97">
        <f>SUM(E55:E57)</f>
        <v>0</v>
      </c>
      <c r="F54" s="97"/>
    </row>
    <row r="55" spans="1:6" s="155" customFormat="1" ht="12" customHeight="1">
      <c r="A55" s="13" t="s">
        <v>325</v>
      </c>
      <c r="B55" s="156" t="s">
        <v>460</v>
      </c>
      <c r="C55" s="100"/>
      <c r="D55" s="100"/>
      <c r="E55" s="100"/>
      <c r="F55" s="100"/>
    </row>
    <row r="56" spans="1:6" s="155" customFormat="1" ht="12" customHeight="1">
      <c r="A56" s="12" t="s">
        <v>326</v>
      </c>
      <c r="B56" s="157" t="s">
        <v>617</v>
      </c>
      <c r="C56" s="99"/>
      <c r="D56" s="99"/>
      <c r="E56" s="99"/>
      <c r="F56" s="99"/>
    </row>
    <row r="57" spans="1:6" s="155" customFormat="1" ht="12" customHeight="1">
      <c r="A57" s="12" t="s">
        <v>463</v>
      </c>
      <c r="B57" s="157" t="s">
        <v>461</v>
      </c>
      <c r="C57" s="99"/>
      <c r="D57" s="99"/>
      <c r="E57" s="99"/>
      <c r="F57" s="99"/>
    </row>
    <row r="58" spans="1:6" s="155" customFormat="1" ht="12" customHeight="1" thickBot="1">
      <c r="A58" s="14" t="s">
        <v>464</v>
      </c>
      <c r="B58" s="158" t="s">
        <v>462</v>
      </c>
      <c r="C58" s="101"/>
      <c r="D58" s="101"/>
      <c r="E58" s="101"/>
      <c r="F58" s="101"/>
    </row>
    <row r="59" spans="1:6" s="155" customFormat="1" ht="12" customHeight="1" thickBot="1">
      <c r="A59" s="18" t="s">
        <v>275</v>
      </c>
      <c r="B59" s="92" t="s">
        <v>465</v>
      </c>
      <c r="C59" s="97">
        <f>SUM(C60:C62)</f>
        <v>0</v>
      </c>
      <c r="D59" s="97">
        <f>SUM(D60:D62)</f>
        <v>0</v>
      </c>
      <c r="E59" s="97">
        <f>SUM(E60:E62)</f>
        <v>0</v>
      </c>
      <c r="F59" s="97"/>
    </row>
    <row r="60" spans="1:6" s="155" customFormat="1" ht="12" customHeight="1">
      <c r="A60" s="13" t="s">
        <v>366</v>
      </c>
      <c r="B60" s="156" t="s">
        <v>467</v>
      </c>
      <c r="C60" s="102"/>
      <c r="D60" s="102"/>
      <c r="E60" s="102"/>
      <c r="F60" s="102"/>
    </row>
    <row r="61" spans="1:6" s="155" customFormat="1" ht="12" customHeight="1">
      <c r="A61" s="12" t="s">
        <v>367</v>
      </c>
      <c r="B61" s="157" t="s">
        <v>618</v>
      </c>
      <c r="C61" s="102"/>
      <c r="D61" s="102"/>
      <c r="E61" s="102"/>
      <c r="F61" s="102"/>
    </row>
    <row r="62" spans="1:6" s="155" customFormat="1" ht="12" customHeight="1">
      <c r="A62" s="12" t="s">
        <v>390</v>
      </c>
      <c r="B62" s="157" t="s">
        <v>468</v>
      </c>
      <c r="C62" s="102"/>
      <c r="D62" s="102"/>
      <c r="E62" s="102"/>
      <c r="F62" s="102"/>
    </row>
    <row r="63" spans="1:6" s="155" customFormat="1" ht="12" customHeight="1" thickBot="1">
      <c r="A63" s="14" t="s">
        <v>466</v>
      </c>
      <c r="B63" s="158" t="s">
        <v>469</v>
      </c>
      <c r="C63" s="102"/>
      <c r="D63" s="102"/>
      <c r="E63" s="102"/>
      <c r="F63" s="102"/>
    </row>
    <row r="64" spans="1:6" s="155" customFormat="1" ht="12" customHeight="1" thickBot="1">
      <c r="A64" s="18" t="s">
        <v>276</v>
      </c>
      <c r="B64" s="19" t="s">
        <v>470</v>
      </c>
      <c r="C64" s="103">
        <f>+C5+C16+C23+C30+C37+C48+C54+C59</f>
        <v>99661000</v>
      </c>
      <c r="D64" s="103">
        <f>+D5+D16+D23+D30+D37+D48+D54+D59</f>
        <v>99661000</v>
      </c>
      <c r="E64" s="103">
        <f>+E5+E16+E23+E30+E37+E48+E54+E59</f>
        <v>96997605</v>
      </c>
      <c r="F64" s="103">
        <f>E64*100/D64</f>
        <v>97.32754537883424</v>
      </c>
    </row>
    <row r="65" spans="1:6" s="155" customFormat="1" ht="12" customHeight="1" thickBot="1">
      <c r="A65" s="159" t="s">
        <v>471</v>
      </c>
      <c r="B65" s="92" t="s">
        <v>472</v>
      </c>
      <c r="C65" s="97">
        <f>SUM(C66:C68)</f>
        <v>0</v>
      </c>
      <c r="D65" s="97">
        <f>SUM(D66:D68)</f>
        <v>0</v>
      </c>
      <c r="E65" s="97">
        <f>SUM(E66:E68)</f>
        <v>0</v>
      </c>
      <c r="F65" s="97">
        <f>SUM(F66:F68)</f>
        <v>0</v>
      </c>
    </row>
    <row r="66" spans="1:6" s="155" customFormat="1" ht="12" customHeight="1">
      <c r="A66" s="13" t="s">
        <v>505</v>
      </c>
      <c r="B66" s="156" t="s">
        <v>473</v>
      </c>
      <c r="C66" s="102"/>
      <c r="D66" s="102"/>
      <c r="E66" s="102"/>
      <c r="F66" s="102"/>
    </row>
    <row r="67" spans="1:6" s="155" customFormat="1" ht="12" customHeight="1">
      <c r="A67" s="12" t="s">
        <v>514</v>
      </c>
      <c r="B67" s="157" t="s">
        <v>474</v>
      </c>
      <c r="C67" s="102"/>
      <c r="D67" s="102"/>
      <c r="E67" s="102"/>
      <c r="F67" s="102"/>
    </row>
    <row r="68" spans="1:6" s="155" customFormat="1" ht="12" customHeight="1" thickBot="1">
      <c r="A68" s="14" t="s">
        <v>515</v>
      </c>
      <c r="B68" s="160" t="s">
        <v>475</v>
      </c>
      <c r="C68" s="102"/>
      <c r="D68" s="102"/>
      <c r="E68" s="102"/>
      <c r="F68" s="102"/>
    </row>
    <row r="69" spans="1:6" s="155" customFormat="1" ht="12" customHeight="1" thickBot="1">
      <c r="A69" s="159" t="s">
        <v>476</v>
      </c>
      <c r="B69" s="92" t="s">
        <v>477</v>
      </c>
      <c r="C69" s="97">
        <f>SUM(C70:C73)</f>
        <v>0</v>
      </c>
      <c r="D69" s="97">
        <f>SUM(D70:D73)</f>
        <v>0</v>
      </c>
      <c r="E69" s="97">
        <f>SUM(E70:E73)</f>
        <v>0</v>
      </c>
      <c r="F69" s="97">
        <f>SUM(F70:F73)</f>
        <v>0</v>
      </c>
    </row>
    <row r="70" spans="1:6" s="155" customFormat="1" ht="12" customHeight="1">
      <c r="A70" s="13" t="s">
        <v>348</v>
      </c>
      <c r="B70" s="156" t="s">
        <v>478</v>
      </c>
      <c r="C70" s="102"/>
      <c r="D70" s="102"/>
      <c r="E70" s="102"/>
      <c r="F70" s="102"/>
    </row>
    <row r="71" spans="1:6" s="155" customFormat="1" ht="12" customHeight="1">
      <c r="A71" s="12" t="s">
        <v>349</v>
      </c>
      <c r="B71" s="157" t="s">
        <v>479</v>
      </c>
      <c r="C71" s="102"/>
      <c r="D71" s="102"/>
      <c r="E71" s="102"/>
      <c r="F71" s="102"/>
    </row>
    <row r="72" spans="1:6" s="155" customFormat="1" ht="12" customHeight="1">
      <c r="A72" s="12" t="s">
        <v>506</v>
      </c>
      <c r="B72" s="157" t="s">
        <v>480</v>
      </c>
      <c r="C72" s="102"/>
      <c r="D72" s="102"/>
      <c r="E72" s="102"/>
      <c r="F72" s="102"/>
    </row>
    <row r="73" spans="1:6" s="155" customFormat="1" ht="12" customHeight="1" thickBot="1">
      <c r="A73" s="14" t="s">
        <v>507</v>
      </c>
      <c r="B73" s="158" t="s">
        <v>481</v>
      </c>
      <c r="C73" s="102"/>
      <c r="D73" s="102"/>
      <c r="E73" s="102"/>
      <c r="F73" s="102"/>
    </row>
    <row r="74" spans="1:6" s="155" customFormat="1" ht="12" customHeight="1" thickBot="1">
      <c r="A74" s="159" t="s">
        <v>482</v>
      </c>
      <c r="B74" s="92" t="s">
        <v>483</v>
      </c>
      <c r="C74" s="97">
        <f>SUM(C75:C76)</f>
        <v>0</v>
      </c>
      <c r="D74" s="97">
        <f>SUM(D75:D76)</f>
        <v>0</v>
      </c>
      <c r="E74" s="97">
        <f>SUM(E75:E76)</f>
        <v>0</v>
      </c>
      <c r="F74" s="97"/>
    </row>
    <row r="75" spans="1:6" s="155" customFormat="1" ht="12" customHeight="1">
      <c r="A75" s="13" t="s">
        <v>508</v>
      </c>
      <c r="B75" s="156" t="s">
        <v>484</v>
      </c>
      <c r="C75" s="102"/>
      <c r="D75" s="102"/>
      <c r="E75" s="102"/>
      <c r="F75" s="102"/>
    </row>
    <row r="76" spans="1:6" s="155" customFormat="1" ht="12" customHeight="1" thickBot="1">
      <c r="A76" s="14" t="s">
        <v>509</v>
      </c>
      <c r="B76" s="158" t="s">
        <v>485</v>
      </c>
      <c r="C76" s="102"/>
      <c r="D76" s="102"/>
      <c r="E76" s="102"/>
      <c r="F76" s="102"/>
    </row>
    <row r="77" spans="1:6" s="155" customFormat="1" ht="12" customHeight="1" thickBot="1">
      <c r="A77" s="159" t="s">
        <v>486</v>
      </c>
      <c r="B77" s="92" t="s">
        <v>487</v>
      </c>
      <c r="C77" s="97">
        <f>SUM(C78:C80)</f>
        <v>0</v>
      </c>
      <c r="D77" s="97"/>
      <c r="E77" s="97"/>
      <c r="F77" s="97"/>
    </row>
    <row r="78" spans="1:6" s="155" customFormat="1" ht="12" customHeight="1">
      <c r="A78" s="13" t="s">
        <v>510</v>
      </c>
      <c r="B78" s="156" t="s">
        <v>488</v>
      </c>
      <c r="C78" s="102"/>
      <c r="D78" s="102"/>
      <c r="E78" s="102"/>
      <c r="F78" s="102"/>
    </row>
    <row r="79" spans="1:6" s="155" customFormat="1" ht="12" customHeight="1">
      <c r="A79" s="12" t="s">
        <v>511</v>
      </c>
      <c r="B79" s="157" t="s">
        <v>489</v>
      </c>
      <c r="C79" s="102"/>
      <c r="D79" s="102"/>
      <c r="E79" s="102"/>
      <c r="F79" s="102"/>
    </row>
    <row r="80" spans="1:6" s="155" customFormat="1" ht="12" customHeight="1" thickBot="1">
      <c r="A80" s="14" t="s">
        <v>512</v>
      </c>
      <c r="B80" s="158" t="s">
        <v>490</v>
      </c>
      <c r="C80" s="102"/>
      <c r="D80" s="102"/>
      <c r="E80" s="102"/>
      <c r="F80" s="102"/>
    </row>
    <row r="81" spans="1:6" s="155" customFormat="1" ht="12" customHeight="1" thickBot="1">
      <c r="A81" s="159" t="s">
        <v>491</v>
      </c>
      <c r="B81" s="92" t="s">
        <v>513</v>
      </c>
      <c r="C81" s="97">
        <f>SUM(C82:C85)</f>
        <v>0</v>
      </c>
      <c r="D81" s="97">
        <f>SUM(D82:D85)</f>
        <v>0</v>
      </c>
      <c r="E81" s="97">
        <f>SUM(E82:E85)</f>
        <v>0</v>
      </c>
      <c r="F81" s="97">
        <f>SUM(F82:F85)</f>
        <v>0</v>
      </c>
    </row>
    <row r="82" spans="1:6" s="155" customFormat="1" ht="13.5" customHeight="1">
      <c r="A82" s="161" t="s">
        <v>492</v>
      </c>
      <c r="B82" s="156" t="s">
        <v>493</v>
      </c>
      <c r="C82" s="102"/>
      <c r="D82" s="102"/>
      <c r="E82" s="102"/>
      <c r="F82" s="102"/>
    </row>
    <row r="83" spans="1:6" s="155" customFormat="1" ht="15.75" customHeight="1">
      <c r="A83" s="162" t="s">
        <v>494</v>
      </c>
      <c r="B83" s="157" t="s">
        <v>495</v>
      </c>
      <c r="C83" s="102"/>
      <c r="D83" s="102"/>
      <c r="E83" s="102"/>
      <c r="F83" s="102"/>
    </row>
    <row r="84" spans="1:6" s="155" customFormat="1" ht="11.25" customHeight="1">
      <c r="A84" s="162" t="s">
        <v>496</v>
      </c>
      <c r="B84" s="157" t="s">
        <v>497</v>
      </c>
      <c r="C84" s="102"/>
      <c r="D84" s="102"/>
      <c r="E84" s="102"/>
      <c r="F84" s="102"/>
    </row>
    <row r="85" spans="1:6" s="155" customFormat="1" ht="15" customHeight="1" thickBot="1">
      <c r="A85" s="163" t="s">
        <v>498</v>
      </c>
      <c r="B85" s="158" t="s">
        <v>499</v>
      </c>
      <c r="C85" s="102"/>
      <c r="D85" s="102"/>
      <c r="E85" s="102"/>
      <c r="F85" s="102"/>
    </row>
    <row r="86" spans="1:6" ht="16.5" customHeight="1" thickBot="1">
      <c r="A86" s="159" t="s">
        <v>500</v>
      </c>
      <c r="B86" s="92" t="s">
        <v>501</v>
      </c>
      <c r="C86" s="198"/>
      <c r="D86" s="198"/>
      <c r="E86" s="198"/>
      <c r="F86" s="198"/>
    </row>
    <row r="87" spans="1:6" s="167" customFormat="1" ht="16.5" customHeight="1" thickBot="1">
      <c r="A87" s="159" t="s">
        <v>502</v>
      </c>
      <c r="B87" s="164" t="s">
        <v>503</v>
      </c>
      <c r="C87" s="103">
        <f>+C65+C69+C74+C77+C81+C86</f>
        <v>0</v>
      </c>
      <c r="D87" s="103">
        <f>+D65+D69+D74+D77+D81+D86</f>
        <v>0</v>
      </c>
      <c r="E87" s="103">
        <f>+E65+E69+E74+E77+E81+E86</f>
        <v>0</v>
      </c>
      <c r="F87" s="103">
        <f>+F65+F69+F74+F77+F81+F86</f>
        <v>0</v>
      </c>
    </row>
    <row r="88" spans="1:6" ht="37.5" customHeight="1" thickBot="1">
      <c r="A88" s="165" t="s">
        <v>516</v>
      </c>
      <c r="B88" s="166" t="s">
        <v>504</v>
      </c>
      <c r="C88" s="103">
        <f>+C64+C87</f>
        <v>99661000</v>
      </c>
      <c r="D88" s="103">
        <f>+D64+D87</f>
        <v>99661000</v>
      </c>
      <c r="E88" s="103">
        <f>+E64+E87</f>
        <v>96997605</v>
      </c>
      <c r="F88" s="103">
        <f>E88*100/D88</f>
        <v>97.32754537883424</v>
      </c>
    </row>
    <row r="89" spans="1:6" s="154" customFormat="1" ht="12" customHeight="1">
      <c r="A89" s="3"/>
      <c r="B89" s="4"/>
      <c r="C89" s="4"/>
      <c r="D89" s="104"/>
      <c r="E89" s="4"/>
      <c r="F89" s="104"/>
    </row>
    <row r="90" spans="1:5" ht="12" customHeight="1">
      <c r="A90" s="1405" t="s">
        <v>296</v>
      </c>
      <c r="B90" s="1405"/>
      <c r="C90" s="1405"/>
      <c r="E90" s="153"/>
    </row>
    <row r="91" spans="1:6" ht="12" customHeight="1" thickBot="1">
      <c r="A91" s="1406" t="s">
        <v>351</v>
      </c>
      <c r="B91" s="1406"/>
      <c r="C91" s="692"/>
      <c r="D91" s="467"/>
      <c r="E91" s="692"/>
      <c r="F91" s="467"/>
    </row>
    <row r="92" spans="1:6" ht="36.75" thickBot="1">
      <c r="A92" s="21" t="s">
        <v>315</v>
      </c>
      <c r="B92" s="22" t="s">
        <v>297</v>
      </c>
      <c r="C92" s="29" t="s">
        <v>85</v>
      </c>
      <c r="D92" s="29" t="s">
        <v>87</v>
      </c>
      <c r="E92" s="29" t="s">
        <v>1030</v>
      </c>
      <c r="F92" s="29" t="s">
        <v>1031</v>
      </c>
    </row>
    <row r="93" spans="1:6" ht="12" customHeight="1" thickBot="1">
      <c r="A93" s="26">
        <v>1</v>
      </c>
      <c r="B93" s="27">
        <v>2</v>
      </c>
      <c r="C93" s="28">
        <v>3</v>
      </c>
      <c r="D93" s="28">
        <v>4</v>
      </c>
      <c r="E93" s="28">
        <v>5</v>
      </c>
      <c r="F93" s="28">
        <v>6</v>
      </c>
    </row>
    <row r="94" spans="1:6" ht="12" customHeight="1" thickBot="1">
      <c r="A94" s="20" t="s">
        <v>268</v>
      </c>
      <c r="B94" s="25" t="s">
        <v>519</v>
      </c>
      <c r="C94" s="96">
        <f>SUM(C95:C99)</f>
        <v>99661000</v>
      </c>
      <c r="D94" s="96">
        <f>SUM(D95:D99)</f>
        <v>99661000</v>
      </c>
      <c r="E94" s="96">
        <f>SUM(E95:E99)</f>
        <v>96997605</v>
      </c>
      <c r="F94" s="714">
        <f>E94*100/D94</f>
        <v>97.32754537883424</v>
      </c>
    </row>
    <row r="95" spans="1:6" ht="12" customHeight="1">
      <c r="A95" s="15" t="s">
        <v>327</v>
      </c>
      <c r="B95" s="8" t="s">
        <v>298</v>
      </c>
      <c r="C95" s="98">
        <v>66232000</v>
      </c>
      <c r="D95" s="98">
        <v>66232000</v>
      </c>
      <c r="E95" s="42">
        <v>61631668</v>
      </c>
      <c r="F95" s="1117"/>
    </row>
    <row r="96" spans="1:6" ht="12" customHeight="1">
      <c r="A96" s="12" t="s">
        <v>328</v>
      </c>
      <c r="B96" s="6" t="s">
        <v>368</v>
      </c>
      <c r="C96" s="99">
        <v>18125000</v>
      </c>
      <c r="D96" s="99">
        <v>18125000</v>
      </c>
      <c r="E96" s="44">
        <v>17230105</v>
      </c>
      <c r="F96" s="1117"/>
    </row>
    <row r="97" spans="1:6" ht="12" customHeight="1">
      <c r="A97" s="12" t="s">
        <v>329</v>
      </c>
      <c r="B97" s="6" t="s">
        <v>346</v>
      </c>
      <c r="C97" s="101">
        <v>15304000</v>
      </c>
      <c r="D97" s="101">
        <v>15304000</v>
      </c>
      <c r="E97" s="101">
        <v>18135832</v>
      </c>
      <c r="F97" s="1117"/>
    </row>
    <row r="98" spans="1:6" ht="12" customHeight="1">
      <c r="A98" s="12" t="s">
        <v>330</v>
      </c>
      <c r="B98" s="9" t="s">
        <v>369</v>
      </c>
      <c r="C98" s="101"/>
      <c r="D98" s="101"/>
      <c r="E98" s="101"/>
      <c r="F98" s="100"/>
    </row>
    <row r="99" spans="1:6" ht="12" customHeight="1">
      <c r="A99" s="12" t="s">
        <v>338</v>
      </c>
      <c r="B99" s="17" t="s">
        <v>370</v>
      </c>
      <c r="C99" s="101"/>
      <c r="D99" s="101"/>
      <c r="E99" s="101"/>
      <c r="F99" s="101"/>
    </row>
    <row r="100" spans="1:6" ht="12" customHeight="1">
      <c r="A100" s="12" t="s">
        <v>331</v>
      </c>
      <c r="B100" s="6" t="s">
        <v>520</v>
      </c>
      <c r="C100" s="101"/>
      <c r="D100" s="101"/>
      <c r="E100" s="101"/>
      <c r="F100" s="101"/>
    </row>
    <row r="101" spans="1:6" ht="12" customHeight="1">
      <c r="A101" s="12" t="s">
        <v>332</v>
      </c>
      <c r="B101" s="54" t="s">
        <v>521</v>
      </c>
      <c r="C101" s="101"/>
      <c r="D101" s="101"/>
      <c r="E101" s="101"/>
      <c r="F101" s="101"/>
    </row>
    <row r="102" spans="1:6" ht="12" customHeight="1">
      <c r="A102" s="12" t="s">
        <v>339</v>
      </c>
      <c r="B102" s="55" t="s">
        <v>522</v>
      </c>
      <c r="C102" s="101"/>
      <c r="D102" s="101"/>
      <c r="E102" s="101"/>
      <c r="F102" s="101"/>
    </row>
    <row r="103" spans="1:6" ht="12" customHeight="1">
      <c r="A103" s="12" t="s">
        <v>340</v>
      </c>
      <c r="B103" s="55" t="s">
        <v>523</v>
      </c>
      <c r="C103" s="101"/>
      <c r="D103" s="101"/>
      <c r="E103" s="101"/>
      <c r="F103" s="101"/>
    </row>
    <row r="104" spans="1:6" ht="12" customHeight="1">
      <c r="A104" s="12" t="s">
        <v>341</v>
      </c>
      <c r="B104" s="54" t="s">
        <v>524</v>
      </c>
      <c r="C104" s="101"/>
      <c r="D104" s="101"/>
      <c r="E104" s="101"/>
      <c r="F104" s="101"/>
    </row>
    <row r="105" spans="1:6" ht="12" customHeight="1">
      <c r="A105" s="12" t="s">
        <v>342</v>
      </c>
      <c r="B105" s="54" t="s">
        <v>525</v>
      </c>
      <c r="C105" s="101"/>
      <c r="D105" s="101"/>
      <c r="E105" s="101"/>
      <c r="F105" s="101"/>
    </row>
    <row r="106" spans="1:6" ht="12" customHeight="1">
      <c r="A106" s="12" t="s">
        <v>344</v>
      </c>
      <c r="B106" s="55" t="s">
        <v>526</v>
      </c>
      <c r="C106" s="101"/>
      <c r="D106" s="101"/>
      <c r="E106" s="101"/>
      <c r="F106" s="101"/>
    </row>
    <row r="107" spans="1:6" ht="12" customHeight="1">
      <c r="A107" s="11" t="s">
        <v>371</v>
      </c>
      <c r="B107" s="56" t="s">
        <v>527</v>
      </c>
      <c r="C107" s="101"/>
      <c r="D107" s="101"/>
      <c r="E107" s="101"/>
      <c r="F107" s="101"/>
    </row>
    <row r="108" spans="1:6" ht="12" customHeight="1">
      <c r="A108" s="12" t="s">
        <v>517</v>
      </c>
      <c r="B108" s="56" t="s">
        <v>528</v>
      </c>
      <c r="C108" s="101"/>
      <c r="D108" s="101"/>
      <c r="E108" s="101"/>
      <c r="F108" s="101"/>
    </row>
    <row r="109" spans="1:6" ht="12" customHeight="1" thickBot="1">
      <c r="A109" s="16" t="s">
        <v>518</v>
      </c>
      <c r="B109" s="57" t="s">
        <v>529</v>
      </c>
      <c r="C109" s="105"/>
      <c r="D109" s="105"/>
      <c r="E109" s="105"/>
      <c r="F109" s="105"/>
    </row>
    <row r="110" spans="1:6" ht="12" customHeight="1" thickBot="1">
      <c r="A110" s="18" t="s">
        <v>269</v>
      </c>
      <c r="B110" s="24" t="s">
        <v>530</v>
      </c>
      <c r="C110" s="97">
        <f>+C111+C113+C115</f>
        <v>0</v>
      </c>
      <c r="D110" s="97">
        <f>+D111+D113+D115</f>
        <v>0</v>
      </c>
      <c r="E110" s="97">
        <f>+E111+E113+E115</f>
        <v>0</v>
      </c>
      <c r="F110" s="97" t="e">
        <f>E110*100/D110</f>
        <v>#DIV/0!</v>
      </c>
    </row>
    <row r="111" spans="1:6" ht="12" customHeight="1">
      <c r="A111" s="13" t="s">
        <v>333</v>
      </c>
      <c r="B111" s="6" t="s">
        <v>389</v>
      </c>
      <c r="C111" s="100"/>
      <c r="D111" s="100"/>
      <c r="E111" s="100"/>
      <c r="F111" s="100"/>
    </row>
    <row r="112" spans="1:6" ht="12" customHeight="1">
      <c r="A112" s="13" t="s">
        <v>334</v>
      </c>
      <c r="B112" s="10" t="s">
        <v>534</v>
      </c>
      <c r="C112" s="100"/>
      <c r="D112" s="100"/>
      <c r="E112" s="100"/>
      <c r="F112" s="100"/>
    </row>
    <row r="113" spans="1:6" ht="12" customHeight="1">
      <c r="A113" s="13" t="s">
        <v>335</v>
      </c>
      <c r="B113" s="10" t="s">
        <v>372</v>
      </c>
      <c r="C113" s="99"/>
      <c r="D113" s="99"/>
      <c r="E113" s="99"/>
      <c r="F113" s="99"/>
    </row>
    <row r="114" spans="1:6" ht="15.75">
      <c r="A114" s="13" t="s">
        <v>336</v>
      </c>
      <c r="B114" s="10" t="s">
        <v>535</v>
      </c>
      <c r="C114" s="90"/>
      <c r="D114" s="90"/>
      <c r="E114" s="90"/>
      <c r="F114" s="90"/>
    </row>
    <row r="115" spans="1:6" ht="12" customHeight="1">
      <c r="A115" s="13" t="s">
        <v>337</v>
      </c>
      <c r="B115" s="94" t="s">
        <v>391</v>
      </c>
      <c r="C115" s="90"/>
      <c r="D115" s="90"/>
      <c r="E115" s="90"/>
      <c r="F115" s="90"/>
    </row>
    <row r="116" spans="1:6" ht="12" customHeight="1">
      <c r="A116" s="13" t="s">
        <v>343</v>
      </c>
      <c r="B116" s="93" t="s">
        <v>619</v>
      </c>
      <c r="C116" s="90"/>
      <c r="D116" s="90"/>
      <c r="E116" s="90"/>
      <c r="F116" s="90"/>
    </row>
    <row r="117" spans="1:6" ht="12" customHeight="1">
      <c r="A117" s="13" t="s">
        <v>345</v>
      </c>
      <c r="B117" s="152" t="s">
        <v>540</v>
      </c>
      <c r="C117" s="90"/>
      <c r="D117" s="90"/>
      <c r="E117" s="90"/>
      <c r="F117" s="90"/>
    </row>
    <row r="118" spans="1:6" ht="12" customHeight="1">
      <c r="A118" s="13" t="s">
        <v>373</v>
      </c>
      <c r="B118" s="55" t="s">
        <v>523</v>
      </c>
      <c r="C118" s="90"/>
      <c r="D118" s="90"/>
      <c r="E118" s="90"/>
      <c r="F118" s="90"/>
    </row>
    <row r="119" spans="1:6" ht="15.75">
      <c r="A119" s="13" t="s">
        <v>374</v>
      </c>
      <c r="B119" s="55" t="s">
        <v>539</v>
      </c>
      <c r="C119" s="90"/>
      <c r="D119" s="90"/>
      <c r="E119" s="90"/>
      <c r="F119" s="90"/>
    </row>
    <row r="120" spans="1:6" ht="12" customHeight="1">
      <c r="A120" s="13" t="s">
        <v>375</v>
      </c>
      <c r="B120" s="55" t="s">
        <v>538</v>
      </c>
      <c r="C120" s="90"/>
      <c r="D120" s="90"/>
      <c r="E120" s="90"/>
      <c r="F120" s="90"/>
    </row>
    <row r="121" spans="1:6" ht="12" customHeight="1">
      <c r="A121" s="13" t="s">
        <v>531</v>
      </c>
      <c r="B121" s="55" t="s">
        <v>526</v>
      </c>
      <c r="C121" s="90"/>
      <c r="D121" s="90"/>
      <c r="E121" s="90"/>
      <c r="F121" s="90"/>
    </row>
    <row r="122" spans="1:6" ht="12" customHeight="1">
      <c r="A122" s="13" t="s">
        <v>532</v>
      </c>
      <c r="B122" s="55" t="s">
        <v>537</v>
      </c>
      <c r="C122" s="90"/>
      <c r="D122" s="90"/>
      <c r="E122" s="90"/>
      <c r="F122" s="90"/>
    </row>
    <row r="123" spans="1:6" ht="12" customHeight="1" thickBot="1">
      <c r="A123" s="11" t="s">
        <v>533</v>
      </c>
      <c r="B123" s="55" t="s">
        <v>536</v>
      </c>
      <c r="C123" s="91"/>
      <c r="D123" s="91"/>
      <c r="E123" s="91"/>
      <c r="F123" s="91"/>
    </row>
    <row r="124" spans="1:6" ht="12" customHeight="1" thickBot="1">
      <c r="A124" s="18" t="s">
        <v>270</v>
      </c>
      <c r="B124" s="52" t="s">
        <v>541</v>
      </c>
      <c r="C124" s="97">
        <f>+C125+C126</f>
        <v>0</v>
      </c>
      <c r="D124" s="97">
        <f>+D125+D126</f>
        <v>0</v>
      </c>
      <c r="E124" s="97">
        <f>+E125+E126</f>
        <v>0</v>
      </c>
      <c r="F124" s="97">
        <f>+F125+F126</f>
        <v>0</v>
      </c>
    </row>
    <row r="125" spans="1:6" ht="12" customHeight="1">
      <c r="A125" s="13" t="s">
        <v>316</v>
      </c>
      <c r="B125" s="7" t="s">
        <v>305</v>
      </c>
      <c r="C125" s="100"/>
      <c r="D125" s="100"/>
      <c r="E125" s="100"/>
      <c r="F125" s="100"/>
    </row>
    <row r="126" spans="1:6" ht="12" customHeight="1" thickBot="1">
      <c r="A126" s="14" t="s">
        <v>317</v>
      </c>
      <c r="B126" s="10" t="s">
        <v>306</v>
      </c>
      <c r="C126" s="101"/>
      <c r="D126" s="101"/>
      <c r="E126" s="101"/>
      <c r="F126" s="101"/>
    </row>
    <row r="127" spans="1:6" ht="12" customHeight="1" thickBot="1">
      <c r="A127" s="18" t="s">
        <v>271</v>
      </c>
      <c r="B127" s="52" t="s">
        <v>542</v>
      </c>
      <c r="C127" s="97">
        <f>+C94+C110+C124</f>
        <v>99661000</v>
      </c>
      <c r="D127" s="97">
        <f>+D94+D110+D124</f>
        <v>99661000</v>
      </c>
      <c r="E127" s="97">
        <f>+E94+E110+E124</f>
        <v>96997605</v>
      </c>
      <c r="F127" s="97">
        <f>E127*100/D127</f>
        <v>97.32754537883424</v>
      </c>
    </row>
    <row r="128" spans="1:6" ht="12" customHeight="1" thickBot="1">
      <c r="A128" s="18" t="s">
        <v>272</v>
      </c>
      <c r="B128" s="52" t="s">
        <v>543</v>
      </c>
      <c r="C128" s="97">
        <f>+C129+C130+C131</f>
        <v>0</v>
      </c>
      <c r="D128" s="97">
        <f>+D129+D130+D131</f>
        <v>0</v>
      </c>
      <c r="E128" s="97">
        <f>+E129+E130+E131</f>
        <v>0</v>
      </c>
      <c r="F128" s="97">
        <f>+F129+F130+F131</f>
        <v>0</v>
      </c>
    </row>
    <row r="129" spans="1:6" ht="12" customHeight="1">
      <c r="A129" s="13" t="s">
        <v>320</v>
      </c>
      <c r="B129" s="7" t="s">
        <v>544</v>
      </c>
      <c r="C129" s="90"/>
      <c r="D129" s="90"/>
      <c r="E129" s="90"/>
      <c r="F129" s="90"/>
    </row>
    <row r="130" spans="1:6" ht="12" customHeight="1">
      <c r="A130" s="13" t="s">
        <v>321</v>
      </c>
      <c r="B130" s="7" t="s">
        <v>545</v>
      </c>
      <c r="C130" s="90"/>
      <c r="D130" s="90"/>
      <c r="E130" s="90"/>
      <c r="F130" s="90"/>
    </row>
    <row r="131" spans="1:6" ht="12" customHeight="1" thickBot="1">
      <c r="A131" s="11" t="s">
        <v>322</v>
      </c>
      <c r="B131" s="5" t="s">
        <v>546</v>
      </c>
      <c r="C131" s="90"/>
      <c r="D131" s="90"/>
      <c r="E131" s="90"/>
      <c r="F131" s="90"/>
    </row>
    <row r="132" spans="1:6" ht="12" customHeight="1" thickBot="1">
      <c r="A132" s="18" t="s">
        <v>273</v>
      </c>
      <c r="B132" s="52" t="s">
        <v>583</v>
      </c>
      <c r="C132" s="97">
        <f>+C133+C134+C135+C136</f>
        <v>0</v>
      </c>
      <c r="D132" s="97">
        <f>+D133+D134+D135+D136</f>
        <v>0</v>
      </c>
      <c r="E132" s="97">
        <f>+E133+E134+E135+E136</f>
        <v>0</v>
      </c>
      <c r="F132" s="97">
        <f>+F133+F134+F135+F136</f>
        <v>0</v>
      </c>
    </row>
    <row r="133" spans="1:6" ht="12" customHeight="1">
      <c r="A133" s="13" t="s">
        <v>323</v>
      </c>
      <c r="B133" s="7" t="s">
        <v>547</v>
      </c>
      <c r="C133" s="90"/>
      <c r="D133" s="90"/>
      <c r="E133" s="90"/>
      <c r="F133" s="90"/>
    </row>
    <row r="134" spans="1:6" ht="12" customHeight="1">
      <c r="A134" s="13" t="s">
        <v>324</v>
      </c>
      <c r="B134" s="7" t="s">
        <v>548</v>
      </c>
      <c r="C134" s="90"/>
      <c r="D134" s="90"/>
      <c r="E134" s="90"/>
      <c r="F134" s="90"/>
    </row>
    <row r="135" spans="1:6" ht="12" customHeight="1">
      <c r="A135" s="13" t="s">
        <v>451</v>
      </c>
      <c r="B135" s="7" t="s">
        <v>549</v>
      </c>
      <c r="C135" s="90"/>
      <c r="D135" s="90"/>
      <c r="E135" s="90"/>
      <c r="F135" s="90"/>
    </row>
    <row r="136" spans="1:6" ht="12" customHeight="1" thickBot="1">
      <c r="A136" s="11" t="s">
        <v>452</v>
      </c>
      <c r="B136" s="5" t="s">
        <v>550</v>
      </c>
      <c r="C136" s="90"/>
      <c r="D136" s="90"/>
      <c r="E136" s="90"/>
      <c r="F136" s="90"/>
    </row>
    <row r="137" spans="1:6" ht="12" customHeight="1" thickBot="1">
      <c r="A137" s="18" t="s">
        <v>274</v>
      </c>
      <c r="B137" s="52" t="s">
        <v>551</v>
      </c>
      <c r="C137" s="103">
        <f>+C138+C139+C140+C141</f>
        <v>0</v>
      </c>
      <c r="D137" s="103">
        <f>+D138+D139+D140+D141</f>
        <v>0</v>
      </c>
      <c r="E137" s="103">
        <f>+E138+E139+E140+E141</f>
        <v>0</v>
      </c>
      <c r="F137" s="103">
        <f>+F138+F139+F140+F141</f>
        <v>0</v>
      </c>
    </row>
    <row r="138" spans="1:6" ht="12" customHeight="1">
      <c r="A138" s="13" t="s">
        <v>325</v>
      </c>
      <c r="B138" s="7" t="s">
        <v>552</v>
      </c>
      <c r="C138" s="90"/>
      <c r="D138" s="90"/>
      <c r="E138" s="90"/>
      <c r="F138" s="90"/>
    </row>
    <row r="139" spans="1:6" ht="12" customHeight="1">
      <c r="A139" s="13" t="s">
        <v>326</v>
      </c>
      <c r="B139" s="7" t="s">
        <v>562</v>
      </c>
      <c r="C139" s="90"/>
      <c r="D139" s="90"/>
      <c r="E139" s="90"/>
      <c r="F139" s="90"/>
    </row>
    <row r="140" spans="1:6" ht="12" customHeight="1">
      <c r="A140" s="13" t="s">
        <v>463</v>
      </c>
      <c r="B140" s="7" t="s">
        <v>553</v>
      </c>
      <c r="C140" s="90"/>
      <c r="D140" s="90"/>
      <c r="E140" s="90"/>
      <c r="F140" s="90"/>
    </row>
    <row r="141" spans="1:6" ht="12" customHeight="1" thickBot="1">
      <c r="A141" s="11" t="s">
        <v>464</v>
      </c>
      <c r="B141" s="5" t="s">
        <v>554</v>
      </c>
      <c r="C141" s="90"/>
      <c r="D141" s="90"/>
      <c r="E141" s="90"/>
      <c r="F141" s="90"/>
    </row>
    <row r="142" spans="1:6" ht="12" customHeight="1" thickBot="1">
      <c r="A142" s="18" t="s">
        <v>275</v>
      </c>
      <c r="B142" s="52" t="s">
        <v>555</v>
      </c>
      <c r="C142" s="106">
        <f>+C143+C144+C145+C146</f>
        <v>0</v>
      </c>
      <c r="D142" s="106">
        <f>+D143+D144+D145+D146</f>
        <v>0</v>
      </c>
      <c r="E142" s="106">
        <f>+E143+E144+E145+E146</f>
        <v>0</v>
      </c>
      <c r="F142" s="106">
        <f>+F143+F144+F145+F146</f>
        <v>0</v>
      </c>
    </row>
    <row r="143" spans="1:10" ht="15" customHeight="1">
      <c r="A143" s="13" t="s">
        <v>366</v>
      </c>
      <c r="B143" s="7" t="s">
        <v>556</v>
      </c>
      <c r="C143" s="90"/>
      <c r="D143" s="90"/>
      <c r="E143" s="90"/>
      <c r="F143" s="90"/>
      <c r="G143" s="169"/>
      <c r="H143" s="170"/>
      <c r="I143" s="170"/>
      <c r="J143" s="170"/>
    </row>
    <row r="144" spans="1:10" ht="15" customHeight="1">
      <c r="A144" s="13" t="s">
        <v>367</v>
      </c>
      <c r="B144" s="7" t="s">
        <v>557</v>
      </c>
      <c r="C144" s="90"/>
      <c r="D144" s="90"/>
      <c r="E144" s="90"/>
      <c r="F144" s="90"/>
      <c r="G144" s="169"/>
      <c r="H144" s="170"/>
      <c r="I144" s="170"/>
      <c r="J144" s="170"/>
    </row>
    <row r="145" spans="1:10" ht="15" customHeight="1">
      <c r="A145" s="13" t="s">
        <v>390</v>
      </c>
      <c r="B145" s="7" t="s">
        <v>558</v>
      </c>
      <c r="C145" s="90"/>
      <c r="D145" s="90"/>
      <c r="E145" s="90"/>
      <c r="F145" s="90"/>
      <c r="G145" s="169"/>
      <c r="H145" s="170"/>
      <c r="I145" s="170"/>
      <c r="J145" s="170"/>
    </row>
    <row r="146" spans="1:6" s="155" customFormat="1" ht="12.75" customHeight="1" thickBot="1">
      <c r="A146" s="13" t="s">
        <v>466</v>
      </c>
      <c r="B146" s="7" t="s">
        <v>559</v>
      </c>
      <c r="C146" s="90"/>
      <c r="D146" s="90"/>
      <c r="E146" s="90"/>
      <c r="F146" s="90"/>
    </row>
    <row r="147" spans="1:6" ht="15.75" customHeight="1" thickBot="1">
      <c r="A147" s="18" t="s">
        <v>276</v>
      </c>
      <c r="B147" s="52" t="s">
        <v>560</v>
      </c>
      <c r="C147" s="168">
        <f>+C128+C132+C137+C142</f>
        <v>0</v>
      </c>
      <c r="D147" s="168">
        <f>+D128+D132+D137+D142</f>
        <v>0</v>
      </c>
      <c r="E147" s="168">
        <f>+E128+E132+E137+E142</f>
        <v>0</v>
      </c>
      <c r="F147" s="168">
        <f>+F128+F132+F137+F142</f>
        <v>0</v>
      </c>
    </row>
    <row r="148" spans="1:6" ht="15.75" customHeight="1" thickBot="1">
      <c r="A148" s="1244"/>
      <c r="B148" s="452" t="s">
        <v>83</v>
      </c>
      <c r="C148" s="168"/>
      <c r="D148" s="168"/>
      <c r="E148" s="168"/>
      <c r="F148" s="168"/>
    </row>
    <row r="149" spans="1:6" ht="15.75" customHeight="1" thickBot="1">
      <c r="A149" s="1244"/>
      <c r="B149" s="452" t="s">
        <v>78</v>
      </c>
      <c r="C149" s="168"/>
      <c r="D149" s="168"/>
      <c r="E149" s="168"/>
      <c r="F149" s="168"/>
    </row>
    <row r="150" spans="1:6" ht="16.5" thickBot="1">
      <c r="A150" s="95" t="s">
        <v>277</v>
      </c>
      <c r="B150" s="142" t="s">
        <v>561</v>
      </c>
      <c r="C150" s="168">
        <f>+C127+C147</f>
        <v>99661000</v>
      </c>
      <c r="D150" s="168">
        <f>+D127+D147</f>
        <v>99661000</v>
      </c>
      <c r="E150" s="168">
        <f>+E127+E147+E148+E149</f>
        <v>96997605</v>
      </c>
      <c r="F150" s="168">
        <f>+F127+F147</f>
        <v>97.32754537883424</v>
      </c>
    </row>
    <row r="151" spans="4:6" ht="15.75">
      <c r="D151" s="144"/>
      <c r="F151" s="144"/>
    </row>
    <row r="152" spans="1:5" ht="15.75">
      <c r="A152" s="1407" t="s">
        <v>1067</v>
      </c>
      <c r="B152" s="1407"/>
      <c r="C152" s="1407"/>
      <c r="E152" s="153"/>
    </row>
    <row r="153" spans="1:6" ht="16.5" thickBot="1">
      <c r="A153" s="1404" t="s">
        <v>1068</v>
      </c>
      <c r="B153" s="1404"/>
      <c r="C153" s="691"/>
      <c r="D153" s="689"/>
      <c r="E153" s="691"/>
      <c r="F153" s="689"/>
    </row>
    <row r="154" spans="1:6" ht="21.75" thickBot="1">
      <c r="A154" s="18">
        <v>1</v>
      </c>
      <c r="B154" s="24" t="s">
        <v>1069</v>
      </c>
      <c r="C154" s="309"/>
      <c r="D154" s="97">
        <f>+D64-D127</f>
        <v>0</v>
      </c>
      <c r="E154" s="309"/>
      <c r="F154" s="97">
        <f>+F64-F127</f>
        <v>0</v>
      </c>
    </row>
    <row r="155" spans="1:6" ht="21.75" thickBot="1">
      <c r="A155" s="18" t="s">
        <v>269</v>
      </c>
      <c r="B155" s="24" t="s">
        <v>1070</v>
      </c>
      <c r="C155" s="309"/>
      <c r="D155" s="97">
        <f>+D87-D147</f>
        <v>0</v>
      </c>
      <c r="E155" s="309"/>
      <c r="F155" s="97"/>
    </row>
  </sheetData>
  <sheetProtection/>
  <mergeCells count="6">
    <mergeCell ref="A153:B153"/>
    <mergeCell ref="A2:B2"/>
    <mergeCell ref="A1:C1"/>
    <mergeCell ref="A90:C90"/>
    <mergeCell ref="A91:B91"/>
    <mergeCell ref="A152:C152"/>
  </mergeCells>
  <printOptions horizontalCentered="1"/>
  <pageMargins left="0" right="0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Tát Város Önkormányzat
2016. ÉVI KÖLTSÉGVETÉS
ÁLLAMI (ÁLLAMIGAZGATÁSI) FELADATOK MÉRLEGE
&amp;R&amp;"Times New Roman CE,Félkövér dőlt"&amp;11 1.4. melléklet a 5 /2017. (IV.25.) önkormányzati rendelethez</oddHeader>
  </headerFooter>
  <rowBreaks count="1" manualBreakCount="1">
    <brk id="89" max="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P85"/>
  <sheetViews>
    <sheetView tabSelected="1" view="pageBreakPreview" zoomScale="60" zoomScalePageLayoutView="0" workbookViewId="0" topLeftCell="A1">
      <selection activeCell="J15" sqref="J15"/>
    </sheetView>
  </sheetViews>
  <sheetFormatPr defaultColWidth="9.00390625" defaultRowHeight="12.75"/>
  <cols>
    <col min="2" max="2" width="9.00390625" style="0" customWidth="1"/>
    <col min="3" max="3" width="18.875" style="0" customWidth="1"/>
    <col min="4" max="4" width="23.125" style="0" bestFit="1" customWidth="1"/>
    <col min="5" max="5" width="13.875" style="0" customWidth="1"/>
    <col min="6" max="6" width="13.375" style="0" customWidth="1"/>
    <col min="7" max="7" width="13.875" style="0" customWidth="1"/>
    <col min="8" max="8" width="13.00390625" style="0" customWidth="1"/>
  </cols>
  <sheetData>
    <row r="1" spans="2:8" ht="13.5" thickBot="1">
      <c r="B1" s="211"/>
      <c r="C1" s="1078"/>
      <c r="D1" s="1079"/>
      <c r="E1" s="1477" t="s">
        <v>188</v>
      </c>
      <c r="F1" s="1477"/>
      <c r="G1" s="1477"/>
      <c r="H1" s="1477"/>
    </row>
    <row r="2" spans="2:8" ht="24">
      <c r="B2" s="1080" t="s">
        <v>268</v>
      </c>
      <c r="C2" s="1576" t="s">
        <v>625</v>
      </c>
      <c r="D2" s="1577"/>
      <c r="E2" s="1081" t="s">
        <v>111</v>
      </c>
      <c r="F2" s="1081" t="s">
        <v>112</v>
      </c>
      <c r="G2" s="1081" t="s">
        <v>780</v>
      </c>
      <c r="H2" s="1082" t="s">
        <v>35</v>
      </c>
    </row>
    <row r="3" spans="1:8" ht="12.75" customHeight="1">
      <c r="A3" s="199"/>
      <c r="B3" s="200"/>
      <c r="C3" s="1578" t="s">
        <v>647</v>
      </c>
      <c r="D3" s="201" t="s">
        <v>644</v>
      </c>
      <c r="E3" s="202">
        <v>8140000</v>
      </c>
      <c r="F3" s="202">
        <v>8938000</v>
      </c>
      <c r="G3" s="202">
        <v>8734564</v>
      </c>
      <c r="H3" s="1083">
        <f>G3*100/F3</f>
        <v>97.72392034012083</v>
      </c>
    </row>
    <row r="4" spans="1:8" ht="12.75" customHeight="1">
      <c r="A4" s="199"/>
      <c r="B4" s="203"/>
      <c r="C4" s="1579"/>
      <c r="D4" s="204" t="s">
        <v>210</v>
      </c>
      <c r="E4" s="208">
        <v>2127000</v>
      </c>
      <c r="F4" s="208">
        <v>2370250</v>
      </c>
      <c r="G4" s="208">
        <v>2319348</v>
      </c>
      <c r="H4" s="1083">
        <f aca="true" t="shared" si="0" ref="H4:H17">G4*100/F4</f>
        <v>97.8524628203776</v>
      </c>
    </row>
    <row r="5" spans="1:8" ht="12.75">
      <c r="A5" s="199"/>
      <c r="B5" s="205"/>
      <c r="C5" s="1579"/>
      <c r="D5" s="206" t="s">
        <v>645</v>
      </c>
      <c r="E5" s="208">
        <v>5580000</v>
      </c>
      <c r="F5" s="208">
        <v>9546210</v>
      </c>
      <c r="G5" s="208">
        <v>9363698</v>
      </c>
      <c r="H5" s="1083">
        <f t="shared" si="0"/>
        <v>98.08812083538912</v>
      </c>
    </row>
    <row r="6" spans="1:8" ht="12.75">
      <c r="A6" s="199"/>
      <c r="B6" s="207"/>
      <c r="C6" s="1580" t="s">
        <v>213</v>
      </c>
      <c r="D6" s="1581"/>
      <c r="E6" s="1084">
        <f>SUM(E3:E5)</f>
        <v>15847000</v>
      </c>
      <c r="F6" s="1084">
        <f>SUM(F3:F5)</f>
        <v>20854460</v>
      </c>
      <c r="G6" s="1084">
        <f>SUM(G3:G5)</f>
        <v>20417610</v>
      </c>
      <c r="H6" s="1085">
        <f t="shared" si="0"/>
        <v>97.90524424991105</v>
      </c>
    </row>
    <row r="7" spans="1:8" ht="12.75">
      <c r="A7" s="199"/>
      <c r="B7" s="200"/>
      <c r="C7" s="1578" t="s">
        <v>648</v>
      </c>
      <c r="D7" s="201" t="s">
        <v>644</v>
      </c>
      <c r="E7" s="208">
        <v>1733000</v>
      </c>
      <c r="F7" s="208">
        <v>2090800</v>
      </c>
      <c r="G7" s="208">
        <v>2053102</v>
      </c>
      <c r="H7" s="1083">
        <f t="shared" si="0"/>
        <v>98.19695810216186</v>
      </c>
    </row>
    <row r="8" spans="1:8" ht="12.75">
      <c r="A8" s="199"/>
      <c r="B8" s="203"/>
      <c r="C8" s="1578"/>
      <c r="D8" s="204" t="s">
        <v>210</v>
      </c>
      <c r="E8" s="208">
        <v>468000</v>
      </c>
      <c r="F8" s="208">
        <v>570136</v>
      </c>
      <c r="G8" s="208">
        <v>569239</v>
      </c>
      <c r="H8" s="1083">
        <f t="shared" si="0"/>
        <v>99.84266911754388</v>
      </c>
    </row>
    <row r="9" spans="1:8" ht="12.75">
      <c r="A9" s="199"/>
      <c r="B9" s="205"/>
      <c r="C9" s="1578"/>
      <c r="D9" s="206" t="s">
        <v>645</v>
      </c>
      <c r="E9" s="208">
        <v>750000</v>
      </c>
      <c r="F9" s="208">
        <v>1133488</v>
      </c>
      <c r="G9" s="208">
        <v>1097787</v>
      </c>
      <c r="H9" s="1083">
        <f t="shared" si="0"/>
        <v>96.85034160044042</v>
      </c>
    </row>
    <row r="10" spans="1:8" ht="12.75">
      <c r="A10" s="199"/>
      <c r="B10" s="212"/>
      <c r="C10" s="1582" t="s">
        <v>214</v>
      </c>
      <c r="D10" s="1583"/>
      <c r="E10" s="1084">
        <f>SUM(E7:E9)</f>
        <v>2951000</v>
      </c>
      <c r="F10" s="1084">
        <f>SUM(F7:F9)</f>
        <v>3794424</v>
      </c>
      <c r="G10" s="1084">
        <f>SUM(G7:G9)</f>
        <v>3720128</v>
      </c>
      <c r="H10" s="1085">
        <f t="shared" si="0"/>
        <v>98.04196895233638</v>
      </c>
    </row>
    <row r="11" spans="1:8" ht="12.75">
      <c r="A11" s="199"/>
      <c r="B11" s="213"/>
      <c r="C11" s="214" t="s">
        <v>649</v>
      </c>
      <c r="D11" s="209" t="s">
        <v>645</v>
      </c>
      <c r="E11" s="1086">
        <v>596000</v>
      </c>
      <c r="F11" s="1086">
        <v>596000</v>
      </c>
      <c r="G11" s="1086">
        <v>330394</v>
      </c>
      <c r="H11" s="1085">
        <f t="shared" si="0"/>
        <v>55.43523489932886</v>
      </c>
    </row>
    <row r="12" spans="1:8" ht="12.75">
      <c r="A12" s="199"/>
      <c r="B12" s="213"/>
      <c r="C12" s="215" t="s">
        <v>207</v>
      </c>
      <c r="D12" s="209" t="s">
        <v>645</v>
      </c>
      <c r="E12" s="1086">
        <v>1100000</v>
      </c>
      <c r="F12" s="1086">
        <v>1700000</v>
      </c>
      <c r="G12" s="1086">
        <v>1691017</v>
      </c>
      <c r="H12" s="1085">
        <f t="shared" si="0"/>
        <v>99.47158823529412</v>
      </c>
    </row>
    <row r="13" spans="1:8" ht="12.75">
      <c r="A13" s="199"/>
      <c r="B13" s="207"/>
      <c r="C13" s="216" t="s">
        <v>650</v>
      </c>
      <c r="D13" s="217" t="s">
        <v>645</v>
      </c>
      <c r="E13" s="1086">
        <v>440000</v>
      </c>
      <c r="F13" s="1086">
        <v>3022500</v>
      </c>
      <c r="G13" s="1086">
        <v>2574615</v>
      </c>
      <c r="H13" s="1085">
        <f t="shared" si="0"/>
        <v>85.18163771712159</v>
      </c>
    </row>
    <row r="14" spans="1:8" ht="12.75">
      <c r="A14" s="199"/>
      <c r="B14" s="200"/>
      <c r="C14" s="1587" t="s">
        <v>651</v>
      </c>
      <c r="D14" s="201" t="s">
        <v>644</v>
      </c>
      <c r="E14" s="208">
        <f>SUM(E3+E7)</f>
        <v>9873000</v>
      </c>
      <c r="F14" s="208">
        <v>11028800</v>
      </c>
      <c r="G14" s="208">
        <f>G3+G7</f>
        <v>10787666</v>
      </c>
      <c r="H14" s="1083">
        <f t="shared" si="0"/>
        <v>97.81359712752068</v>
      </c>
    </row>
    <row r="15" spans="1:8" ht="12.75">
      <c r="A15" s="199"/>
      <c r="B15" s="203"/>
      <c r="C15" s="1588"/>
      <c r="D15" s="204" t="s">
        <v>210</v>
      </c>
      <c r="E15" s="208">
        <f>SUM(E4+E8)</f>
        <v>2595000</v>
      </c>
      <c r="F15" s="208">
        <v>2940386</v>
      </c>
      <c r="G15" s="208">
        <f>G4+G8</f>
        <v>2888587</v>
      </c>
      <c r="H15" s="1083">
        <f t="shared" si="0"/>
        <v>98.23836054177922</v>
      </c>
    </row>
    <row r="16" spans="1:8" ht="13.5" thickBot="1">
      <c r="A16" s="199"/>
      <c r="B16" s="205"/>
      <c r="C16" s="1589"/>
      <c r="D16" s="206" t="s">
        <v>645</v>
      </c>
      <c r="E16" s="208">
        <f>SUM(E5+E9+E11+E12+E13)</f>
        <v>8466000</v>
      </c>
      <c r="F16" s="208">
        <v>15998198</v>
      </c>
      <c r="G16" s="208">
        <f>G5+G9+G11+G12+G13</f>
        <v>15057511</v>
      </c>
      <c r="H16" s="1087">
        <f t="shared" si="0"/>
        <v>94.12004401995775</v>
      </c>
    </row>
    <row r="17" spans="1:8" ht="12.75" customHeight="1" thickBot="1">
      <c r="A17" s="199"/>
      <c r="B17" s="210" t="s">
        <v>268</v>
      </c>
      <c r="C17" s="1590" t="s">
        <v>208</v>
      </c>
      <c r="D17" s="1591"/>
      <c r="E17" s="1088">
        <f>SUM(E14:E16)</f>
        <v>20934000</v>
      </c>
      <c r="F17" s="1088">
        <f>SUM(F14:F16)</f>
        <v>29967384</v>
      </c>
      <c r="G17" s="1088">
        <f>G16+G14+G15</f>
        <v>28733764</v>
      </c>
      <c r="H17" s="1089">
        <f t="shared" si="0"/>
        <v>95.88345782868468</v>
      </c>
    </row>
    <row r="18" spans="1:8" ht="12.75">
      <c r="A18" s="199"/>
      <c r="B18" s="211"/>
      <c r="C18" s="218"/>
      <c r="D18" s="218"/>
      <c r="E18" s="199"/>
      <c r="F18" s="199"/>
      <c r="G18" s="199"/>
      <c r="H18" s="1090"/>
    </row>
    <row r="19" spans="1:8" ht="12.75">
      <c r="A19" s="199"/>
      <c r="B19" s="211"/>
      <c r="C19" s="218"/>
      <c r="D19" s="218"/>
      <c r="E19" s="199"/>
      <c r="F19" s="199"/>
      <c r="G19" s="199"/>
      <c r="H19" s="1090"/>
    </row>
    <row r="20" spans="1:8" ht="13.5" thickBot="1">
      <c r="A20" s="199"/>
      <c r="B20" s="211"/>
      <c r="C20" s="218"/>
      <c r="D20" s="218"/>
      <c r="E20" s="199"/>
      <c r="F20" s="199"/>
      <c r="G20" s="199"/>
      <c r="H20" s="1090"/>
    </row>
    <row r="21" spans="1:8" ht="12.75" customHeight="1">
      <c r="A21" s="199"/>
      <c r="B21" s="1566" t="s">
        <v>269</v>
      </c>
      <c r="C21" s="1568" t="s">
        <v>626</v>
      </c>
      <c r="D21" s="1568"/>
      <c r="E21" s="1570" t="s">
        <v>111</v>
      </c>
      <c r="F21" s="1572" t="s">
        <v>112</v>
      </c>
      <c r="G21" s="1574"/>
      <c r="H21" s="1558" t="s">
        <v>35</v>
      </c>
    </row>
    <row r="22" spans="1:8" ht="12.75" customHeight="1">
      <c r="A22" s="199"/>
      <c r="B22" s="1567"/>
      <c r="C22" s="1569"/>
      <c r="D22" s="1569"/>
      <c r="E22" s="1571"/>
      <c r="F22" s="1573"/>
      <c r="G22" s="1575"/>
      <c r="H22" s="1559"/>
    </row>
    <row r="23" spans="1:8" ht="12.75" customHeight="1">
      <c r="A23" s="199"/>
      <c r="B23" s="219"/>
      <c r="C23" s="1560" t="s">
        <v>679</v>
      </c>
      <c r="D23" s="201" t="s">
        <v>644</v>
      </c>
      <c r="E23" s="202">
        <v>59115000</v>
      </c>
      <c r="F23" s="202">
        <v>63853181</v>
      </c>
      <c r="G23" s="202">
        <v>55074713</v>
      </c>
      <c r="H23" s="1083">
        <f>G23*100/F23</f>
        <v>86.25210543543633</v>
      </c>
    </row>
    <row r="24" spans="1:8" ht="23.25" customHeight="1">
      <c r="A24" s="199"/>
      <c r="B24" s="220"/>
      <c r="C24" s="1544"/>
      <c r="D24" s="204" t="s">
        <v>210</v>
      </c>
      <c r="E24" s="208">
        <v>16965000</v>
      </c>
      <c r="F24" s="208">
        <v>18873768</v>
      </c>
      <c r="G24" s="208">
        <v>16431846</v>
      </c>
      <c r="H24" s="1083">
        <f aca="true" t="shared" si="1" ref="H24:H42">G24*100/F24</f>
        <v>87.061820405973</v>
      </c>
    </row>
    <row r="25" spans="1:8" ht="12.75" customHeight="1">
      <c r="A25" s="199"/>
      <c r="B25" s="221"/>
      <c r="C25" s="1561"/>
      <c r="D25" s="206" t="s">
        <v>645</v>
      </c>
      <c r="E25" s="222">
        <v>56669000</v>
      </c>
      <c r="F25" s="222">
        <v>53578601</v>
      </c>
      <c r="G25" s="222">
        <v>43317570</v>
      </c>
      <c r="H25" s="1083">
        <f t="shared" si="1"/>
        <v>80.84863955294391</v>
      </c>
    </row>
    <row r="26" spans="1:8" ht="12.75">
      <c r="A26" s="199"/>
      <c r="B26" s="223"/>
      <c r="C26" s="1562" t="s">
        <v>652</v>
      </c>
      <c r="D26" s="1562"/>
      <c r="E26" s="1084">
        <f>SUM(E23:E25)</f>
        <v>132749000</v>
      </c>
      <c r="F26" s="1084">
        <f>SUM(F23:F25)</f>
        <v>136305550</v>
      </c>
      <c r="G26" s="1084">
        <f>SUM(G23:G25)</f>
        <v>114824129</v>
      </c>
      <c r="H26" s="1085">
        <f t="shared" si="1"/>
        <v>84.24024480294456</v>
      </c>
    </row>
    <row r="27" spans="1:8" ht="12.75">
      <c r="A27" s="199"/>
      <c r="B27" s="219"/>
      <c r="C27" s="1563" t="s">
        <v>234</v>
      </c>
      <c r="D27" s="201" t="s">
        <v>644</v>
      </c>
      <c r="E27" s="202">
        <v>3939000</v>
      </c>
      <c r="F27" s="202">
        <v>4417752</v>
      </c>
      <c r="G27" s="202">
        <v>4415518</v>
      </c>
      <c r="H27" s="1083">
        <f t="shared" si="1"/>
        <v>99.94943129446831</v>
      </c>
    </row>
    <row r="28" spans="1:8" ht="12.75">
      <c r="A28" s="199"/>
      <c r="B28" s="220"/>
      <c r="C28" s="1564"/>
      <c r="D28" s="204" t="s">
        <v>210</v>
      </c>
      <c r="E28" s="208">
        <v>1057000</v>
      </c>
      <c r="F28" s="208">
        <v>1329732</v>
      </c>
      <c r="G28" s="208">
        <v>1319873</v>
      </c>
      <c r="H28" s="1083">
        <f t="shared" si="1"/>
        <v>99.25857240406337</v>
      </c>
    </row>
    <row r="29" spans="1:16" ht="12.75">
      <c r="A29" s="199"/>
      <c r="B29" s="221"/>
      <c r="C29" s="1565"/>
      <c r="D29" s="206" t="s">
        <v>645</v>
      </c>
      <c r="E29" s="222">
        <v>170000</v>
      </c>
      <c r="F29" s="222">
        <v>208500</v>
      </c>
      <c r="G29" s="222">
        <v>207124</v>
      </c>
      <c r="H29" s="1083">
        <f t="shared" si="1"/>
        <v>99.3400479616307</v>
      </c>
      <c r="P29" s="33"/>
    </row>
    <row r="30" spans="1:8" ht="12.75">
      <c r="A30" s="199"/>
      <c r="B30" s="223"/>
      <c r="C30" s="1562" t="s">
        <v>653</v>
      </c>
      <c r="D30" s="1562"/>
      <c r="E30" s="1084">
        <f>SUM(E27:E29)</f>
        <v>5166000</v>
      </c>
      <c r="F30" s="1084">
        <f>SUM(F27:F29)</f>
        <v>5955984</v>
      </c>
      <c r="G30" s="1084">
        <f>SUM(G27:G29)</f>
        <v>5942515</v>
      </c>
      <c r="H30" s="1085">
        <f t="shared" si="1"/>
        <v>99.77385768665597</v>
      </c>
    </row>
    <row r="31" spans="1:8" ht="12.75">
      <c r="A31" s="199"/>
      <c r="B31" s="219"/>
      <c r="C31" s="1563" t="s">
        <v>215</v>
      </c>
      <c r="D31" s="201" t="s">
        <v>644</v>
      </c>
      <c r="E31" s="202">
        <v>963000</v>
      </c>
      <c r="F31" s="202">
        <v>1161880</v>
      </c>
      <c r="G31" s="202">
        <v>1142004</v>
      </c>
      <c r="H31" s="1083">
        <f t="shared" si="1"/>
        <v>98.28932419871244</v>
      </c>
    </row>
    <row r="32" spans="1:8" ht="12.75">
      <c r="A32" s="199"/>
      <c r="B32" s="220"/>
      <c r="C32" s="1564"/>
      <c r="D32" s="204" t="s">
        <v>210</v>
      </c>
      <c r="E32" s="208">
        <v>262000</v>
      </c>
      <c r="F32" s="208">
        <v>367370</v>
      </c>
      <c r="G32" s="208">
        <v>362558</v>
      </c>
      <c r="H32" s="1083">
        <f t="shared" si="1"/>
        <v>98.69014889620819</v>
      </c>
    </row>
    <row r="33" spans="1:8" ht="12.75">
      <c r="A33" s="199"/>
      <c r="B33" s="221"/>
      <c r="C33" s="1565"/>
      <c r="D33" s="206" t="s">
        <v>645</v>
      </c>
      <c r="E33" s="222">
        <v>130000</v>
      </c>
      <c r="F33" s="222">
        <v>10100</v>
      </c>
      <c r="G33" s="222">
        <v>10000</v>
      </c>
      <c r="H33" s="1083">
        <f t="shared" si="1"/>
        <v>99.00990099009901</v>
      </c>
    </row>
    <row r="34" spans="1:8" ht="12.75">
      <c r="A34" s="199"/>
      <c r="B34" s="223"/>
      <c r="C34" s="1562" t="s">
        <v>654</v>
      </c>
      <c r="D34" s="1562"/>
      <c r="E34" s="1084">
        <f>SUM(E31:E33)</f>
        <v>1355000</v>
      </c>
      <c r="F34" s="1084">
        <f>SUM(F31:F33)</f>
        <v>1539350</v>
      </c>
      <c r="G34" s="1084">
        <f>SUM(G31:G33)</f>
        <v>1514562</v>
      </c>
      <c r="H34" s="1085">
        <f t="shared" si="1"/>
        <v>98.3897099425082</v>
      </c>
    </row>
    <row r="35" spans="1:8" ht="12.75">
      <c r="A35" s="199"/>
      <c r="B35" s="224"/>
      <c r="C35" s="1597" t="s">
        <v>628</v>
      </c>
      <c r="D35" s="201" t="s">
        <v>644</v>
      </c>
      <c r="E35" s="225">
        <v>962000</v>
      </c>
      <c r="F35" s="225">
        <v>737880</v>
      </c>
      <c r="G35" s="225">
        <v>737553</v>
      </c>
      <c r="H35" s="1083">
        <f t="shared" si="1"/>
        <v>99.95568385103269</v>
      </c>
    </row>
    <row r="36" spans="1:8" ht="12.75">
      <c r="A36" s="199"/>
      <c r="B36" s="224"/>
      <c r="C36" s="1598"/>
      <c r="D36" s="204" t="s">
        <v>210</v>
      </c>
      <c r="E36" s="225">
        <v>262000</v>
      </c>
      <c r="F36" s="225">
        <v>206896</v>
      </c>
      <c r="G36" s="225">
        <v>206806</v>
      </c>
      <c r="H36" s="1083">
        <f t="shared" si="1"/>
        <v>99.9564998839997</v>
      </c>
    </row>
    <row r="37" spans="1:8" ht="12.75">
      <c r="A37" s="199"/>
      <c r="B37" s="224"/>
      <c r="C37" s="1599"/>
      <c r="D37" s="206" t="s">
        <v>645</v>
      </c>
      <c r="E37" s="226">
        <v>0</v>
      </c>
      <c r="F37" s="226">
        <v>10100</v>
      </c>
      <c r="G37" s="226">
        <v>10000</v>
      </c>
      <c r="H37" s="1083">
        <v>0</v>
      </c>
    </row>
    <row r="38" spans="1:8" ht="12.75">
      <c r="A38" s="199"/>
      <c r="B38" s="223"/>
      <c r="C38" s="697" t="s">
        <v>630</v>
      </c>
      <c r="D38" s="697"/>
      <c r="E38" s="1084">
        <f>SUM(E35:E37)</f>
        <v>1224000</v>
      </c>
      <c r="F38" s="1084">
        <f>SUM(F35:F37)</f>
        <v>954876</v>
      </c>
      <c r="G38" s="1084">
        <f>SUM(G35:G37)</f>
        <v>954359</v>
      </c>
      <c r="H38" s="1085">
        <f t="shared" si="1"/>
        <v>99.94585684423946</v>
      </c>
    </row>
    <row r="39" spans="1:8" ht="12.75">
      <c r="A39" s="199"/>
      <c r="B39" s="219"/>
      <c r="C39" s="1600" t="s">
        <v>655</v>
      </c>
      <c r="D39" s="201" t="s">
        <v>644</v>
      </c>
      <c r="E39" s="202">
        <f aca="true" t="shared" si="2" ref="E39:F41">SUM(E23+E27+E31+E35)</f>
        <v>64979000</v>
      </c>
      <c r="F39" s="202">
        <f t="shared" si="2"/>
        <v>70170693</v>
      </c>
      <c r="G39" s="202">
        <f>G23+G27+G31+G35</f>
        <v>61369788</v>
      </c>
      <c r="H39" s="1083">
        <f t="shared" si="1"/>
        <v>87.4578622160679</v>
      </c>
    </row>
    <row r="40" spans="1:8" ht="12.75">
      <c r="A40" s="199"/>
      <c r="B40" s="220"/>
      <c r="C40" s="1600"/>
      <c r="D40" s="204" t="s">
        <v>210</v>
      </c>
      <c r="E40" s="202">
        <f t="shared" si="2"/>
        <v>18546000</v>
      </c>
      <c r="F40" s="202">
        <f t="shared" si="2"/>
        <v>20777766</v>
      </c>
      <c r="G40" s="202">
        <f>G24+G28+G32+G36</f>
        <v>18321083</v>
      </c>
      <c r="H40" s="1083">
        <f t="shared" si="1"/>
        <v>88.17638527645369</v>
      </c>
    </row>
    <row r="41" spans="1:8" ht="12.75" customHeight="1" thickBot="1">
      <c r="A41" s="199"/>
      <c r="B41" s="227"/>
      <c r="C41" s="1601"/>
      <c r="D41" s="206" t="s">
        <v>645</v>
      </c>
      <c r="E41" s="202">
        <f t="shared" si="2"/>
        <v>56969000</v>
      </c>
      <c r="F41" s="202">
        <f t="shared" si="2"/>
        <v>53807301</v>
      </c>
      <c r="G41" s="202">
        <f>G25+G29+G33+G37+G37</f>
        <v>43554694</v>
      </c>
      <c r="H41" s="1087">
        <f t="shared" si="1"/>
        <v>80.94569545497181</v>
      </c>
    </row>
    <row r="42" spans="1:8" ht="13.5" thickBot="1">
      <c r="A42" s="199"/>
      <c r="B42" s="210" t="s">
        <v>269</v>
      </c>
      <c r="C42" s="1602" t="s">
        <v>656</v>
      </c>
      <c r="D42" s="1602"/>
      <c r="E42" s="1088">
        <f>SUM(E39:E41)</f>
        <v>140494000</v>
      </c>
      <c r="F42" s="1088">
        <f>SUM(F39:F41)</f>
        <v>144755760</v>
      </c>
      <c r="G42" s="1088">
        <f>SUM(G39:G41)</f>
        <v>123245565</v>
      </c>
      <c r="H42" s="1089">
        <f t="shared" si="1"/>
        <v>85.14035296419293</v>
      </c>
    </row>
    <row r="43" spans="1:8" ht="12.75">
      <c r="A43" s="199"/>
      <c r="B43" s="211"/>
      <c r="C43" s="218"/>
      <c r="D43" s="218"/>
      <c r="E43" s="199"/>
      <c r="F43" s="199"/>
      <c r="G43" s="199"/>
      <c r="H43" s="1090"/>
    </row>
    <row r="44" spans="1:8" ht="12.75">
      <c r="A44" s="199"/>
      <c r="B44" s="211"/>
      <c r="C44" s="218"/>
      <c r="D44" s="218"/>
      <c r="E44" s="199"/>
      <c r="F44" s="199"/>
      <c r="G44" s="199"/>
      <c r="H44" s="1090"/>
    </row>
    <row r="45" spans="1:8" ht="12.75">
      <c r="A45" s="199"/>
      <c r="B45" s="211"/>
      <c r="C45" s="218"/>
      <c r="D45" s="218"/>
      <c r="E45" s="199"/>
      <c r="F45" s="199"/>
      <c r="G45" s="199"/>
      <c r="H45" s="1090"/>
    </row>
    <row r="46" spans="1:8" ht="13.5" thickBot="1">
      <c r="A46" s="199"/>
      <c r="B46" s="244"/>
      <c r="C46" s="245"/>
      <c r="D46" s="245"/>
      <c r="E46" s="199"/>
      <c r="F46" s="199"/>
      <c r="G46" s="199"/>
      <c r="H46" s="1090"/>
    </row>
    <row r="47" spans="1:8" ht="24.75" thickBot="1">
      <c r="A47" s="199"/>
      <c r="B47" s="1091" t="s">
        <v>270</v>
      </c>
      <c r="C47" s="1592" t="s">
        <v>639</v>
      </c>
      <c r="D47" s="1593"/>
      <c r="E47" s="1081" t="s">
        <v>111</v>
      </c>
      <c r="F47" s="246" t="s">
        <v>114</v>
      </c>
      <c r="G47" s="246" t="s">
        <v>780</v>
      </c>
      <c r="H47" s="1092" t="s">
        <v>35</v>
      </c>
    </row>
    <row r="48" spans="1:8" ht="12.75">
      <c r="A48" s="199"/>
      <c r="B48" s="228"/>
      <c r="C48" s="1594" t="s">
        <v>229</v>
      </c>
      <c r="D48" s="229" t="s">
        <v>660</v>
      </c>
      <c r="E48" s="247">
        <v>66232000</v>
      </c>
      <c r="F48" s="247">
        <v>60948690</v>
      </c>
      <c r="G48" s="247">
        <v>60827823</v>
      </c>
      <c r="H48" s="1093">
        <f>G48/F48*100</f>
        <v>99.80169056955941</v>
      </c>
    </row>
    <row r="49" spans="1:8" ht="12.75">
      <c r="A49" s="199"/>
      <c r="B49" s="230"/>
      <c r="C49" s="1584"/>
      <c r="D49" s="231" t="s">
        <v>210</v>
      </c>
      <c r="E49" s="232">
        <v>18125000</v>
      </c>
      <c r="F49" s="232">
        <v>17016256</v>
      </c>
      <c r="G49" s="232">
        <v>17040657</v>
      </c>
      <c r="H49" s="1095">
        <f>G49/F49*100</f>
        <v>100.14339817172473</v>
      </c>
    </row>
    <row r="50" spans="1:8" ht="12.75">
      <c r="A50" s="199"/>
      <c r="B50" s="230"/>
      <c r="C50" s="1584"/>
      <c r="D50" s="231" t="s">
        <v>645</v>
      </c>
      <c r="E50" s="232">
        <v>15741000</v>
      </c>
      <c r="F50" s="232">
        <v>19797214</v>
      </c>
      <c r="G50" s="232">
        <v>19545591</v>
      </c>
      <c r="H50" s="1094">
        <f>G50/F50*100</f>
        <v>98.72899792869845</v>
      </c>
    </row>
    <row r="51" spans="1:8" ht="12.75">
      <c r="A51" s="199"/>
      <c r="B51" s="1096"/>
      <c r="C51" s="1097"/>
      <c r="D51" s="1098" t="s">
        <v>36</v>
      </c>
      <c r="E51" s="1099"/>
      <c r="F51" s="1099">
        <v>2985000</v>
      </c>
      <c r="G51" s="1099"/>
      <c r="H51" s="1095"/>
    </row>
    <row r="52" spans="1:8" ht="12.75">
      <c r="A52" s="199"/>
      <c r="B52" s="494"/>
      <c r="C52" s="495" t="s">
        <v>637</v>
      </c>
      <c r="D52" s="1100"/>
      <c r="E52" s="1101">
        <f>SUM(E48:E50)</f>
        <v>100098000</v>
      </c>
      <c r="F52" s="1101">
        <f>SUM(F48:F50)</f>
        <v>97762160</v>
      </c>
      <c r="G52" s="1101">
        <f>G48+G49+G50</f>
        <v>97414071</v>
      </c>
      <c r="H52" s="1102">
        <f>G52/F52*100</f>
        <v>99.64394301435239</v>
      </c>
    </row>
    <row r="53" spans="1:8" ht="12.75">
      <c r="A53" s="199"/>
      <c r="B53" s="233"/>
      <c r="C53" s="1595" t="s">
        <v>677</v>
      </c>
      <c r="D53" s="234" t="s">
        <v>660</v>
      </c>
      <c r="E53" s="235">
        <v>2018000</v>
      </c>
      <c r="F53" s="235">
        <v>2018000</v>
      </c>
      <c r="G53" s="235">
        <v>2018000</v>
      </c>
      <c r="H53" s="1095">
        <f>G53/F53*100</f>
        <v>100</v>
      </c>
    </row>
    <row r="54" spans="1:8" ht="12.75">
      <c r="A54" s="199"/>
      <c r="B54" s="233"/>
      <c r="C54" s="1596"/>
      <c r="D54" s="231" t="s">
        <v>210</v>
      </c>
      <c r="E54" s="236">
        <v>545000</v>
      </c>
      <c r="F54" s="236">
        <v>545000</v>
      </c>
      <c r="G54" s="236">
        <v>545000</v>
      </c>
      <c r="H54" s="1095">
        <f>G54/F54*100</f>
        <v>100</v>
      </c>
    </row>
    <row r="55" spans="1:8" ht="12.75">
      <c r="A55" s="199"/>
      <c r="B55" s="237"/>
      <c r="C55" s="238" t="s">
        <v>678</v>
      </c>
      <c r="D55" s="1103"/>
      <c r="E55" s="1104">
        <f>(E53+E54)</f>
        <v>2563000</v>
      </c>
      <c r="F55" s="1104">
        <f>(F53+F54)</f>
        <v>2563000</v>
      </c>
      <c r="G55" s="1104">
        <f>G53+G54</f>
        <v>2563000</v>
      </c>
      <c r="H55" s="1102">
        <f>G55/F55*100</f>
        <v>100</v>
      </c>
    </row>
    <row r="56" spans="1:8" ht="12.75">
      <c r="A56" s="199"/>
      <c r="B56" s="493"/>
      <c r="C56" s="1584" t="s">
        <v>680</v>
      </c>
      <c r="D56" s="234" t="s">
        <v>660</v>
      </c>
      <c r="E56" s="1105">
        <v>0</v>
      </c>
      <c r="F56" s="1105">
        <v>0</v>
      </c>
      <c r="G56" s="1105"/>
      <c r="H56" s="1095"/>
    </row>
    <row r="57" spans="1:8" ht="12.75">
      <c r="A57" s="199"/>
      <c r="B57" s="493"/>
      <c r="C57" s="1584"/>
      <c r="D57" s="231" t="s">
        <v>210</v>
      </c>
      <c r="E57" s="1099">
        <v>0</v>
      </c>
      <c r="F57" s="1099">
        <v>0</v>
      </c>
      <c r="G57" s="1099"/>
      <c r="H57" s="1095"/>
    </row>
    <row r="58" spans="1:8" ht="12.75" customHeight="1">
      <c r="A58" s="199"/>
      <c r="B58" s="240"/>
      <c r="C58" s="1584"/>
      <c r="D58" s="231" t="s">
        <v>645</v>
      </c>
      <c r="E58" s="241">
        <v>0</v>
      </c>
      <c r="F58" s="241">
        <v>0</v>
      </c>
      <c r="G58" s="241"/>
      <c r="H58" s="1095"/>
    </row>
    <row r="59" spans="1:8" ht="12.75">
      <c r="A59" s="199"/>
      <c r="B59" s="237"/>
      <c r="C59" s="238" t="s">
        <v>680</v>
      </c>
      <c r="D59" s="1103"/>
      <c r="E59" s="1104">
        <v>0</v>
      </c>
      <c r="F59" s="1104">
        <v>0</v>
      </c>
      <c r="G59" s="1104"/>
      <c r="H59" s="1102"/>
    </row>
    <row r="60" spans="1:8" ht="12.75">
      <c r="A60" s="199"/>
      <c r="B60" s="493"/>
      <c r="C60" s="1584" t="s">
        <v>682</v>
      </c>
      <c r="D60" s="234" t="s">
        <v>660</v>
      </c>
      <c r="E60" s="1105">
        <v>0</v>
      </c>
      <c r="F60" s="1105">
        <v>0</v>
      </c>
      <c r="G60" s="1105"/>
      <c r="H60" s="1095"/>
    </row>
    <row r="61" spans="1:8" ht="12.75">
      <c r="A61" s="199"/>
      <c r="B61" s="493"/>
      <c r="C61" s="1584"/>
      <c r="D61" s="231" t="s">
        <v>210</v>
      </c>
      <c r="E61" s="1099">
        <v>0</v>
      </c>
      <c r="F61" s="1099">
        <v>0</v>
      </c>
      <c r="G61" s="1099"/>
      <c r="H61" s="1095"/>
    </row>
    <row r="62" spans="1:8" ht="12.75">
      <c r="A62" s="199"/>
      <c r="B62" s="240"/>
      <c r="C62" s="1584"/>
      <c r="D62" s="231" t="s">
        <v>645</v>
      </c>
      <c r="E62" s="241">
        <v>0</v>
      </c>
      <c r="F62" s="241">
        <v>0</v>
      </c>
      <c r="G62" s="241"/>
      <c r="H62" s="1095"/>
    </row>
    <row r="63" spans="1:8" ht="12.75" customHeight="1">
      <c r="A63" s="199"/>
      <c r="B63" s="237"/>
      <c r="C63" s="238" t="s">
        <v>681</v>
      </c>
      <c r="D63" s="1103"/>
      <c r="E63" s="1104">
        <v>0</v>
      </c>
      <c r="F63" s="1104">
        <v>0</v>
      </c>
      <c r="G63" s="1104"/>
      <c r="H63" s="1102"/>
    </row>
    <row r="64" spans="1:8" ht="12.75">
      <c r="A64" s="199"/>
      <c r="B64" s="493"/>
      <c r="C64" s="1584" t="s">
        <v>115</v>
      </c>
      <c r="D64" s="234" t="s">
        <v>660</v>
      </c>
      <c r="E64" s="1105">
        <v>0</v>
      </c>
      <c r="F64" s="1105">
        <v>794100</v>
      </c>
      <c r="G64" s="1105"/>
      <c r="H64" s="1095"/>
    </row>
    <row r="65" spans="1:8" ht="12.75">
      <c r="A65" s="199"/>
      <c r="B65" s="493"/>
      <c r="C65" s="1584"/>
      <c r="D65" s="231" t="s">
        <v>210</v>
      </c>
      <c r="E65" s="1099">
        <v>0</v>
      </c>
      <c r="F65" s="1099">
        <v>229948</v>
      </c>
      <c r="G65" s="1099"/>
      <c r="H65" s="1095"/>
    </row>
    <row r="66" spans="1:8" ht="12.75" customHeight="1">
      <c r="A66" s="199"/>
      <c r="B66" s="240"/>
      <c r="C66" s="1584"/>
      <c r="D66" s="231" t="s">
        <v>645</v>
      </c>
      <c r="E66" s="241">
        <v>0</v>
      </c>
      <c r="F66" s="241">
        <v>225246</v>
      </c>
      <c r="G66" s="241"/>
      <c r="H66" s="1095"/>
    </row>
    <row r="67" spans="1:8" ht="12.75" customHeight="1">
      <c r="A67" s="199"/>
      <c r="B67" s="237"/>
      <c r="C67" s="238" t="s">
        <v>37</v>
      </c>
      <c r="D67" s="239"/>
      <c r="E67" s="1104">
        <v>0</v>
      </c>
      <c r="F67" s="1104">
        <v>0</v>
      </c>
      <c r="G67" s="1104">
        <v>0</v>
      </c>
      <c r="H67" s="1102">
        <v>0</v>
      </c>
    </row>
    <row r="68" spans="1:8" ht="12.75" customHeight="1">
      <c r="A68" s="199"/>
      <c r="B68" s="242"/>
      <c r="C68" s="1585" t="s">
        <v>638</v>
      </c>
      <c r="D68" s="234" t="s">
        <v>660</v>
      </c>
      <c r="E68" s="1105">
        <v>68250000</v>
      </c>
      <c r="F68" s="1105">
        <v>63760790</v>
      </c>
      <c r="G68" s="1105">
        <f>(G48+G53)</f>
        <v>62845823</v>
      </c>
      <c r="H68" s="1083">
        <f>G68*100/F68</f>
        <v>98.56500052775381</v>
      </c>
    </row>
    <row r="69" spans="1:8" ht="12.75" customHeight="1">
      <c r="A69" s="199"/>
      <c r="B69" s="230"/>
      <c r="C69" s="1585"/>
      <c r="D69" s="231" t="s">
        <v>210</v>
      </c>
      <c r="E69" s="232">
        <f>(E49+E54)</f>
        <v>18670000</v>
      </c>
      <c r="F69" s="232">
        <v>17791204</v>
      </c>
      <c r="G69" s="232">
        <f>(G49+G54)</f>
        <v>17585657</v>
      </c>
      <c r="H69" s="1106">
        <f>G69*100/F69</f>
        <v>98.84467065860186</v>
      </c>
    </row>
    <row r="70" spans="1:8" ht="12.75">
      <c r="A70" s="199"/>
      <c r="B70" s="230"/>
      <c r="C70" s="1585"/>
      <c r="D70" s="231" t="s">
        <v>645</v>
      </c>
      <c r="E70" s="232">
        <f>(E50)</f>
        <v>15741000</v>
      </c>
      <c r="F70" s="232">
        <v>23007460</v>
      </c>
      <c r="G70" s="232">
        <f>(G50)</f>
        <v>19545591</v>
      </c>
      <c r="H70" s="1106">
        <f>G70*100/F70</f>
        <v>84.95327602438513</v>
      </c>
    </row>
    <row r="71" spans="1:8" ht="13.5" thickBot="1">
      <c r="A71" s="199"/>
      <c r="B71" s="1107"/>
      <c r="C71" s="1585"/>
      <c r="D71" s="1098" t="s">
        <v>36</v>
      </c>
      <c r="E71" s="1108">
        <v>0</v>
      </c>
      <c r="F71" s="1108"/>
      <c r="G71" s="1108">
        <v>0</v>
      </c>
      <c r="H71" s="1109"/>
    </row>
    <row r="72" spans="1:8" ht="13.5" customHeight="1" thickBot="1">
      <c r="A72" s="199"/>
      <c r="B72" s="243" t="s">
        <v>270</v>
      </c>
      <c r="C72" s="1586" t="s">
        <v>640</v>
      </c>
      <c r="D72" s="1586"/>
      <c r="E72" s="1110">
        <f>SUM(E68:E70)</f>
        <v>102661000</v>
      </c>
      <c r="F72" s="1110">
        <f>SUM(F68:F71)</f>
        <v>104559454</v>
      </c>
      <c r="G72" s="1110">
        <f>SUM(G68:G70)</f>
        <v>99977071</v>
      </c>
      <c r="H72" s="1089">
        <f>G72*100/F72</f>
        <v>95.61743790284139</v>
      </c>
    </row>
    <row r="73" spans="1:8" ht="12.75">
      <c r="A73" s="199"/>
      <c r="B73" s="244"/>
      <c r="C73" s="245"/>
      <c r="D73" s="245"/>
      <c r="E73" s="199"/>
      <c r="F73" s="199"/>
      <c r="G73" s="199"/>
      <c r="H73" s="1090"/>
    </row>
    <row r="74" spans="1:8" ht="12.75">
      <c r="A74" s="472"/>
      <c r="B74" s="244"/>
      <c r="C74" s="245"/>
      <c r="D74" s="245"/>
      <c r="E74" s="199"/>
      <c r="F74" s="199"/>
      <c r="G74" s="199"/>
      <c r="H74" s="1090"/>
    </row>
    <row r="75" spans="2:8" ht="12.75">
      <c r="B75" s="244"/>
      <c r="C75" s="245"/>
      <c r="D75" s="245"/>
      <c r="E75" s="199"/>
      <c r="F75" s="199"/>
      <c r="G75" s="199"/>
      <c r="H75" s="1090"/>
    </row>
    <row r="76" spans="2:8" ht="13.5" thickBot="1">
      <c r="B76" s="244"/>
      <c r="C76" s="245"/>
      <c r="D76" s="245"/>
      <c r="E76" s="199"/>
      <c r="F76" s="199"/>
      <c r="G76" s="199"/>
      <c r="H76" s="1090"/>
    </row>
    <row r="77" spans="2:8" ht="12.75">
      <c r="B77" s="1546"/>
      <c r="C77" s="1549" t="s">
        <v>671</v>
      </c>
      <c r="D77" s="1550"/>
      <c r="E77" s="1555" t="s">
        <v>111</v>
      </c>
      <c r="F77" s="1555" t="s">
        <v>113</v>
      </c>
      <c r="G77" s="1555" t="s">
        <v>780</v>
      </c>
      <c r="H77" s="1541" t="s">
        <v>35</v>
      </c>
    </row>
    <row r="78" spans="2:8" ht="12.75">
      <c r="B78" s="1547"/>
      <c r="C78" s="1551"/>
      <c r="D78" s="1552"/>
      <c r="E78" s="1556"/>
      <c r="F78" s="1556"/>
      <c r="G78" s="1556"/>
      <c r="H78" s="1542"/>
    </row>
    <row r="79" spans="2:8" ht="13.5" thickBot="1">
      <c r="B79" s="1548"/>
      <c r="C79" s="1553"/>
      <c r="D79" s="1554"/>
      <c r="E79" s="1557"/>
      <c r="F79" s="1557"/>
      <c r="G79" s="1557"/>
      <c r="H79" s="1543"/>
    </row>
    <row r="80" spans="2:8" ht="12.75">
      <c r="B80" s="224"/>
      <c r="C80" s="1544" t="s">
        <v>211</v>
      </c>
      <c r="D80" s="201" t="s">
        <v>644</v>
      </c>
      <c r="E80" s="1111">
        <f aca="true" t="shared" si="3" ref="E80:F82">(E14+E39+E68)</f>
        <v>143102000</v>
      </c>
      <c r="F80" s="1111">
        <f t="shared" si="3"/>
        <v>144960283</v>
      </c>
      <c r="G80" s="1111">
        <f>G68+G39+G14</f>
        <v>135003277</v>
      </c>
      <c r="H80" s="1093">
        <f aca="true" t="shared" si="4" ref="H80:H85">G80*100/F80</f>
        <v>93.13121787986576</v>
      </c>
    </row>
    <row r="81" spans="2:8" ht="12.75">
      <c r="B81" s="224"/>
      <c r="C81" s="1544"/>
      <c r="D81" s="204" t="s">
        <v>210</v>
      </c>
      <c r="E81" s="248">
        <f t="shared" si="3"/>
        <v>39811000</v>
      </c>
      <c r="F81" s="248">
        <f t="shared" si="3"/>
        <v>41509356</v>
      </c>
      <c r="G81" s="248">
        <f>G69+G40+G15</f>
        <v>38795327</v>
      </c>
      <c r="H81" s="1095">
        <f t="shared" si="4"/>
        <v>93.46164512887167</v>
      </c>
    </row>
    <row r="82" spans="2:8" ht="12.75">
      <c r="B82" s="224"/>
      <c r="C82" s="1544"/>
      <c r="D82" s="204" t="s">
        <v>645</v>
      </c>
      <c r="E82" s="248">
        <f t="shared" si="3"/>
        <v>81176000</v>
      </c>
      <c r="F82" s="248">
        <f t="shared" si="3"/>
        <v>92812959</v>
      </c>
      <c r="G82" s="248">
        <f>(G16+G41+G70)</f>
        <v>78157796</v>
      </c>
      <c r="H82" s="1095">
        <f t="shared" si="4"/>
        <v>84.21000347591547</v>
      </c>
    </row>
    <row r="83" spans="2:8" ht="12.75">
      <c r="B83" s="224"/>
      <c r="C83" s="1544"/>
      <c r="D83" s="206" t="s">
        <v>662</v>
      </c>
      <c r="E83" s="1111">
        <v>0</v>
      </c>
      <c r="F83" s="1111">
        <v>0</v>
      </c>
      <c r="G83" s="1111">
        <v>0</v>
      </c>
      <c r="H83" s="1095">
        <v>0</v>
      </c>
    </row>
    <row r="84" spans="2:8" ht="13.5" thickBot="1">
      <c r="B84" s="224"/>
      <c r="C84" s="1544"/>
      <c r="D84" s="206" t="s">
        <v>38</v>
      </c>
      <c r="E84" s="1112">
        <v>0</v>
      </c>
      <c r="F84" s="1112">
        <v>0</v>
      </c>
      <c r="G84" s="1112">
        <v>0</v>
      </c>
      <c r="H84" s="1113">
        <v>0</v>
      </c>
    </row>
    <row r="85" spans="2:8" ht="13.5" thickBot="1">
      <c r="B85" s="210" t="s">
        <v>642</v>
      </c>
      <c r="C85" s="1545" t="s">
        <v>657</v>
      </c>
      <c r="D85" s="1545"/>
      <c r="E85" s="1114">
        <f>SUM(E80:E82)</f>
        <v>264089000</v>
      </c>
      <c r="F85" s="1114">
        <f>SUM(F80:F82)</f>
        <v>279282598</v>
      </c>
      <c r="G85" s="1114">
        <f>SUM(G80:G82)</f>
        <v>251956400</v>
      </c>
      <c r="H85" s="1089">
        <f t="shared" si="4"/>
        <v>90.21557440539135</v>
      </c>
    </row>
  </sheetData>
  <sheetProtection/>
  <mergeCells count="39">
    <mergeCell ref="C72:D72"/>
    <mergeCell ref="C14:C16"/>
    <mergeCell ref="C17:D17"/>
    <mergeCell ref="C47:D47"/>
    <mergeCell ref="C48:C50"/>
    <mergeCell ref="C53:C54"/>
    <mergeCell ref="C56:C58"/>
    <mergeCell ref="C60:C62"/>
    <mergeCell ref="C31:C33"/>
    <mergeCell ref="C34:D34"/>
    <mergeCell ref="C10:D10"/>
    <mergeCell ref="E1:H1"/>
    <mergeCell ref="C64:C66"/>
    <mergeCell ref="C68:C71"/>
    <mergeCell ref="C35:C37"/>
    <mergeCell ref="C39:C41"/>
    <mergeCell ref="C42:D42"/>
    <mergeCell ref="C2:D2"/>
    <mergeCell ref="C3:C5"/>
    <mergeCell ref="C6:D6"/>
    <mergeCell ref="C7:C9"/>
    <mergeCell ref="C30:D30"/>
    <mergeCell ref="B21:B22"/>
    <mergeCell ref="C21:D22"/>
    <mergeCell ref="E21:E22"/>
    <mergeCell ref="H21:H22"/>
    <mergeCell ref="C23:C25"/>
    <mergeCell ref="C26:D26"/>
    <mergeCell ref="C27:C29"/>
    <mergeCell ref="F21:F22"/>
    <mergeCell ref="G21:G22"/>
    <mergeCell ref="H77:H79"/>
    <mergeCell ref="C80:C84"/>
    <mergeCell ref="C85:D85"/>
    <mergeCell ref="B77:B79"/>
    <mergeCell ref="C77:D79"/>
    <mergeCell ref="E77:E79"/>
    <mergeCell ref="F77:F79"/>
    <mergeCell ref="G77:G7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9" r:id="rId1"/>
  <headerFooter alignWithMargins="0">
    <oddHeader>&amp;C&amp;"Times New Roman CE,Félkövér"&amp;12Költségvetési szervek működési kiadásai kormányzati funkciónként</oddHeader>
  </headerFooter>
  <rowBreaks count="1" manualBreakCount="1">
    <brk id="44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2:G87"/>
  <sheetViews>
    <sheetView view="pageBreakPreview" zoomScale="60" zoomScalePageLayoutView="0" workbookViewId="0" topLeftCell="A1">
      <selection activeCell="C2" sqref="C2:F2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22.875" style="0" customWidth="1"/>
    <col min="4" max="4" width="15.125" style="0" customWidth="1"/>
    <col min="5" max="5" width="15.875" style="0" customWidth="1"/>
    <col min="6" max="6" width="14.125" style="0" customWidth="1"/>
    <col min="7" max="7" width="13.875" style="0" customWidth="1"/>
  </cols>
  <sheetData>
    <row r="2" spans="3:7" ht="13.5" thickBot="1">
      <c r="C2" s="1477" t="s">
        <v>189</v>
      </c>
      <c r="D2" s="1477"/>
      <c r="E2" s="1477"/>
      <c r="F2" s="1477"/>
      <c r="G2" s="1116"/>
    </row>
    <row r="3" spans="1:7" ht="25.5">
      <c r="A3" s="249" t="s">
        <v>641</v>
      </c>
      <c r="B3" s="250" t="s">
        <v>658</v>
      </c>
      <c r="C3" s="251" t="s">
        <v>643</v>
      </c>
      <c r="D3" s="252" t="s">
        <v>103</v>
      </c>
      <c r="E3" s="252" t="s">
        <v>104</v>
      </c>
      <c r="F3" s="252"/>
      <c r="G3" s="252" t="s">
        <v>1071</v>
      </c>
    </row>
    <row r="4" spans="1:7" ht="12.75">
      <c r="A4" s="253"/>
      <c r="B4" s="254" t="s">
        <v>224</v>
      </c>
      <c r="C4" s="255" t="s">
        <v>645</v>
      </c>
      <c r="D4" s="256">
        <v>2920000</v>
      </c>
      <c r="E4" s="256">
        <v>2644000</v>
      </c>
      <c r="F4" s="256">
        <v>2444702</v>
      </c>
      <c r="G4" s="1008">
        <f>F4*100/E4</f>
        <v>92.46225416036309</v>
      </c>
    </row>
    <row r="5" spans="1:7" ht="12.75">
      <c r="A5" s="253"/>
      <c r="B5" s="254" t="s">
        <v>106</v>
      </c>
      <c r="C5" s="255" t="s">
        <v>645</v>
      </c>
      <c r="D5" s="256"/>
      <c r="E5" s="256">
        <v>1621000</v>
      </c>
      <c r="F5" s="256">
        <v>1620520</v>
      </c>
      <c r="G5" s="1008"/>
    </row>
    <row r="6" spans="1:7" ht="12.75">
      <c r="A6" s="257"/>
      <c r="B6" s="258" t="s">
        <v>225</v>
      </c>
      <c r="C6" s="259" t="s">
        <v>645</v>
      </c>
      <c r="D6" s="256">
        <v>500000</v>
      </c>
      <c r="E6" s="256">
        <v>500000</v>
      </c>
      <c r="F6" s="256">
        <v>354360</v>
      </c>
      <c r="G6" s="1008">
        <f aca="true" t="shared" si="0" ref="G6:G16">F6*100/E6</f>
        <v>70.872</v>
      </c>
    </row>
    <row r="7" spans="1:7" ht="12.75">
      <c r="A7" s="257"/>
      <c r="B7" s="258" t="s">
        <v>107</v>
      </c>
      <c r="C7" s="259" t="s">
        <v>645</v>
      </c>
      <c r="D7" s="256">
        <v>1835000</v>
      </c>
      <c r="E7" s="256">
        <v>195000</v>
      </c>
      <c r="F7" s="256">
        <v>190500</v>
      </c>
      <c r="G7" s="1008">
        <f t="shared" si="0"/>
        <v>97.6923076923077</v>
      </c>
    </row>
    <row r="8" spans="1:7" ht="12.75">
      <c r="A8" s="257"/>
      <c r="B8" s="258" t="s">
        <v>105</v>
      </c>
      <c r="C8" s="259" t="s">
        <v>645</v>
      </c>
      <c r="D8" s="256">
        <v>500000</v>
      </c>
      <c r="E8" s="256">
        <v>14500000</v>
      </c>
      <c r="F8" s="256">
        <v>40451867</v>
      </c>
      <c r="G8" s="1008">
        <f t="shared" si="0"/>
        <v>278.9783931034483</v>
      </c>
    </row>
    <row r="9" spans="1:7" ht="12.75">
      <c r="A9" s="257"/>
      <c r="B9" s="258" t="s">
        <v>659</v>
      </c>
      <c r="C9" s="259" t="s">
        <v>645</v>
      </c>
      <c r="D9" s="256">
        <v>10160000</v>
      </c>
      <c r="E9" s="256">
        <v>10895000</v>
      </c>
      <c r="F9" s="256">
        <v>10866557</v>
      </c>
      <c r="G9" s="1008">
        <f t="shared" si="0"/>
        <v>99.73893529141809</v>
      </c>
    </row>
    <row r="10" spans="1:7" ht="12.75">
      <c r="A10" s="257"/>
      <c r="B10" s="258" t="s">
        <v>226</v>
      </c>
      <c r="C10" s="259" t="s">
        <v>645</v>
      </c>
      <c r="D10" s="256">
        <v>1778000</v>
      </c>
      <c r="E10" s="256">
        <v>378000</v>
      </c>
      <c r="F10" s="256">
        <v>305455</v>
      </c>
      <c r="G10" s="1008">
        <f t="shared" si="0"/>
        <v>80.80820105820106</v>
      </c>
    </row>
    <row r="11" spans="1:7" ht="12.75">
      <c r="A11" s="257"/>
      <c r="B11" s="1619" t="s">
        <v>670</v>
      </c>
      <c r="C11" s="259" t="s">
        <v>660</v>
      </c>
      <c r="D11" s="256">
        <v>4317000</v>
      </c>
      <c r="E11" s="256">
        <v>4525000</v>
      </c>
      <c r="F11" s="256">
        <v>4387342</v>
      </c>
      <c r="G11" s="1008">
        <f t="shared" si="0"/>
        <v>96.95783425414365</v>
      </c>
    </row>
    <row r="12" spans="1:7" ht="12.75">
      <c r="A12" s="257"/>
      <c r="B12" s="1619"/>
      <c r="C12" s="259" t="s">
        <v>210</v>
      </c>
      <c r="D12" s="256">
        <v>1137000</v>
      </c>
      <c r="E12" s="256">
        <v>1504100</v>
      </c>
      <c r="F12" s="256">
        <v>1415139</v>
      </c>
      <c r="G12" s="1008">
        <f t="shared" si="0"/>
        <v>94.08543314939166</v>
      </c>
    </row>
    <row r="13" spans="1:7" ht="12.75">
      <c r="A13" s="260"/>
      <c r="B13" s="1619"/>
      <c r="C13" s="261" t="s">
        <v>645</v>
      </c>
      <c r="D13" s="256">
        <v>9000000</v>
      </c>
      <c r="E13" s="256">
        <v>11548935</v>
      </c>
      <c r="F13" s="256">
        <v>10897288</v>
      </c>
      <c r="G13" s="1008">
        <f t="shared" si="0"/>
        <v>94.35751435089037</v>
      </c>
    </row>
    <row r="14" spans="1:7" ht="12.75">
      <c r="A14" s="262"/>
      <c r="B14" s="1612" t="s">
        <v>661</v>
      </c>
      <c r="C14" s="1612"/>
      <c r="D14" s="1009">
        <f>SUM(D11:D13)</f>
        <v>14454000</v>
      </c>
      <c r="E14" s="1009">
        <f>SUM(E11:E13)</f>
        <v>17578035</v>
      </c>
      <c r="F14" s="1009"/>
      <c r="G14" s="1010">
        <f t="shared" si="0"/>
        <v>0</v>
      </c>
    </row>
    <row r="15" spans="1:7" ht="12.75">
      <c r="A15" s="257"/>
      <c r="B15" s="1620" t="s">
        <v>15</v>
      </c>
      <c r="C15" s="259" t="s">
        <v>660</v>
      </c>
      <c r="D15" s="256">
        <v>0</v>
      </c>
      <c r="E15" s="256">
        <v>14775385</v>
      </c>
      <c r="F15" s="256">
        <v>14773865</v>
      </c>
      <c r="G15" s="1008">
        <f t="shared" si="0"/>
        <v>99.98971262000957</v>
      </c>
    </row>
    <row r="16" spans="1:7" ht="12.75">
      <c r="A16" s="257"/>
      <c r="B16" s="1618"/>
      <c r="C16" s="259" t="s">
        <v>210</v>
      </c>
      <c r="D16" s="256">
        <v>0</v>
      </c>
      <c r="E16" s="256">
        <v>2121224</v>
      </c>
      <c r="F16" s="256">
        <v>2119117</v>
      </c>
      <c r="G16" s="1008">
        <f t="shared" si="0"/>
        <v>99.90067055624489</v>
      </c>
    </row>
    <row r="17" spans="1:7" ht="12.75" customHeight="1">
      <c r="A17" s="260"/>
      <c r="B17" s="1621"/>
      <c r="C17" s="261" t="s">
        <v>645</v>
      </c>
      <c r="D17" s="256">
        <v>0</v>
      </c>
      <c r="E17" s="256">
        <v>348200</v>
      </c>
      <c r="F17" s="256">
        <v>333126</v>
      </c>
      <c r="G17" s="1008">
        <v>0</v>
      </c>
    </row>
    <row r="18" spans="1:7" ht="12.75">
      <c r="A18" s="262"/>
      <c r="B18" s="1612" t="s">
        <v>209</v>
      </c>
      <c r="C18" s="1612"/>
      <c r="D18" s="1009">
        <v>0</v>
      </c>
      <c r="E18" s="1009">
        <f>E15+E16+E17</f>
        <v>17244809</v>
      </c>
      <c r="F18" s="1009"/>
      <c r="G18" s="1010">
        <f>F18*100/E18</f>
        <v>0</v>
      </c>
    </row>
    <row r="19" spans="1:7" ht="13.5" thickBot="1">
      <c r="A19" s="263"/>
      <c r="B19" s="264" t="s">
        <v>779</v>
      </c>
      <c r="C19" s="265" t="s">
        <v>645</v>
      </c>
      <c r="D19" s="256">
        <v>15240000</v>
      </c>
      <c r="E19" s="256">
        <v>11303000</v>
      </c>
      <c r="F19" s="256">
        <v>11156741</v>
      </c>
      <c r="G19" s="1011">
        <v>0</v>
      </c>
    </row>
    <row r="20" spans="1:7" ht="13.5" thickBot="1">
      <c r="A20" s="266" t="s">
        <v>16</v>
      </c>
      <c r="B20" s="1603" t="s">
        <v>212</v>
      </c>
      <c r="C20" s="1605"/>
      <c r="D20" s="1012">
        <f>SUM(D4+D6+D7+D8+D9+D10+D14+D18+D19)</f>
        <v>47387000</v>
      </c>
      <c r="E20" s="1012">
        <f>SUM(E4+E6+E7+E8+E9+E10+E14+E18+E19)</f>
        <v>75237844</v>
      </c>
      <c r="F20" s="1012"/>
      <c r="G20" s="1013">
        <f>F20*100/E20</f>
        <v>0</v>
      </c>
    </row>
    <row r="21" spans="1:7" ht="12.75" customHeight="1">
      <c r="A21" s="286"/>
      <c r="B21" s="1014" t="s">
        <v>231</v>
      </c>
      <c r="C21" s="1015" t="s">
        <v>17</v>
      </c>
      <c r="D21" s="1016">
        <v>3775000</v>
      </c>
      <c r="E21" s="256">
        <v>4854000</v>
      </c>
      <c r="F21" s="1016">
        <v>4824583</v>
      </c>
      <c r="G21" s="1017">
        <f>F21*100/E21</f>
        <v>99.39396374124433</v>
      </c>
    </row>
    <row r="22" spans="1:7" ht="12.75">
      <c r="A22" s="253"/>
      <c r="B22" s="254" t="s">
        <v>109</v>
      </c>
      <c r="C22" s="1018" t="s">
        <v>171</v>
      </c>
      <c r="D22" s="1016"/>
      <c r="E22" s="256">
        <v>710000</v>
      </c>
      <c r="F22" s="1016">
        <v>584813</v>
      </c>
      <c r="G22" s="1017">
        <f aca="true" t="shared" si="1" ref="G22:G30">F22*100/E22</f>
        <v>82.36802816901408</v>
      </c>
    </row>
    <row r="23" spans="1:7" ht="12.75">
      <c r="A23" s="253"/>
      <c r="B23" s="254" t="s">
        <v>230</v>
      </c>
      <c r="C23" s="1018" t="s">
        <v>18</v>
      </c>
      <c r="D23" s="1016">
        <v>1100000</v>
      </c>
      <c r="E23" s="256">
        <v>1100000</v>
      </c>
      <c r="F23" s="1016"/>
      <c r="G23" s="1017">
        <f t="shared" si="1"/>
        <v>0</v>
      </c>
    </row>
    <row r="24" spans="1:7" ht="12.75">
      <c r="A24" s="253"/>
      <c r="B24" s="254" t="s">
        <v>663</v>
      </c>
      <c r="C24" s="1018" t="s">
        <v>18</v>
      </c>
      <c r="D24" s="1016">
        <v>979000</v>
      </c>
      <c r="E24" s="256">
        <v>200000</v>
      </c>
      <c r="F24" s="1016">
        <v>156000</v>
      </c>
      <c r="G24" s="1017">
        <f t="shared" si="1"/>
        <v>78</v>
      </c>
    </row>
    <row r="25" spans="1:7" ht="12.75">
      <c r="A25" s="257"/>
      <c r="B25" s="258" t="s">
        <v>232</v>
      </c>
      <c r="C25" s="1018" t="s">
        <v>17</v>
      </c>
      <c r="D25" s="1016">
        <v>500000</v>
      </c>
      <c r="E25" s="256">
        <v>500000</v>
      </c>
      <c r="F25" s="1016">
        <v>300000</v>
      </c>
      <c r="G25" s="1017">
        <f t="shared" si="1"/>
        <v>60</v>
      </c>
    </row>
    <row r="26" spans="1:7" ht="12.75">
      <c r="A26" s="257"/>
      <c r="B26" s="1622" t="s">
        <v>215</v>
      </c>
      <c r="C26" s="1018" t="s">
        <v>17</v>
      </c>
      <c r="D26" s="1016">
        <v>0</v>
      </c>
      <c r="E26" s="256"/>
      <c r="F26" s="1016"/>
      <c r="G26" s="1017">
        <v>0</v>
      </c>
    </row>
    <row r="27" spans="1:7" ht="12.75">
      <c r="A27" s="257"/>
      <c r="B27" s="1622"/>
      <c r="C27" s="1019" t="s">
        <v>645</v>
      </c>
      <c r="D27" s="1016">
        <v>2565000</v>
      </c>
      <c r="E27" s="256">
        <v>2945000</v>
      </c>
      <c r="F27" s="1016">
        <v>2928228</v>
      </c>
      <c r="G27" s="1017">
        <f t="shared" si="1"/>
        <v>99.43049235993209</v>
      </c>
    </row>
    <row r="28" spans="1:7" ht="12.75">
      <c r="A28" s="257"/>
      <c r="B28" s="258" t="s">
        <v>108</v>
      </c>
      <c r="C28" s="1019" t="s">
        <v>17</v>
      </c>
      <c r="D28" s="1016">
        <v>1757000</v>
      </c>
      <c r="E28" s="256">
        <v>257000</v>
      </c>
      <c r="F28" s="1016">
        <v>253000</v>
      </c>
      <c r="G28" s="1017">
        <f t="shared" si="1"/>
        <v>98.44357976653697</v>
      </c>
    </row>
    <row r="29" spans="1:7" ht="12.75">
      <c r="A29" s="257"/>
      <c r="B29" s="258" t="s">
        <v>694</v>
      </c>
      <c r="C29" s="1019" t="s">
        <v>17</v>
      </c>
      <c r="D29" s="1016">
        <v>0</v>
      </c>
      <c r="E29" s="256">
        <v>0</v>
      </c>
      <c r="F29" s="1016"/>
      <c r="G29" s="1017">
        <v>0</v>
      </c>
    </row>
    <row r="30" spans="1:7" ht="12.75">
      <c r="A30" s="257"/>
      <c r="B30" s="1608" t="s">
        <v>233</v>
      </c>
      <c r="C30" s="1018" t="s">
        <v>662</v>
      </c>
      <c r="D30" s="1016">
        <v>1500000</v>
      </c>
      <c r="E30" s="256">
        <v>3780000</v>
      </c>
      <c r="F30" s="1016">
        <v>3771833</v>
      </c>
      <c r="G30" s="1017">
        <f t="shared" si="1"/>
        <v>99.7839417989418</v>
      </c>
    </row>
    <row r="31" spans="1:7" ht="12.75">
      <c r="A31" s="267"/>
      <c r="B31" s="1609"/>
      <c r="C31" s="1020" t="s">
        <v>645</v>
      </c>
      <c r="D31" s="1021">
        <v>0</v>
      </c>
      <c r="E31" s="268"/>
      <c r="F31" s="1021"/>
      <c r="G31" s="1017">
        <v>0</v>
      </c>
    </row>
    <row r="32" spans="1:7" ht="12.75">
      <c r="A32" s="267"/>
      <c r="B32" s="1022" t="s">
        <v>19</v>
      </c>
      <c r="C32" s="1020" t="s">
        <v>662</v>
      </c>
      <c r="D32" s="1021">
        <v>0</v>
      </c>
      <c r="E32" s="268"/>
      <c r="F32" s="1021"/>
      <c r="G32" s="1017">
        <v>0</v>
      </c>
    </row>
    <row r="33" spans="1:7" ht="13.5" thickBot="1">
      <c r="A33" s="496"/>
      <c r="B33" s="1023" t="s">
        <v>20</v>
      </c>
      <c r="C33" s="1018" t="s">
        <v>662</v>
      </c>
      <c r="D33" s="1024">
        <v>0</v>
      </c>
      <c r="E33" s="498"/>
      <c r="F33" s="1024"/>
      <c r="G33" s="1011">
        <v>0</v>
      </c>
    </row>
    <row r="34" spans="1:7" ht="13.5" thickBot="1">
      <c r="A34" s="269" t="s">
        <v>21</v>
      </c>
      <c r="B34" s="1610" t="s">
        <v>216</v>
      </c>
      <c r="C34" s="1611"/>
      <c r="D34" s="1025">
        <f>SUM(D21:D33)</f>
        <v>12176000</v>
      </c>
      <c r="E34" s="1026">
        <f>SUM(E21:E33)</f>
        <v>14346000</v>
      </c>
      <c r="F34" s="1026">
        <f>SUM(F21:F33)</f>
        <v>12818457</v>
      </c>
      <c r="G34" s="1013">
        <f aca="true" t="shared" si="2" ref="G34:G53">F34*100/E34</f>
        <v>89.35213299874529</v>
      </c>
    </row>
    <row r="35" spans="1:7" ht="12.75">
      <c r="A35" s="270"/>
      <c r="B35" s="701" t="s">
        <v>221</v>
      </c>
      <c r="C35" s="1027" t="s">
        <v>645</v>
      </c>
      <c r="D35" s="1016">
        <v>700000</v>
      </c>
      <c r="E35" s="256">
        <v>541000</v>
      </c>
      <c r="F35" s="1016">
        <v>189571</v>
      </c>
      <c r="G35" s="1017">
        <f t="shared" si="2"/>
        <v>35.040850277264326</v>
      </c>
    </row>
    <row r="36" spans="1:7" ht="12.75">
      <c r="A36" s="257"/>
      <c r="B36" s="1612" t="s">
        <v>22</v>
      </c>
      <c r="C36" s="1613"/>
      <c r="D36" s="1028">
        <v>700000</v>
      </c>
      <c r="E36" s="1029">
        <f>E35</f>
        <v>541000</v>
      </c>
      <c r="F36" s="1028"/>
      <c r="G36" s="1010">
        <f t="shared" si="2"/>
        <v>0</v>
      </c>
    </row>
    <row r="37" spans="1:7" ht="12.75" customHeight="1">
      <c r="A37" s="257"/>
      <c r="B37" s="271" t="s">
        <v>222</v>
      </c>
      <c r="C37" s="497" t="s">
        <v>645</v>
      </c>
      <c r="D37" s="1016">
        <v>335000</v>
      </c>
      <c r="E37" s="256">
        <v>175000</v>
      </c>
      <c r="F37" s="1016">
        <v>111417</v>
      </c>
      <c r="G37" s="1008">
        <f t="shared" si="2"/>
        <v>63.66685714285714</v>
      </c>
    </row>
    <row r="38" spans="1:7" ht="12.75">
      <c r="A38" s="257"/>
      <c r="B38" s="1612" t="s">
        <v>223</v>
      </c>
      <c r="C38" s="1613"/>
      <c r="D38" s="1028">
        <v>335000</v>
      </c>
      <c r="E38" s="1029">
        <v>175000</v>
      </c>
      <c r="F38" s="1028"/>
      <c r="G38" s="1010">
        <f t="shared" si="2"/>
        <v>0</v>
      </c>
    </row>
    <row r="39" spans="1:7" ht="12.75">
      <c r="A39" s="257"/>
      <c r="B39" s="1614" t="s">
        <v>23</v>
      </c>
      <c r="C39" s="1018" t="s">
        <v>660</v>
      </c>
      <c r="D39" s="1016">
        <v>5432000</v>
      </c>
      <c r="E39" s="256">
        <v>6381600</v>
      </c>
      <c r="F39" s="1016">
        <v>5054990</v>
      </c>
      <c r="G39" s="1008">
        <f t="shared" si="2"/>
        <v>79.21195311520621</v>
      </c>
    </row>
    <row r="40" spans="1:7" ht="12.75">
      <c r="A40" s="257"/>
      <c r="B40" s="1614"/>
      <c r="C40" s="1019" t="s">
        <v>210</v>
      </c>
      <c r="D40" s="1016">
        <v>1630000</v>
      </c>
      <c r="E40" s="256">
        <v>1899902</v>
      </c>
      <c r="F40" s="1016">
        <v>1540939</v>
      </c>
      <c r="G40" s="1008">
        <f t="shared" si="2"/>
        <v>81.10623600585714</v>
      </c>
    </row>
    <row r="41" spans="1:7" ht="12.75">
      <c r="A41" s="257"/>
      <c r="B41" s="1614"/>
      <c r="C41" s="1019" t="s">
        <v>645</v>
      </c>
      <c r="D41" s="1016">
        <v>2200000</v>
      </c>
      <c r="E41" s="256">
        <v>2126000</v>
      </c>
      <c r="F41" s="1016">
        <v>2104461</v>
      </c>
      <c r="G41" s="1008">
        <f t="shared" si="2"/>
        <v>98.98687676387583</v>
      </c>
    </row>
    <row r="42" spans="1:7" ht="12.75">
      <c r="A42" s="260"/>
      <c r="B42" s="702"/>
      <c r="C42" s="1030" t="s">
        <v>24</v>
      </c>
      <c r="D42" s="1024"/>
      <c r="E42" s="498"/>
      <c r="F42" s="1024"/>
      <c r="G42" s="1008"/>
    </row>
    <row r="43" spans="1:7" ht="13.5" thickBot="1">
      <c r="A43" s="260"/>
      <c r="B43" s="1615" t="s">
        <v>665</v>
      </c>
      <c r="C43" s="1616"/>
      <c r="D43" s="1031">
        <f>SUM(D39:D41)</f>
        <v>9262000</v>
      </c>
      <c r="E43" s="1031">
        <f>SUM(E39:E42)</f>
        <v>10407502</v>
      </c>
      <c r="F43" s="1032"/>
      <c r="G43" s="1033">
        <f t="shared" si="2"/>
        <v>0</v>
      </c>
    </row>
    <row r="44" spans="1:7" ht="13.5" thickBot="1">
      <c r="A44" s="266" t="s">
        <v>25</v>
      </c>
      <c r="B44" s="1603" t="s">
        <v>666</v>
      </c>
      <c r="C44" s="1604"/>
      <c r="D44" s="1034">
        <f>SUM(D36+D38+D43)</f>
        <v>10297000</v>
      </c>
      <c r="E44" s="1012">
        <f>SUM(E36+E38+E43)</f>
        <v>11123502</v>
      </c>
      <c r="F44" s="1034"/>
      <c r="G44" s="1013">
        <f t="shared" si="2"/>
        <v>0</v>
      </c>
    </row>
    <row r="45" spans="1:7" ht="12.75">
      <c r="A45" s="253"/>
      <c r="B45" s="1617" t="s">
        <v>228</v>
      </c>
      <c r="C45" s="1015" t="s">
        <v>660</v>
      </c>
      <c r="D45" s="1035">
        <v>14888000</v>
      </c>
      <c r="E45" s="272">
        <v>16718198</v>
      </c>
      <c r="F45" s="1035"/>
      <c r="G45" s="1017">
        <f t="shared" si="2"/>
        <v>0</v>
      </c>
    </row>
    <row r="46" spans="1:7" ht="12.75">
      <c r="A46" s="257"/>
      <c r="B46" s="1618"/>
      <c r="C46" s="1019" t="s">
        <v>210</v>
      </c>
      <c r="D46" s="1016">
        <v>4132000</v>
      </c>
      <c r="E46" s="256">
        <v>4407800</v>
      </c>
      <c r="F46" s="1016"/>
      <c r="G46" s="1008">
        <f t="shared" si="2"/>
        <v>0</v>
      </c>
    </row>
    <row r="47" spans="1:7" ht="12.75">
      <c r="A47" s="257"/>
      <c r="B47" s="1618"/>
      <c r="C47" s="1019" t="s">
        <v>645</v>
      </c>
      <c r="D47" s="1016">
        <v>25400000</v>
      </c>
      <c r="E47" s="256">
        <v>20659000</v>
      </c>
      <c r="F47" s="1016"/>
      <c r="G47" s="1008">
        <f t="shared" si="2"/>
        <v>0</v>
      </c>
    </row>
    <row r="48" spans="1:7" ht="12.75">
      <c r="A48" s="257"/>
      <c r="B48" s="1618"/>
      <c r="C48" s="497" t="s">
        <v>26</v>
      </c>
      <c r="D48" s="1016">
        <v>0</v>
      </c>
      <c r="E48" s="256">
        <v>1194000</v>
      </c>
      <c r="F48" s="1016"/>
      <c r="G48" s="1008">
        <f t="shared" si="2"/>
        <v>0</v>
      </c>
    </row>
    <row r="49" spans="1:7" ht="12.75">
      <c r="A49" s="257"/>
      <c r="B49" s="1618"/>
      <c r="C49" s="1036" t="s">
        <v>664</v>
      </c>
      <c r="D49" s="1037">
        <v>2000000</v>
      </c>
      <c r="E49" s="273">
        <v>2000000</v>
      </c>
      <c r="F49" s="1037"/>
      <c r="G49" s="1008">
        <f t="shared" si="2"/>
        <v>0</v>
      </c>
    </row>
    <row r="50" spans="1:7" ht="12.75">
      <c r="A50" s="496"/>
      <c r="B50" s="1038"/>
      <c r="C50" s="1019" t="s">
        <v>24</v>
      </c>
      <c r="D50" s="1039"/>
      <c r="E50" s="1039"/>
      <c r="F50" s="1039"/>
      <c r="G50" s="1008"/>
    </row>
    <row r="51" spans="1:7" ht="12.75">
      <c r="A51" s="496"/>
      <c r="B51" s="1040"/>
      <c r="C51" s="1041" t="s">
        <v>27</v>
      </c>
      <c r="D51" s="1039"/>
      <c r="E51" s="1039"/>
      <c r="F51" s="1039"/>
      <c r="G51" s="1008"/>
    </row>
    <row r="52" spans="1:7" ht="13.5" thickBot="1">
      <c r="A52" s="274"/>
      <c r="B52" s="275" t="s">
        <v>631</v>
      </c>
      <c r="C52" s="1042"/>
      <c r="D52" s="1043">
        <f>SUM(D45:D49)</f>
        <v>46420000</v>
      </c>
      <c r="E52" s="1043">
        <f>SUM(E45:E51)</f>
        <v>44978998</v>
      </c>
      <c r="F52" s="1043"/>
      <c r="G52" s="1033">
        <f t="shared" si="2"/>
        <v>0</v>
      </c>
    </row>
    <row r="53" spans="1:7" ht="13.5" thickBot="1">
      <c r="A53" s="280" t="s">
        <v>28</v>
      </c>
      <c r="B53" s="281" t="s">
        <v>217</v>
      </c>
      <c r="C53" s="1044"/>
      <c r="D53" s="1034">
        <f>SUM(D52)</f>
        <v>46420000</v>
      </c>
      <c r="E53" s="1034">
        <f>SUM(E52)</f>
        <v>44978998</v>
      </c>
      <c r="F53" s="1034"/>
      <c r="G53" s="1013">
        <f t="shared" si="2"/>
        <v>0</v>
      </c>
    </row>
    <row r="54" spans="1:7" ht="12.75" customHeight="1">
      <c r="A54" s="282"/>
      <c r="B54" s="283"/>
      <c r="C54" s="284"/>
      <c r="D54" s="285"/>
      <c r="E54" s="285"/>
      <c r="F54" s="285"/>
      <c r="G54" s="1045"/>
    </row>
    <row r="55" spans="1:7" ht="12.75">
      <c r="A55" s="282"/>
      <c r="B55" s="283"/>
      <c r="C55" s="284"/>
      <c r="D55" s="285"/>
      <c r="E55" s="285"/>
      <c r="F55" s="285"/>
      <c r="G55" s="1045"/>
    </row>
    <row r="56" spans="1:7" ht="12.75">
      <c r="A56" s="282"/>
      <c r="B56" s="283"/>
      <c r="C56" s="284"/>
      <c r="D56" s="285"/>
      <c r="E56" s="285"/>
      <c r="F56" s="285"/>
      <c r="G56" s="1045"/>
    </row>
    <row r="57" spans="1:7" ht="13.5" thickBot="1">
      <c r="A57" s="282"/>
      <c r="B57" s="283"/>
      <c r="C57" s="284"/>
      <c r="D57" s="285"/>
      <c r="E57" s="285"/>
      <c r="F57" s="285"/>
      <c r="G57" s="1045"/>
    </row>
    <row r="58" spans="1:7" ht="13.5" thickBot="1">
      <c r="A58" s="286"/>
      <c r="B58" s="1623" t="s">
        <v>29</v>
      </c>
      <c r="C58" s="1015" t="s">
        <v>660</v>
      </c>
      <c r="D58" s="1035">
        <v>6514000</v>
      </c>
      <c r="E58" s="272">
        <v>7444000</v>
      </c>
      <c r="F58" s="1035"/>
      <c r="G58" s="1046">
        <f aca="true" t="shared" si="3" ref="G58:G85">F58*100/E58</f>
        <v>0</v>
      </c>
    </row>
    <row r="59" spans="1:7" ht="13.5" thickBot="1">
      <c r="A59" s="257"/>
      <c r="B59" s="1624"/>
      <c r="C59" s="1019" t="s">
        <v>210</v>
      </c>
      <c r="D59" s="1016">
        <v>1734000</v>
      </c>
      <c r="E59" s="256">
        <v>2064120</v>
      </c>
      <c r="F59" s="1016"/>
      <c r="G59" s="1008">
        <f t="shared" si="3"/>
        <v>0</v>
      </c>
    </row>
    <row r="60" spans="1:7" ht="12.75">
      <c r="A60" s="257"/>
      <c r="B60" s="1624"/>
      <c r="C60" s="1019" t="s">
        <v>645</v>
      </c>
      <c r="D60" s="1016">
        <v>50000000</v>
      </c>
      <c r="E60" s="256">
        <v>52003165</v>
      </c>
      <c r="F60" s="1016"/>
      <c r="G60" s="1008">
        <f t="shared" si="3"/>
        <v>0</v>
      </c>
    </row>
    <row r="61" spans="1:7" ht="12.75">
      <c r="A61" s="274"/>
      <c r="B61" s="275" t="s">
        <v>227</v>
      </c>
      <c r="C61" s="1042"/>
      <c r="D61" s="1043">
        <f>SUM(D58:D60)</f>
        <v>58248000</v>
      </c>
      <c r="E61" s="1047">
        <f>SUM(E58:E60)</f>
        <v>61511285</v>
      </c>
      <c r="F61" s="1043"/>
      <c r="G61" s="1010">
        <f t="shared" si="3"/>
        <v>0</v>
      </c>
    </row>
    <row r="62" spans="1:7" ht="12.75">
      <c r="A62" s="253"/>
      <c r="B62" s="1625" t="s">
        <v>218</v>
      </c>
      <c r="C62" s="1018" t="s">
        <v>660</v>
      </c>
      <c r="D62" s="1048">
        <v>1326000</v>
      </c>
      <c r="E62" s="276">
        <v>1531400</v>
      </c>
      <c r="F62" s="1048"/>
      <c r="G62" s="1008">
        <f t="shared" si="3"/>
        <v>0</v>
      </c>
    </row>
    <row r="63" spans="1:7" ht="12.75">
      <c r="A63" s="257"/>
      <c r="B63" s="1626"/>
      <c r="C63" s="1019" t="s">
        <v>210</v>
      </c>
      <c r="D63" s="1049">
        <v>358000</v>
      </c>
      <c r="E63" s="277">
        <v>433318</v>
      </c>
      <c r="F63" s="1049"/>
      <c r="G63" s="1008">
        <f t="shared" si="3"/>
        <v>0</v>
      </c>
    </row>
    <row r="64" spans="1:7" ht="12.75">
      <c r="A64" s="257"/>
      <c r="B64" s="1626"/>
      <c r="C64" s="1019" t="s">
        <v>645</v>
      </c>
      <c r="D64" s="1049">
        <v>5079000</v>
      </c>
      <c r="E64" s="277">
        <v>3634000</v>
      </c>
      <c r="F64" s="1049"/>
      <c r="G64" s="1008">
        <f t="shared" si="3"/>
        <v>0</v>
      </c>
    </row>
    <row r="65" spans="1:7" ht="12.75">
      <c r="A65" s="278"/>
      <c r="B65" s="279" t="s">
        <v>632</v>
      </c>
      <c r="C65" s="1050"/>
      <c r="D65" s="1051">
        <f>SUM(D62:D64)</f>
        <v>6763000</v>
      </c>
      <c r="E65" s="1052">
        <f>SUM(E62:E64)</f>
        <v>5598718</v>
      </c>
      <c r="F65" s="1051"/>
      <c r="G65" s="1010">
        <f t="shared" si="3"/>
        <v>0</v>
      </c>
    </row>
    <row r="66" spans="1:7" ht="12.75">
      <c r="A66" s="287"/>
      <c r="B66" s="1627" t="s">
        <v>219</v>
      </c>
      <c r="C66" s="1053" t="s">
        <v>660</v>
      </c>
      <c r="D66" s="1049">
        <v>5538000</v>
      </c>
      <c r="E66" s="277">
        <v>6564300</v>
      </c>
      <c r="F66" s="1049"/>
      <c r="G66" s="1008">
        <f t="shared" si="3"/>
        <v>0</v>
      </c>
    </row>
    <row r="67" spans="1:7" ht="12.75">
      <c r="A67" s="257"/>
      <c r="B67" s="1614"/>
      <c r="C67" s="1019" t="s">
        <v>210</v>
      </c>
      <c r="D67" s="1049">
        <v>1495000</v>
      </c>
      <c r="E67" s="277">
        <v>1672831</v>
      </c>
      <c r="F67" s="1049"/>
      <c r="G67" s="1008">
        <f t="shared" si="3"/>
        <v>0</v>
      </c>
    </row>
    <row r="68" spans="1:7" ht="12.75">
      <c r="A68" s="288"/>
      <c r="B68" s="1614"/>
      <c r="C68" s="497" t="s">
        <v>645</v>
      </c>
      <c r="D68" s="1049">
        <v>5675000</v>
      </c>
      <c r="E68" s="277">
        <v>6142400</v>
      </c>
      <c r="F68" s="1049"/>
      <c r="G68" s="1008">
        <f t="shared" si="3"/>
        <v>0</v>
      </c>
    </row>
    <row r="69" spans="1:7" ht="12.75">
      <c r="A69" s="1054"/>
      <c r="B69" s="700"/>
      <c r="C69" s="1055" t="s">
        <v>24</v>
      </c>
      <c r="D69" s="1056"/>
      <c r="E69" s="1057"/>
      <c r="F69" s="1056"/>
      <c r="G69" s="1008"/>
    </row>
    <row r="70" spans="1:7" ht="12.75">
      <c r="A70" s="262"/>
      <c r="B70" s="289" t="s">
        <v>633</v>
      </c>
      <c r="C70" s="1058"/>
      <c r="D70" s="1051">
        <f>SUM(D66:D68)</f>
        <v>12708000</v>
      </c>
      <c r="E70" s="1052">
        <f>SUM(E66:E69)</f>
        <v>14379531</v>
      </c>
      <c r="F70" s="1051"/>
      <c r="G70" s="1010">
        <f t="shared" si="3"/>
        <v>0</v>
      </c>
    </row>
    <row r="71" spans="1:7" ht="12.75">
      <c r="A71" s="288"/>
      <c r="B71" s="698" t="s">
        <v>220</v>
      </c>
      <c r="C71" s="1055" t="s">
        <v>645</v>
      </c>
      <c r="D71" s="1016">
        <v>330000</v>
      </c>
      <c r="E71" s="256">
        <v>330000</v>
      </c>
      <c r="F71" s="1016"/>
      <c r="G71" s="1008">
        <f t="shared" si="3"/>
        <v>0</v>
      </c>
    </row>
    <row r="72" spans="1:7" ht="12.75">
      <c r="A72" s="267"/>
      <c r="B72" s="1606" t="s">
        <v>634</v>
      </c>
      <c r="C72" s="1607"/>
      <c r="D72" s="1059">
        <v>330000</v>
      </c>
      <c r="E72" s="1060">
        <v>330000</v>
      </c>
      <c r="F72" s="1059"/>
      <c r="G72" s="1010">
        <f t="shared" si="3"/>
        <v>0</v>
      </c>
    </row>
    <row r="73" spans="1:7" ht="12.75">
      <c r="A73" s="1061"/>
      <c r="B73" s="1062" t="s">
        <v>30</v>
      </c>
      <c r="C73" s="1063" t="s">
        <v>645</v>
      </c>
      <c r="D73" s="1064">
        <v>2032000</v>
      </c>
      <c r="E73" s="1064">
        <v>2294000</v>
      </c>
      <c r="F73" s="1064"/>
      <c r="G73" s="1008">
        <f t="shared" si="3"/>
        <v>0</v>
      </c>
    </row>
    <row r="74" spans="1:7" ht="13.5" thickBot="1">
      <c r="A74" s="1065"/>
      <c r="B74" s="1066" t="s">
        <v>31</v>
      </c>
      <c r="C74" s="1067"/>
      <c r="D74" s="1068">
        <v>2032000</v>
      </c>
      <c r="E74" s="1068">
        <v>2294000</v>
      </c>
      <c r="F74" s="1068"/>
      <c r="G74" s="1033">
        <f t="shared" si="3"/>
        <v>0</v>
      </c>
    </row>
    <row r="75" spans="1:7" ht="13.5" thickBot="1">
      <c r="A75" s="280" t="s">
        <v>32</v>
      </c>
      <c r="B75" s="281" t="s">
        <v>636</v>
      </c>
      <c r="C75" s="1044"/>
      <c r="D75" s="1034">
        <v>78049000</v>
      </c>
      <c r="E75" s="1034">
        <v>81819534</v>
      </c>
      <c r="F75" s="1034"/>
      <c r="G75" s="1013">
        <f t="shared" si="3"/>
        <v>0</v>
      </c>
    </row>
    <row r="76" spans="1:7" ht="13.5" thickBot="1">
      <c r="A76" s="280" t="s">
        <v>33</v>
      </c>
      <c r="B76" s="290" t="s">
        <v>629</v>
      </c>
      <c r="C76" s="291" t="s">
        <v>664</v>
      </c>
      <c r="D76" s="1034">
        <v>126149000</v>
      </c>
      <c r="E76" s="1034">
        <v>127783498</v>
      </c>
      <c r="F76" s="1034"/>
      <c r="G76" s="1013">
        <f t="shared" si="3"/>
        <v>0</v>
      </c>
    </row>
    <row r="77" spans="1:7" ht="13.5" thickBot="1">
      <c r="A77" s="266" t="s">
        <v>34</v>
      </c>
      <c r="B77" s="699" t="s">
        <v>635</v>
      </c>
      <c r="C77" s="1069" t="s">
        <v>667</v>
      </c>
      <c r="D77" s="1034">
        <v>3200000</v>
      </c>
      <c r="E77" s="1012">
        <v>3200000</v>
      </c>
      <c r="F77" s="1034"/>
      <c r="G77" s="1013">
        <f t="shared" si="3"/>
        <v>0</v>
      </c>
    </row>
    <row r="78" spans="1:7" ht="13.5" thickBot="1">
      <c r="A78" s="286"/>
      <c r="B78" s="1628" t="s">
        <v>668</v>
      </c>
      <c r="C78" s="1015" t="s">
        <v>660</v>
      </c>
      <c r="D78" s="1070">
        <v>38015000</v>
      </c>
      <c r="E78" s="1071">
        <f>SUM(E11+E15+E39+E45+E58+E62+E66)</f>
        <v>57939883</v>
      </c>
      <c r="F78" s="1070"/>
      <c r="G78" s="1072">
        <f t="shared" si="3"/>
        <v>0</v>
      </c>
    </row>
    <row r="79" spans="1:7" ht="13.5" thickBot="1">
      <c r="A79" s="257"/>
      <c r="B79" s="1629"/>
      <c r="C79" s="1019" t="s">
        <v>210</v>
      </c>
      <c r="D79" s="1073">
        <v>10486000</v>
      </c>
      <c r="E79" s="1074">
        <f>SUM(E12+E16+E40+E46+E59+E63+E67)</f>
        <v>14103295</v>
      </c>
      <c r="F79" s="1073"/>
      <c r="G79" s="1010">
        <f t="shared" si="3"/>
        <v>0</v>
      </c>
    </row>
    <row r="80" spans="1:7" ht="13.5" thickBot="1">
      <c r="A80" s="257"/>
      <c r="B80" s="1629"/>
      <c r="C80" s="1019" t="s">
        <v>645</v>
      </c>
      <c r="D80" s="1073">
        <v>136249000</v>
      </c>
      <c r="E80" s="1255">
        <v>171795701</v>
      </c>
      <c r="F80" s="1073"/>
      <c r="G80" s="1010">
        <f t="shared" si="3"/>
        <v>0</v>
      </c>
    </row>
    <row r="81" spans="1:7" ht="13.5" thickBot="1">
      <c r="A81" s="257"/>
      <c r="B81" s="1629"/>
      <c r="C81" s="1019" t="s">
        <v>662</v>
      </c>
      <c r="D81" s="1073">
        <v>9611000</v>
      </c>
      <c r="E81" s="1074">
        <v>10691000</v>
      </c>
      <c r="F81" s="1073"/>
      <c r="G81" s="1010">
        <f t="shared" si="3"/>
        <v>0</v>
      </c>
    </row>
    <row r="82" spans="1:7" ht="13.5" thickBot="1">
      <c r="A82" s="260"/>
      <c r="B82" s="1629"/>
      <c r="C82" s="497" t="s">
        <v>664</v>
      </c>
      <c r="D82" s="1073">
        <f>SUM(D49+D76)</f>
        <v>128149000</v>
      </c>
      <c r="E82" s="1074">
        <v>135172498</v>
      </c>
      <c r="F82" s="1073"/>
      <c r="G82" s="1010">
        <f t="shared" si="3"/>
        <v>0</v>
      </c>
    </row>
    <row r="83" spans="1:7" ht="13.5" thickBot="1">
      <c r="A83" s="260"/>
      <c r="B83" s="1630"/>
      <c r="C83" s="497" t="s">
        <v>667</v>
      </c>
      <c r="D83" s="1075">
        <v>3200000</v>
      </c>
      <c r="E83" s="1076">
        <v>3560000</v>
      </c>
      <c r="F83" s="1075"/>
      <c r="G83" s="1010">
        <f t="shared" si="3"/>
        <v>0</v>
      </c>
    </row>
    <row r="84" spans="1:7" ht="13.5" thickBot="1">
      <c r="A84" s="260"/>
      <c r="B84" s="1630"/>
      <c r="C84" s="1019" t="s">
        <v>110</v>
      </c>
      <c r="D84" s="1074"/>
      <c r="E84" s="1074">
        <v>1193850</v>
      </c>
      <c r="F84" s="1074"/>
      <c r="G84" s="1033">
        <f t="shared" si="3"/>
        <v>0</v>
      </c>
    </row>
    <row r="85" spans="1:7" ht="13.5" thickBot="1">
      <c r="A85" s="292"/>
      <c r="B85" s="293" t="s">
        <v>669</v>
      </c>
      <c r="C85" s="1077"/>
      <c r="D85" s="1034">
        <f>SUM(D78:D84)</f>
        <v>325710000</v>
      </c>
      <c r="E85" s="1012">
        <f>SUM(E78:E84)</f>
        <v>394456227</v>
      </c>
      <c r="F85" s="1034">
        <f>SUM(F78:F84)</f>
        <v>0</v>
      </c>
      <c r="G85" s="1013">
        <f t="shared" si="3"/>
        <v>0</v>
      </c>
    </row>
    <row r="86" spans="1:7" ht="12.75">
      <c r="A86" s="294"/>
      <c r="B86" s="295"/>
      <c r="C86" s="295"/>
      <c r="D86" s="295"/>
      <c r="E86" s="295"/>
      <c r="F86" s="295"/>
      <c r="G86" s="295"/>
    </row>
    <row r="87" spans="1:7" ht="12.75">
      <c r="A87" s="294"/>
      <c r="B87" s="295"/>
      <c r="C87" s="295"/>
      <c r="D87" s="295"/>
      <c r="E87" s="295"/>
      <c r="F87" s="295"/>
      <c r="G87" s="295"/>
    </row>
  </sheetData>
  <sheetProtection selectLockedCells="1" selectUnlockedCells="1"/>
  <mergeCells count="20">
    <mergeCell ref="B58:B60"/>
    <mergeCell ref="B62:B64"/>
    <mergeCell ref="B66:B68"/>
    <mergeCell ref="B78:B84"/>
    <mergeCell ref="B45:B49"/>
    <mergeCell ref="B11:B13"/>
    <mergeCell ref="B14:C14"/>
    <mergeCell ref="B15:B17"/>
    <mergeCell ref="B18:C18"/>
    <mergeCell ref="B26:B27"/>
    <mergeCell ref="C2:F2"/>
    <mergeCell ref="B44:C44"/>
    <mergeCell ref="B20:C20"/>
    <mergeCell ref="B72:C72"/>
    <mergeCell ref="B30:B31"/>
    <mergeCell ref="B34:C34"/>
    <mergeCell ref="B36:C36"/>
    <mergeCell ref="B38:C38"/>
    <mergeCell ref="B39:B41"/>
    <mergeCell ref="B43:C43"/>
  </mergeCells>
  <printOptions/>
  <pageMargins left="0" right="0" top="0.984251968503937" bottom="0" header="0.5118110236220472" footer="0.5118110236220472"/>
  <pageSetup horizontalDpi="600" verticalDpi="600" orientation="portrait" paperSize="9" scale="86" r:id="rId1"/>
  <headerFooter alignWithMargins="0">
    <oddHeader>&amp;C&amp;"Times New Roman CE,Félkövér"&amp;12Önkormányzati működési kiadások kormányzati funkciónként</oddHeader>
  </headerFooter>
  <rowBreaks count="1" manualBreakCount="1">
    <brk id="55" max="6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60" zoomScalePageLayoutView="0" workbookViewId="0" topLeftCell="A1">
      <selection activeCell="E2" sqref="E2:H2"/>
    </sheetView>
  </sheetViews>
  <sheetFormatPr defaultColWidth="9.00390625" defaultRowHeight="12.75"/>
  <cols>
    <col min="3" max="3" width="1.12109375" style="0" customWidth="1"/>
    <col min="4" max="4" width="7.125" style="0" customWidth="1"/>
    <col min="5" max="5" width="11.375" style="0" customWidth="1"/>
    <col min="7" max="7" width="20.00390625" style="0" customWidth="1"/>
    <col min="9" max="9" width="5.50390625" style="0" customWidth="1"/>
  </cols>
  <sheetData>
    <row r="1" spans="1:9" ht="12.75" customHeight="1">
      <c r="A1" s="661"/>
      <c r="B1" s="661"/>
      <c r="C1" s="661"/>
      <c r="D1" s="661"/>
      <c r="E1" s="661"/>
      <c r="F1" s="661"/>
      <c r="G1" s="668"/>
      <c r="H1" s="663"/>
      <c r="I1" s="663"/>
    </row>
    <row r="2" spans="1:9" ht="12.75" customHeight="1">
      <c r="A2" s="661"/>
      <c r="B2" s="661"/>
      <c r="C2" s="661"/>
      <c r="D2" s="661"/>
      <c r="E2" s="1477" t="s">
        <v>190</v>
      </c>
      <c r="F2" s="1477"/>
      <c r="G2" s="1477"/>
      <c r="H2" s="1477"/>
      <c r="I2" s="663"/>
    </row>
    <row r="3" spans="1:9" ht="12.75">
      <c r="A3" s="1637" t="s">
        <v>1012</v>
      </c>
      <c r="B3" s="1637"/>
      <c r="C3" s="1637"/>
      <c r="D3" s="1637"/>
      <c r="E3" s="1637"/>
      <c r="F3" s="1637"/>
      <c r="G3" s="1637"/>
      <c r="H3" s="1638"/>
      <c r="I3" s="1638"/>
    </row>
    <row r="4" spans="1:9" ht="12.75">
      <c r="A4" s="662"/>
      <c r="B4" s="662"/>
      <c r="C4" s="662"/>
      <c r="D4" s="662"/>
      <c r="E4" s="662"/>
      <c r="F4" s="662"/>
      <c r="G4" s="662"/>
      <c r="H4" s="663"/>
      <c r="I4" s="663"/>
    </row>
    <row r="5" spans="1:9" ht="12.75">
      <c r="A5" s="1637" t="s">
        <v>120</v>
      </c>
      <c r="B5" s="1637"/>
      <c r="C5" s="1637"/>
      <c r="D5" s="1637"/>
      <c r="E5" s="1637"/>
      <c r="F5" s="1637"/>
      <c r="G5" s="1637"/>
      <c r="H5" s="1637"/>
      <c r="I5" s="1638"/>
    </row>
    <row r="6" spans="1:9" ht="12.75">
      <c r="A6" s="662"/>
      <c r="B6" s="662"/>
      <c r="C6" s="662"/>
      <c r="D6" s="662"/>
      <c r="E6" s="662"/>
      <c r="F6" s="662"/>
      <c r="G6" s="662"/>
      <c r="H6" s="662"/>
      <c r="I6" s="663"/>
    </row>
    <row r="7" spans="1:9" ht="12.75">
      <c r="A7" s="662"/>
      <c r="B7" s="662"/>
      <c r="C7" s="662"/>
      <c r="D7" s="662"/>
      <c r="E7" s="662"/>
      <c r="F7" s="662"/>
      <c r="G7" s="662"/>
      <c r="H7" s="662"/>
      <c r="I7" s="663"/>
    </row>
    <row r="8" spans="1:9" ht="12.75">
      <c r="A8" s="661"/>
      <c r="B8" s="661"/>
      <c r="C8" s="661"/>
      <c r="D8" s="661"/>
      <c r="E8" s="661"/>
      <c r="F8" s="661"/>
      <c r="G8" s="661"/>
      <c r="H8" s="661"/>
      <c r="I8" s="661"/>
    </row>
    <row r="9" spans="1:9" ht="13.5" thickBot="1">
      <c r="A9" s="661"/>
      <c r="B9" s="661"/>
      <c r="C9" s="661"/>
      <c r="D9" s="661"/>
      <c r="E9" s="661"/>
      <c r="F9" s="1477"/>
      <c r="G9" s="1477"/>
      <c r="H9" s="1477"/>
      <c r="I9" s="1477"/>
    </row>
    <row r="10" spans="1:9" ht="13.5" thickBot="1">
      <c r="A10" s="1639" t="s">
        <v>1013</v>
      </c>
      <c r="B10" s="1640"/>
      <c r="C10" s="1640"/>
      <c r="D10" s="1639" t="s">
        <v>1014</v>
      </c>
      <c r="E10" s="1641"/>
      <c r="F10" s="1640" t="s">
        <v>1015</v>
      </c>
      <c r="G10" s="1640"/>
      <c r="H10" s="1639" t="s">
        <v>1014</v>
      </c>
      <c r="I10" s="1641"/>
    </row>
    <row r="11" spans="1:9" ht="12.75">
      <c r="A11" s="1631"/>
      <c r="B11" s="1632"/>
      <c r="C11" s="1632"/>
      <c r="D11" s="1633"/>
      <c r="E11" s="1634"/>
      <c r="F11" s="1632"/>
      <c r="G11" s="1632"/>
      <c r="H11" s="1633"/>
      <c r="I11" s="1634"/>
    </row>
    <row r="12" spans="1:9" ht="12.75">
      <c r="A12" s="1631"/>
      <c r="B12" s="1632"/>
      <c r="C12" s="1632"/>
      <c r="D12" s="1633"/>
      <c r="E12" s="1634"/>
      <c r="F12" s="1632"/>
      <c r="G12" s="1632"/>
      <c r="H12" s="1633"/>
      <c r="I12" s="1634"/>
    </row>
    <row r="13" spans="1:9" ht="12.75">
      <c r="A13" s="1631" t="s">
        <v>627</v>
      </c>
      <c r="B13" s="1632"/>
      <c r="C13" s="1632"/>
      <c r="D13" s="1633">
        <v>5884226</v>
      </c>
      <c r="E13" s="1634"/>
      <c r="F13" s="1636" t="s">
        <v>1020</v>
      </c>
      <c r="G13" s="1632"/>
      <c r="H13" s="1633">
        <v>5884226</v>
      </c>
      <c r="I13" s="1634"/>
    </row>
    <row r="14" spans="1:9" ht="12.75">
      <c r="A14" s="1631"/>
      <c r="B14" s="1632"/>
      <c r="C14" s="1632"/>
      <c r="D14" s="1633"/>
      <c r="E14" s="1634"/>
      <c r="F14" s="1632"/>
      <c r="G14" s="1632"/>
      <c r="H14" s="1633"/>
      <c r="I14" s="1634"/>
    </row>
    <row r="15" spans="1:9" ht="12.75">
      <c r="A15" s="1631"/>
      <c r="B15" s="1632"/>
      <c r="C15" s="1632"/>
      <c r="D15" s="1633"/>
      <c r="E15" s="1634"/>
      <c r="F15" s="1632"/>
      <c r="G15" s="1632"/>
      <c r="H15" s="1633"/>
      <c r="I15" s="1634"/>
    </row>
    <row r="16" spans="1:9" ht="12.75">
      <c r="A16" s="1631" t="s">
        <v>1016</v>
      </c>
      <c r="B16" s="1632"/>
      <c r="C16" s="1632"/>
      <c r="D16" s="1633">
        <v>140418097</v>
      </c>
      <c r="E16" s="1634"/>
      <c r="F16" s="1632" t="s">
        <v>1017</v>
      </c>
      <c r="G16" s="1632"/>
      <c r="H16" s="1633">
        <v>140418097</v>
      </c>
      <c r="I16" s="1634"/>
    </row>
    <row r="17" spans="1:9" ht="12.75">
      <c r="A17" s="1631"/>
      <c r="B17" s="1632"/>
      <c r="C17" s="1632"/>
      <c r="D17" s="1633"/>
      <c r="E17" s="1634"/>
      <c r="F17" s="1632"/>
      <c r="G17" s="1632"/>
      <c r="H17" s="1633"/>
      <c r="I17" s="1634"/>
    </row>
    <row r="18" spans="1:9" ht="12.75">
      <c r="A18" s="1631"/>
      <c r="B18" s="1632"/>
      <c r="C18" s="1632"/>
      <c r="D18" s="1633"/>
      <c r="E18" s="1634"/>
      <c r="F18" s="1632"/>
      <c r="G18" s="1632"/>
      <c r="H18" s="1633"/>
      <c r="I18" s="1634"/>
    </row>
    <row r="19" spans="1:9" ht="12.75">
      <c r="A19" s="1631" t="s">
        <v>1018</v>
      </c>
      <c r="B19" s="1632"/>
      <c r="C19" s="1632"/>
      <c r="D19" s="1633">
        <v>370600</v>
      </c>
      <c r="E19" s="1634"/>
      <c r="F19" s="1635" t="s">
        <v>1019</v>
      </c>
      <c r="G19" s="1635"/>
      <c r="H19" s="1633">
        <v>370600</v>
      </c>
      <c r="I19" s="1634"/>
    </row>
    <row r="20" spans="1:9" ht="12.75">
      <c r="A20" s="1631"/>
      <c r="B20" s="1632"/>
      <c r="C20" s="1632"/>
      <c r="D20" s="1633"/>
      <c r="E20" s="1634"/>
      <c r="F20" s="1632"/>
      <c r="G20" s="1632"/>
      <c r="H20" s="1633"/>
      <c r="I20" s="1634"/>
    </row>
    <row r="21" spans="1:9" ht="13.5" thickBot="1">
      <c r="A21" s="664"/>
      <c r="B21" s="665"/>
      <c r="C21" s="665"/>
      <c r="D21" s="666"/>
      <c r="E21" s="667"/>
      <c r="F21" s="665"/>
      <c r="G21" s="665"/>
      <c r="H21" s="666"/>
      <c r="I21" s="667"/>
    </row>
  </sheetData>
  <sheetProtection/>
  <mergeCells count="48">
    <mergeCell ref="A10:C10"/>
    <mergeCell ref="D10:E10"/>
    <mergeCell ref="F10:G10"/>
    <mergeCell ref="H10:I10"/>
    <mergeCell ref="E2:H2"/>
    <mergeCell ref="F9:I9"/>
    <mergeCell ref="A3:I3"/>
    <mergeCell ref="A5:I5"/>
    <mergeCell ref="A12:C12"/>
    <mergeCell ref="D12:E12"/>
    <mergeCell ref="F12:G12"/>
    <mergeCell ref="H12:I12"/>
    <mergeCell ref="A11:C11"/>
    <mergeCell ref="D11:E11"/>
    <mergeCell ref="F11:G11"/>
    <mergeCell ref="H11:I11"/>
    <mergeCell ref="A14:C14"/>
    <mergeCell ref="D14:E14"/>
    <mergeCell ref="F14:G14"/>
    <mergeCell ref="H14:I14"/>
    <mergeCell ref="A13:C13"/>
    <mergeCell ref="D13:E13"/>
    <mergeCell ref="F13:G13"/>
    <mergeCell ref="H13:I13"/>
    <mergeCell ref="A16:C16"/>
    <mergeCell ref="D16:E16"/>
    <mergeCell ref="F16:G16"/>
    <mergeCell ref="H16:I16"/>
    <mergeCell ref="A15:C15"/>
    <mergeCell ref="D15:E15"/>
    <mergeCell ref="F15:G15"/>
    <mergeCell ref="H15:I15"/>
    <mergeCell ref="A18:C18"/>
    <mergeCell ref="D18:E18"/>
    <mergeCell ref="F18:G18"/>
    <mergeCell ref="H18:I18"/>
    <mergeCell ref="A17:C17"/>
    <mergeCell ref="D17:E17"/>
    <mergeCell ref="F17:G17"/>
    <mergeCell ref="H17:I17"/>
    <mergeCell ref="A20:C20"/>
    <mergeCell ref="D20:E20"/>
    <mergeCell ref="F20:G20"/>
    <mergeCell ref="H20:I20"/>
    <mergeCell ref="A19:C19"/>
    <mergeCell ref="D19:E19"/>
    <mergeCell ref="F19:G19"/>
    <mergeCell ref="H19:I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C1" sqref="C1:F2"/>
    </sheetView>
  </sheetViews>
  <sheetFormatPr defaultColWidth="9.00390625" defaultRowHeight="12.75"/>
  <cols>
    <col min="2" max="2" width="29.625" style="0" customWidth="1"/>
    <col min="3" max="3" width="16.375" style="0" customWidth="1"/>
    <col min="4" max="4" width="15.875" style="0" customWidth="1"/>
    <col min="5" max="5" width="12.00390625" style="0" customWidth="1"/>
    <col min="6" max="6" width="10.625" style="0" customWidth="1"/>
    <col min="7" max="7" width="13.125" style="0" customWidth="1"/>
  </cols>
  <sheetData>
    <row r="1" spans="3:8" ht="12.75" customHeight="1">
      <c r="C1" s="1644" t="s">
        <v>191</v>
      </c>
      <c r="D1" s="1644"/>
      <c r="E1" s="1644"/>
      <c r="F1" s="1644"/>
      <c r="G1" s="660"/>
      <c r="H1" s="660"/>
    </row>
    <row r="2" spans="3:6" ht="12.75">
      <c r="C2" s="1644"/>
      <c r="D2" s="1644"/>
      <c r="E2" s="1644"/>
      <c r="F2" s="1644"/>
    </row>
    <row r="3" spans="1:8" ht="12.75">
      <c r="A3" s="1361" t="s">
        <v>919</v>
      </c>
      <c r="B3" s="1361"/>
      <c r="C3" s="1361"/>
      <c r="D3" s="1361"/>
      <c r="E3" s="1361"/>
      <c r="F3" s="1361"/>
      <c r="G3" s="1361"/>
      <c r="H3" s="1361"/>
    </row>
    <row r="4" spans="1:8" ht="12.75">
      <c r="A4" s="1361" t="s">
        <v>121</v>
      </c>
      <c r="B4" s="1361"/>
      <c r="C4" s="1361"/>
      <c r="D4" s="1361"/>
      <c r="E4" s="1361"/>
      <c r="F4" s="1361"/>
      <c r="G4" s="1361"/>
      <c r="H4" s="1361"/>
    </row>
    <row r="5" spans="1:8" ht="12.75">
      <c r="A5" s="1361" t="s">
        <v>988</v>
      </c>
      <c r="B5" s="1361"/>
      <c r="C5" s="1361"/>
      <c r="D5" s="1361"/>
      <c r="E5" s="1361"/>
      <c r="F5" s="1361"/>
      <c r="G5" s="1361"/>
      <c r="H5" s="1361"/>
    </row>
    <row r="6" ht="13.5" thickBot="1"/>
    <row r="7" spans="1:7" ht="26.25" customHeight="1" thickBot="1">
      <c r="A7" s="671" t="s">
        <v>698</v>
      </c>
      <c r="B7" s="672"/>
      <c r="C7" s="673" t="s">
        <v>386</v>
      </c>
      <c r="D7" s="676" t="s">
        <v>1011</v>
      </c>
      <c r="E7" s="673" t="s">
        <v>989</v>
      </c>
      <c r="F7" s="682" t="s">
        <v>990</v>
      </c>
      <c r="G7" s="679" t="s">
        <v>991</v>
      </c>
    </row>
    <row r="8" spans="1:7" ht="12.75">
      <c r="A8" s="670" t="s">
        <v>992</v>
      </c>
      <c r="B8" s="669"/>
      <c r="C8" s="674">
        <v>204433772</v>
      </c>
      <c r="D8" s="677">
        <v>210000</v>
      </c>
      <c r="E8" s="675"/>
      <c r="F8" s="677">
        <v>74310</v>
      </c>
      <c r="G8" s="680">
        <f>C8+D8+E8+F8</f>
        <v>204718082</v>
      </c>
    </row>
    <row r="9" spans="1:7" ht="12.75">
      <c r="A9" s="670" t="s">
        <v>993</v>
      </c>
      <c r="B9" s="669"/>
      <c r="C9" s="674"/>
      <c r="D9" s="677"/>
      <c r="E9" s="675"/>
      <c r="F9" s="677"/>
      <c r="G9" s="680"/>
    </row>
    <row r="10" spans="1:7" ht="12.75">
      <c r="A10" s="1645" t="s">
        <v>994</v>
      </c>
      <c r="B10" s="1646"/>
      <c r="C10" s="675"/>
      <c r="D10" s="678"/>
      <c r="E10" s="675"/>
      <c r="F10" s="678"/>
      <c r="G10" s="681"/>
    </row>
    <row r="11" spans="1:7" ht="13.5" thickBot="1">
      <c r="A11" s="670" t="s">
        <v>995</v>
      </c>
      <c r="B11" s="669"/>
      <c r="C11" s="675"/>
      <c r="D11" s="678"/>
      <c r="E11" s="675"/>
      <c r="F11" s="678"/>
      <c r="G11" s="681"/>
    </row>
    <row r="12" spans="1:7" ht="13.5" thickBot="1">
      <c r="A12" s="684" t="s">
        <v>1027</v>
      </c>
      <c r="B12" s="685"/>
      <c r="C12" s="686">
        <v>204433772</v>
      </c>
      <c r="D12" s="563">
        <v>210000</v>
      </c>
      <c r="E12" s="687"/>
      <c r="F12" s="563">
        <v>74310</v>
      </c>
      <c r="G12" s="688">
        <v>204718082</v>
      </c>
    </row>
    <row r="13" spans="1:7" ht="12.75">
      <c r="A13" s="1648" t="s">
        <v>1028</v>
      </c>
      <c r="B13" s="1649"/>
      <c r="C13" s="675"/>
      <c r="D13" s="678"/>
      <c r="E13" s="675"/>
      <c r="F13" s="678"/>
      <c r="G13" s="681"/>
    </row>
    <row r="14" spans="1:7" ht="12.75">
      <c r="A14" s="1188" t="s">
        <v>996</v>
      </c>
      <c r="B14" s="681"/>
      <c r="C14" s="675"/>
      <c r="D14" s="678"/>
      <c r="E14" s="675"/>
      <c r="F14" s="678"/>
      <c r="G14" s="681"/>
    </row>
    <row r="15" spans="1:7" ht="12.75">
      <c r="A15" s="670" t="s">
        <v>997</v>
      </c>
      <c r="B15" s="669"/>
      <c r="C15" s="675"/>
      <c r="D15" s="678"/>
      <c r="E15" s="675"/>
      <c r="F15" s="678"/>
      <c r="G15" s="681"/>
    </row>
    <row r="16" spans="1:7" ht="13.5" thickBot="1">
      <c r="A16" s="1180" t="s">
        <v>72</v>
      </c>
      <c r="B16" s="1181"/>
      <c r="C16" s="622"/>
      <c r="D16" s="1182"/>
      <c r="E16" s="622"/>
      <c r="F16" s="1182"/>
      <c r="G16" s="1183"/>
    </row>
    <row r="17" spans="1:7" ht="13.5" thickBot="1">
      <c r="A17" s="684" t="s">
        <v>1026</v>
      </c>
      <c r="B17" s="685"/>
      <c r="C17" s="628">
        <f>C12+C16</f>
        <v>204433772</v>
      </c>
      <c r="D17" s="628">
        <f>D12+D16</f>
        <v>210000</v>
      </c>
      <c r="E17" s="628"/>
      <c r="F17" s="628">
        <f>F12+F16</f>
        <v>74310</v>
      </c>
      <c r="G17" s="628">
        <f>G12+G16</f>
        <v>204718082</v>
      </c>
    </row>
    <row r="18" spans="1:7" ht="12.75">
      <c r="A18" s="670" t="s">
        <v>998</v>
      </c>
      <c r="B18" s="669"/>
      <c r="C18" s="675"/>
      <c r="D18" s="678"/>
      <c r="E18" s="675"/>
      <c r="F18" s="678"/>
      <c r="G18" s="681"/>
    </row>
    <row r="19" spans="1:7" ht="12.75">
      <c r="A19" s="670" t="s">
        <v>1021</v>
      </c>
      <c r="B19" s="669"/>
      <c r="C19" s="675"/>
      <c r="D19" s="678"/>
      <c r="E19" s="675"/>
      <c r="F19" s="678"/>
      <c r="G19" s="681"/>
    </row>
    <row r="20" spans="1:7" ht="12.75">
      <c r="A20" s="1647" t="s">
        <v>1022</v>
      </c>
      <c r="B20" s="1646"/>
      <c r="C20" s="674">
        <v>181000000</v>
      </c>
      <c r="D20" s="678"/>
      <c r="E20" s="675"/>
      <c r="F20" s="678"/>
      <c r="G20" s="680">
        <f>C20</f>
        <v>181000000</v>
      </c>
    </row>
    <row r="21" spans="1:7" ht="12.75">
      <c r="A21" s="683" t="s">
        <v>1023</v>
      </c>
      <c r="B21" s="669"/>
      <c r="C21" s="674"/>
      <c r="D21" s="678"/>
      <c r="E21" s="675"/>
      <c r="F21" s="678"/>
      <c r="G21" s="680"/>
    </row>
    <row r="22" spans="1:7" ht="12.75">
      <c r="A22" s="670" t="s">
        <v>999</v>
      </c>
      <c r="B22" s="669"/>
      <c r="C22" s="675"/>
      <c r="D22" s="678"/>
      <c r="E22" s="675"/>
      <c r="F22" s="678"/>
      <c r="G22" s="680"/>
    </row>
    <row r="23" spans="1:7" ht="12.75">
      <c r="A23" s="1647" t="s">
        <v>1006</v>
      </c>
      <c r="B23" s="1646"/>
      <c r="C23" s="674"/>
      <c r="D23" s="678"/>
      <c r="E23" s="675"/>
      <c r="F23" s="678"/>
      <c r="G23" s="680"/>
    </row>
    <row r="24" spans="1:7" ht="12.75">
      <c r="A24" s="1647" t="s">
        <v>1007</v>
      </c>
      <c r="B24" s="1646"/>
      <c r="C24" s="674">
        <v>181000000</v>
      </c>
      <c r="D24" s="678"/>
      <c r="E24" s="675"/>
      <c r="F24" s="677"/>
      <c r="G24" s="680">
        <f>C24</f>
        <v>181000000</v>
      </c>
    </row>
    <row r="25" spans="1:7" ht="12.75">
      <c r="A25" s="1647" t="s">
        <v>1008</v>
      </c>
      <c r="B25" s="1646"/>
      <c r="C25" s="674"/>
      <c r="D25" s="678"/>
      <c r="E25" s="675"/>
      <c r="F25" s="678"/>
      <c r="G25" s="680"/>
    </row>
    <row r="26" spans="1:7" ht="12.75">
      <c r="A26" s="1647" t="s">
        <v>1009</v>
      </c>
      <c r="B26" s="1646"/>
      <c r="C26" s="674"/>
      <c r="D26" s="678"/>
      <c r="E26" s="675"/>
      <c r="F26" s="678"/>
      <c r="G26" s="680"/>
    </row>
    <row r="27" spans="1:7" ht="12.75">
      <c r="A27" s="1647" t="s">
        <v>1010</v>
      </c>
      <c r="B27" s="1646"/>
      <c r="C27" s="674"/>
      <c r="D27" s="677"/>
      <c r="E27" s="674"/>
      <c r="F27" s="677"/>
      <c r="G27" s="680"/>
    </row>
    <row r="28" spans="1:7" ht="13.5" thickBot="1">
      <c r="A28" s="670" t="s">
        <v>1000</v>
      </c>
      <c r="B28" s="669"/>
      <c r="C28" s="674"/>
      <c r="D28" s="677"/>
      <c r="E28" s="674"/>
      <c r="F28" s="677"/>
      <c r="G28" s="680"/>
    </row>
    <row r="29" spans="1:7" ht="13.5" thickBot="1">
      <c r="A29" s="684" t="s">
        <v>1001</v>
      </c>
      <c r="B29" s="685"/>
      <c r="C29" s="686">
        <v>23149462</v>
      </c>
      <c r="D29" s="628">
        <v>210000</v>
      </c>
      <c r="E29" s="686"/>
      <c r="F29" s="628">
        <v>74310</v>
      </c>
      <c r="G29" s="688">
        <f>C29+D29+F29</f>
        <v>23433772</v>
      </c>
    </row>
    <row r="30" spans="1:7" ht="12.75">
      <c r="A30" s="670" t="s">
        <v>1021</v>
      </c>
      <c r="B30" s="669"/>
      <c r="C30" s="674"/>
      <c r="D30" s="677"/>
      <c r="E30" s="674"/>
      <c r="F30" s="677"/>
      <c r="G30" s="680"/>
    </row>
    <row r="31" spans="1:7" ht="12.75">
      <c r="A31" s="1647" t="s">
        <v>1022</v>
      </c>
      <c r="B31" s="1646"/>
      <c r="C31" s="674"/>
      <c r="D31" s="677"/>
      <c r="E31" s="674"/>
      <c r="F31" s="677"/>
      <c r="G31" s="680"/>
    </row>
    <row r="32" spans="1:7" ht="12.75">
      <c r="A32" s="683" t="s">
        <v>1023</v>
      </c>
      <c r="B32" s="669"/>
      <c r="C32" s="674">
        <v>23149462</v>
      </c>
      <c r="D32" s="677">
        <v>210000</v>
      </c>
      <c r="E32" s="674"/>
      <c r="F32" s="677">
        <v>74310</v>
      </c>
      <c r="G32" s="680">
        <f>C32+D32+E32+F32</f>
        <v>23433772</v>
      </c>
    </row>
    <row r="33" spans="1:7" ht="12.75">
      <c r="A33" s="670" t="s">
        <v>999</v>
      </c>
      <c r="B33" s="669"/>
      <c r="C33" s="674"/>
      <c r="D33" s="677"/>
      <c r="E33" s="674"/>
      <c r="F33" s="677"/>
      <c r="G33" s="680"/>
    </row>
    <row r="34" spans="1:7" ht="12.75">
      <c r="A34" s="670" t="s">
        <v>1002</v>
      </c>
      <c r="B34" s="669"/>
      <c r="C34" s="674"/>
      <c r="D34" s="677"/>
      <c r="E34" s="674"/>
      <c r="F34" s="677"/>
      <c r="G34" s="680"/>
    </row>
    <row r="35" spans="1:7" ht="12.75">
      <c r="A35" s="670" t="s">
        <v>1003</v>
      </c>
      <c r="B35" s="669"/>
      <c r="C35" s="674"/>
      <c r="D35" s="677"/>
      <c r="E35" s="674"/>
      <c r="F35" s="677"/>
      <c r="G35" s="680"/>
    </row>
    <row r="36" spans="1:7" ht="12.75">
      <c r="A36" s="670" t="s">
        <v>1004</v>
      </c>
      <c r="B36" s="669"/>
      <c r="C36" s="674"/>
      <c r="D36" s="677"/>
      <c r="E36" s="674"/>
      <c r="F36" s="677"/>
      <c r="G36" s="680"/>
    </row>
    <row r="37" spans="1:7" ht="12.75">
      <c r="A37" s="1645" t="s">
        <v>1005</v>
      </c>
      <c r="B37" s="1646"/>
      <c r="C37" s="674"/>
      <c r="D37" s="677"/>
      <c r="E37" s="674"/>
      <c r="F37" s="677"/>
      <c r="G37" s="680"/>
    </row>
    <row r="38" spans="1:7" ht="12.75">
      <c r="A38" s="1645" t="s">
        <v>74</v>
      </c>
      <c r="B38" s="1646"/>
      <c r="C38" s="1189"/>
      <c r="D38" s="1190"/>
      <c r="E38" s="1189"/>
      <c r="F38" s="1190"/>
      <c r="G38" s="1191"/>
    </row>
    <row r="39" spans="1:7" ht="13.5" thickBot="1">
      <c r="A39" s="1185" t="s">
        <v>1024</v>
      </c>
      <c r="B39" s="1186"/>
      <c r="C39" s="1189"/>
      <c r="D39" s="1190"/>
      <c r="E39" s="1189"/>
      <c r="F39" s="1190"/>
      <c r="G39" s="1191"/>
    </row>
    <row r="40" spans="1:7" ht="13.5" thickBot="1">
      <c r="A40" s="1642" t="s">
        <v>73</v>
      </c>
      <c r="B40" s="1643"/>
      <c r="C40" s="1336" t="s">
        <v>172</v>
      </c>
      <c r="D40" s="1187">
        <v>-210000</v>
      </c>
      <c r="E40" s="1187">
        <v>0</v>
      </c>
      <c r="F40" s="1187">
        <v>-74310</v>
      </c>
      <c r="G40" s="1337"/>
    </row>
    <row r="41" spans="1:7" ht="13.5" thickBot="1">
      <c r="A41" s="684" t="s">
        <v>1025</v>
      </c>
      <c r="B41" s="685"/>
      <c r="C41" s="686"/>
      <c r="D41" s="628">
        <f>D32+D40</f>
        <v>0</v>
      </c>
      <c r="E41" s="628">
        <f>E32+E40</f>
        <v>0</v>
      </c>
      <c r="F41" s="628">
        <f>F32+F40</f>
        <v>0</v>
      </c>
      <c r="G41" s="688"/>
    </row>
  </sheetData>
  <sheetProtection/>
  <mergeCells count="16">
    <mergeCell ref="C1:F2"/>
    <mergeCell ref="A37:B37"/>
    <mergeCell ref="A10:B10"/>
    <mergeCell ref="A24:B24"/>
    <mergeCell ref="A25:B25"/>
    <mergeCell ref="A26:B26"/>
    <mergeCell ref="A27:B27"/>
    <mergeCell ref="A31:B31"/>
    <mergeCell ref="A20:B20"/>
    <mergeCell ref="A23:B23"/>
    <mergeCell ref="A40:B40"/>
    <mergeCell ref="A3:H3"/>
    <mergeCell ref="A4:H4"/>
    <mergeCell ref="A5:H5"/>
    <mergeCell ref="A13:B13"/>
    <mergeCell ref="A38:B3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view="pageBreakPreview" zoomScaleNormal="115" zoomScaleSheetLayoutView="100" zoomScalePageLayoutView="0" workbookViewId="0" topLeftCell="C1">
      <selection activeCell="F8" sqref="F8"/>
    </sheetView>
  </sheetViews>
  <sheetFormatPr defaultColWidth="9.00390625" defaultRowHeight="12.75"/>
  <cols>
    <col min="1" max="1" width="6.875" style="39" customWidth="1"/>
    <col min="2" max="2" width="46.875" style="58" customWidth="1"/>
    <col min="3" max="3" width="16.625" style="58" customWidth="1"/>
    <col min="4" max="4" width="15.50390625" style="39" bestFit="1" customWidth="1"/>
    <col min="5" max="6" width="15.50390625" style="39" customWidth="1"/>
    <col min="7" max="7" width="57.00390625" style="39" bestFit="1" customWidth="1"/>
    <col min="8" max="8" width="14.50390625" style="39" customWidth="1"/>
    <col min="9" max="9" width="15.50390625" style="39" bestFit="1" customWidth="1"/>
    <col min="10" max="11" width="15.50390625" style="39" customWidth="1"/>
    <col min="12" max="16384" width="9.375" style="39" customWidth="1"/>
  </cols>
  <sheetData>
    <row r="1" spans="2:13" ht="32.25" customHeight="1">
      <c r="B1" s="111" t="s">
        <v>354</v>
      </c>
      <c r="C1" s="111"/>
      <c r="D1" s="112"/>
      <c r="E1" s="112"/>
      <c r="F1" s="112"/>
      <c r="G1" s="112"/>
      <c r="H1" s="112"/>
      <c r="I1" s="112"/>
      <c r="J1" s="112"/>
      <c r="K1" s="112"/>
      <c r="L1" s="1410" t="s">
        <v>177</v>
      </c>
      <c r="M1" s="1410"/>
    </row>
    <row r="2" spans="9:13" ht="14.25" thickBot="1">
      <c r="I2" s="113"/>
      <c r="J2" s="113"/>
      <c r="K2" s="113"/>
      <c r="L2" s="1410"/>
      <c r="M2" s="1410"/>
    </row>
    <row r="3" spans="1:13" ht="18" customHeight="1" thickBot="1">
      <c r="A3" s="1408" t="s">
        <v>315</v>
      </c>
      <c r="B3" s="114" t="s">
        <v>302</v>
      </c>
      <c r="C3" s="311"/>
      <c r="D3" s="115"/>
      <c r="E3" s="311"/>
      <c r="F3" s="311"/>
      <c r="G3" s="114" t="s">
        <v>303</v>
      </c>
      <c r="H3" s="313"/>
      <c r="I3" s="116"/>
      <c r="J3" s="311"/>
      <c r="K3" s="311"/>
      <c r="L3" s="1410"/>
      <c r="M3" s="1410"/>
    </row>
    <row r="4" spans="1:13" s="117" customFormat="1" ht="47.25" customHeight="1" thickBot="1">
      <c r="A4" s="1409"/>
      <c r="B4" s="59" t="s">
        <v>309</v>
      </c>
      <c r="C4" s="657" t="s">
        <v>85</v>
      </c>
      <c r="D4" s="722" t="s">
        <v>91</v>
      </c>
      <c r="E4" s="60" t="s">
        <v>1030</v>
      </c>
      <c r="F4" s="36" t="s">
        <v>1071</v>
      </c>
      <c r="G4" s="59" t="s">
        <v>309</v>
      </c>
      <c r="H4" s="657" t="s">
        <v>85</v>
      </c>
      <c r="I4" s="722" t="s">
        <v>91</v>
      </c>
      <c r="J4" s="60" t="s">
        <v>1030</v>
      </c>
      <c r="K4" s="36" t="s">
        <v>1071</v>
      </c>
      <c r="L4" s="1410"/>
      <c r="M4" s="1410"/>
    </row>
    <row r="5" spans="1:13" s="122" customFormat="1" ht="12" customHeight="1" thickBot="1">
      <c r="A5" s="118">
        <v>1</v>
      </c>
      <c r="B5" s="119">
        <v>2</v>
      </c>
      <c r="C5" s="312">
        <v>3</v>
      </c>
      <c r="D5" s="723">
        <v>4</v>
      </c>
      <c r="E5" s="120">
        <v>5</v>
      </c>
      <c r="F5" s="121">
        <v>6</v>
      </c>
      <c r="G5" s="119">
        <v>7</v>
      </c>
      <c r="H5" s="314">
        <v>8</v>
      </c>
      <c r="I5" s="723">
        <v>10</v>
      </c>
      <c r="J5" s="120">
        <v>11</v>
      </c>
      <c r="K5" s="121">
        <v>12</v>
      </c>
      <c r="L5" s="1410"/>
      <c r="M5" s="1410"/>
    </row>
    <row r="6" spans="1:13" ht="12.75" customHeight="1">
      <c r="A6" s="724" t="s">
        <v>268</v>
      </c>
      <c r="B6" s="725" t="s">
        <v>563</v>
      </c>
      <c r="C6" s="726">
        <v>388467000</v>
      </c>
      <c r="D6" s="727">
        <v>398046285</v>
      </c>
      <c r="E6" s="728">
        <v>397405923</v>
      </c>
      <c r="F6" s="729">
        <f>E6/D6*100</f>
        <v>99.83912373406525</v>
      </c>
      <c r="G6" s="730" t="s">
        <v>310</v>
      </c>
      <c r="H6" s="731">
        <v>181117000</v>
      </c>
      <c r="I6" s="727">
        <v>202900161</v>
      </c>
      <c r="J6" s="728">
        <v>201994632</v>
      </c>
      <c r="K6" s="729">
        <f aca="true" t="shared" si="0" ref="K6:K11">J6/I6*100</f>
        <v>99.5537071062255</v>
      </c>
      <c r="L6" s="1410"/>
      <c r="M6" s="1410"/>
    </row>
    <row r="7" spans="1:13" ht="12.75" customHeight="1">
      <c r="A7" s="732" t="s">
        <v>269</v>
      </c>
      <c r="B7" s="733" t="s">
        <v>564</v>
      </c>
      <c r="C7" s="734">
        <v>9120000</v>
      </c>
      <c r="D7" s="735">
        <v>28922316</v>
      </c>
      <c r="E7" s="734">
        <v>29096958</v>
      </c>
      <c r="F7" s="729">
        <f>E7/D7*100</f>
        <v>100.6038313114344</v>
      </c>
      <c r="G7" s="736" t="s">
        <v>368</v>
      </c>
      <c r="H7" s="737">
        <v>50297000</v>
      </c>
      <c r="I7" s="735">
        <v>55612651</v>
      </c>
      <c r="J7" s="734">
        <v>55393283</v>
      </c>
      <c r="K7" s="729">
        <f t="shared" si="0"/>
        <v>99.60554299056882</v>
      </c>
      <c r="L7" s="1410"/>
      <c r="M7" s="1410"/>
    </row>
    <row r="8" spans="1:13" ht="12.75" customHeight="1">
      <c r="A8" s="732" t="s">
        <v>270</v>
      </c>
      <c r="B8" s="733" t="s">
        <v>585</v>
      </c>
      <c r="C8" s="734"/>
      <c r="D8" s="735"/>
      <c r="E8" s="734"/>
      <c r="F8" s="729"/>
      <c r="G8" s="736" t="s">
        <v>393</v>
      </c>
      <c r="H8" s="737">
        <v>217425000</v>
      </c>
      <c r="I8" s="735">
        <v>264608659</v>
      </c>
      <c r="J8" s="734">
        <v>257556517</v>
      </c>
      <c r="K8" s="729">
        <f t="shared" si="0"/>
        <v>97.33487859896528</v>
      </c>
      <c r="L8" s="1410"/>
      <c r="M8" s="1410"/>
    </row>
    <row r="9" spans="1:13" ht="12.75" customHeight="1">
      <c r="A9" s="732" t="s">
        <v>271</v>
      </c>
      <c r="B9" s="733" t="s">
        <v>359</v>
      </c>
      <c r="C9" s="734">
        <v>114350000</v>
      </c>
      <c r="D9" s="735">
        <v>180840000</v>
      </c>
      <c r="E9" s="734">
        <v>168489973</v>
      </c>
      <c r="F9" s="729">
        <f>E9/D9*100</f>
        <v>93.17074375138243</v>
      </c>
      <c r="G9" s="736" t="s">
        <v>369</v>
      </c>
      <c r="H9" s="737">
        <v>9611000</v>
      </c>
      <c r="I9" s="735">
        <v>9591000</v>
      </c>
      <c r="J9" s="734">
        <v>9305416</v>
      </c>
      <c r="K9" s="729">
        <f t="shared" si="0"/>
        <v>97.02237514336358</v>
      </c>
      <c r="L9" s="1410"/>
      <c r="M9" s="1410"/>
    </row>
    <row r="10" spans="1:13" ht="12.75" customHeight="1">
      <c r="A10" s="732" t="s">
        <v>272</v>
      </c>
      <c r="B10" s="738" t="s">
        <v>565</v>
      </c>
      <c r="C10" s="734"/>
      <c r="D10" s="735">
        <v>844000</v>
      </c>
      <c r="E10" s="734">
        <v>388925</v>
      </c>
      <c r="F10" s="729">
        <f>E10/D10*100</f>
        <v>46.08116113744076</v>
      </c>
      <c r="G10" s="736" t="s">
        <v>370</v>
      </c>
      <c r="H10" s="737">
        <v>131349000</v>
      </c>
      <c r="I10" s="735">
        <v>141926348</v>
      </c>
      <c r="J10" s="734">
        <v>139774903</v>
      </c>
      <c r="K10" s="729">
        <f t="shared" si="0"/>
        <v>98.48411163232355</v>
      </c>
      <c r="L10" s="1410"/>
      <c r="M10" s="1410"/>
    </row>
    <row r="11" spans="1:13" ht="12.75" customHeight="1">
      <c r="A11" s="732" t="s">
        <v>273</v>
      </c>
      <c r="B11" s="733" t="s">
        <v>566</v>
      </c>
      <c r="C11" s="734"/>
      <c r="D11" s="735"/>
      <c r="E11" s="734"/>
      <c r="F11" s="729"/>
      <c r="G11" s="736" t="s">
        <v>1078</v>
      </c>
      <c r="H11" s="737">
        <v>27460000</v>
      </c>
      <c r="I11" s="735">
        <v>145297464</v>
      </c>
      <c r="J11" s="734"/>
      <c r="K11" s="729">
        <f t="shared" si="0"/>
        <v>0</v>
      </c>
      <c r="L11" s="1410"/>
      <c r="M11" s="1410"/>
    </row>
    <row r="12" spans="1:13" ht="12.75" customHeight="1">
      <c r="A12" s="732" t="s">
        <v>274</v>
      </c>
      <c r="B12" s="733" t="s">
        <v>449</v>
      </c>
      <c r="C12" s="734">
        <v>105322000</v>
      </c>
      <c r="D12" s="735">
        <v>156118404</v>
      </c>
      <c r="E12" s="734">
        <v>158019181</v>
      </c>
      <c r="F12" s="729">
        <f>E12/D12*100</f>
        <v>101.21752269514619</v>
      </c>
      <c r="G12" s="739" t="s">
        <v>79</v>
      </c>
      <c r="H12" s="737"/>
      <c r="I12" s="735"/>
      <c r="J12" s="734">
        <v>204508082</v>
      </c>
      <c r="K12" s="729"/>
      <c r="L12" s="1410"/>
      <c r="M12" s="1410"/>
    </row>
    <row r="13" spans="1:13" ht="12.75" customHeight="1">
      <c r="A13" s="732" t="s">
        <v>275</v>
      </c>
      <c r="B13" s="740" t="s">
        <v>488</v>
      </c>
      <c r="C13" s="734"/>
      <c r="D13" s="735"/>
      <c r="E13" s="734"/>
      <c r="F13" s="729"/>
      <c r="G13" s="739" t="s">
        <v>78</v>
      </c>
      <c r="H13" s="737"/>
      <c r="I13" s="735"/>
      <c r="J13" s="734">
        <v>210000</v>
      </c>
      <c r="K13" s="729"/>
      <c r="L13" s="1410"/>
      <c r="M13" s="1410"/>
    </row>
    <row r="14" spans="1:13" ht="12.75" customHeight="1">
      <c r="A14" s="732" t="s">
        <v>276</v>
      </c>
      <c r="B14" s="741"/>
      <c r="C14" s="734"/>
      <c r="D14" s="735"/>
      <c r="E14" s="734"/>
      <c r="F14" s="729"/>
      <c r="G14" s="739"/>
      <c r="H14" s="737"/>
      <c r="I14" s="735"/>
      <c r="J14" s="734"/>
      <c r="K14" s="729"/>
      <c r="L14" s="1410"/>
      <c r="M14" s="1410"/>
    </row>
    <row r="15" spans="1:13" ht="12.75" customHeight="1">
      <c r="A15" s="732" t="s">
        <v>277</v>
      </c>
      <c r="B15" s="740"/>
      <c r="C15" s="734"/>
      <c r="D15" s="735"/>
      <c r="E15" s="734"/>
      <c r="F15" s="107"/>
      <c r="G15" s="739"/>
      <c r="H15" s="737"/>
      <c r="I15" s="735"/>
      <c r="J15" s="734"/>
      <c r="K15" s="107"/>
      <c r="L15" s="1410"/>
      <c r="M15" s="1410"/>
    </row>
    <row r="16" spans="1:13" ht="12.75" customHeight="1">
      <c r="A16" s="732" t="s">
        <v>278</v>
      </c>
      <c r="B16" s="740"/>
      <c r="C16" s="734"/>
      <c r="D16" s="735"/>
      <c r="E16" s="734"/>
      <c r="F16" s="107"/>
      <c r="G16" s="739"/>
      <c r="H16" s="737"/>
      <c r="I16" s="735"/>
      <c r="J16" s="734"/>
      <c r="K16" s="107"/>
      <c r="L16" s="1410"/>
      <c r="M16" s="1410"/>
    </row>
    <row r="17" spans="1:13" ht="12.75" customHeight="1" thickBot="1">
      <c r="A17" s="732" t="s">
        <v>279</v>
      </c>
      <c r="B17" s="742"/>
      <c r="C17" s="743"/>
      <c r="D17" s="744"/>
      <c r="E17" s="745"/>
      <c r="F17" s="108"/>
      <c r="G17" s="739"/>
      <c r="H17" s="746"/>
      <c r="I17" s="744"/>
      <c r="J17" s="745"/>
      <c r="K17" s="108"/>
      <c r="L17" s="1410"/>
      <c r="M17" s="1410"/>
    </row>
    <row r="18" spans="1:13" ht="12.75" customHeight="1" thickBot="1">
      <c r="A18" s="747" t="s">
        <v>280</v>
      </c>
      <c r="B18" s="748" t="s">
        <v>586</v>
      </c>
      <c r="C18" s="749">
        <f>+C6+C7+C9+C10+C12+C13+C14+C15+C16+C17</f>
        <v>617259000</v>
      </c>
      <c r="D18" s="750">
        <f>+D6+D7+D9+D10+D11+D12+D13+D14+D15+D16+D17</f>
        <v>764771005</v>
      </c>
      <c r="E18" s="750">
        <f>+E6+E7+E9+E10+E11+E12+E13+E14+E15+E16+E17</f>
        <v>753400960</v>
      </c>
      <c r="F18" s="109">
        <f>E18/D18*100</f>
        <v>98.51327457164776</v>
      </c>
      <c r="G18" s="748" t="s">
        <v>572</v>
      </c>
      <c r="H18" s="751">
        <f>SUM(H6:H17)</f>
        <v>617259000</v>
      </c>
      <c r="I18" s="750">
        <f>SUM(I6:I17)</f>
        <v>819936283</v>
      </c>
      <c r="J18" s="750">
        <f>SUM(J6:J17)</f>
        <v>868742833</v>
      </c>
      <c r="K18" s="109">
        <f>J18/I18*100</f>
        <v>105.95248082222017</v>
      </c>
      <c r="L18" s="1410"/>
      <c r="M18" s="1410"/>
    </row>
    <row r="19" spans="1:13" ht="12.75" customHeight="1">
      <c r="A19" s="752" t="s">
        <v>281</v>
      </c>
      <c r="B19" s="753" t="s">
        <v>568</v>
      </c>
      <c r="C19" s="754">
        <f>+C20+C21+C22+C23</f>
        <v>0</v>
      </c>
      <c r="D19" s="755">
        <v>69176707</v>
      </c>
      <c r="E19" s="756">
        <f>E20+E23</f>
        <v>129353302</v>
      </c>
      <c r="F19" s="757">
        <f>E19/D19*100</f>
        <v>186.98967847660052</v>
      </c>
      <c r="G19" s="758" t="s">
        <v>376</v>
      </c>
      <c r="H19" s="759"/>
      <c r="I19" s="1254"/>
      <c r="J19" s="756"/>
      <c r="K19" s="757"/>
      <c r="L19" s="1410"/>
      <c r="M19" s="1410"/>
    </row>
    <row r="20" spans="1:13" ht="12.75" customHeight="1">
      <c r="A20" s="760" t="s">
        <v>282</v>
      </c>
      <c r="B20" s="758" t="s">
        <v>387</v>
      </c>
      <c r="C20" s="440"/>
      <c r="D20" s="761">
        <v>55134584</v>
      </c>
      <c r="E20" s="43">
        <v>115311179</v>
      </c>
      <c r="F20" s="766">
        <f>E20/D20*100</f>
        <v>209.14491528583946</v>
      </c>
      <c r="G20" s="758" t="s">
        <v>571</v>
      </c>
      <c r="H20" s="761"/>
      <c r="I20" s="791"/>
      <c r="J20" s="43"/>
      <c r="K20" s="44"/>
      <c r="L20" s="1410"/>
      <c r="M20" s="1410"/>
    </row>
    <row r="21" spans="1:13" ht="13.5" customHeight="1">
      <c r="A21" s="760" t="s">
        <v>283</v>
      </c>
      <c r="B21" s="758" t="s">
        <v>388</v>
      </c>
      <c r="C21" s="440"/>
      <c r="D21" s="761"/>
      <c r="E21" s="43"/>
      <c r="F21" s="765"/>
      <c r="G21" s="1341" t="s">
        <v>352</v>
      </c>
      <c r="H21" s="761"/>
      <c r="I21" s="791"/>
      <c r="J21" s="43"/>
      <c r="K21" s="44"/>
      <c r="L21" s="1410"/>
      <c r="M21" s="1410"/>
    </row>
    <row r="22" spans="1:13" ht="12.75" customHeight="1">
      <c r="A22" s="760" t="s">
        <v>284</v>
      </c>
      <c r="B22" s="758" t="s">
        <v>392</v>
      </c>
      <c r="C22" s="440"/>
      <c r="D22" s="761"/>
      <c r="E22" s="43"/>
      <c r="F22" s="765"/>
      <c r="G22" s="1341" t="s">
        <v>353</v>
      </c>
      <c r="H22" s="761"/>
      <c r="I22" s="791"/>
      <c r="J22" s="43"/>
      <c r="K22" s="44"/>
      <c r="L22" s="1410"/>
      <c r="M22" s="1410"/>
    </row>
    <row r="23" spans="1:13" ht="12.75" customHeight="1">
      <c r="A23" s="760" t="s">
        <v>285</v>
      </c>
      <c r="B23" s="758" t="s">
        <v>1079</v>
      </c>
      <c r="C23" s="440"/>
      <c r="D23" s="761">
        <v>14042123</v>
      </c>
      <c r="E23" s="762">
        <v>14042123</v>
      </c>
      <c r="F23" s="765">
        <f>E23/D23*100</f>
        <v>100</v>
      </c>
      <c r="G23" s="1342" t="s">
        <v>394</v>
      </c>
      <c r="H23" s="761"/>
      <c r="I23" s="791"/>
      <c r="J23" s="762"/>
      <c r="K23" s="110"/>
      <c r="L23" s="1410"/>
      <c r="M23" s="1410"/>
    </row>
    <row r="24" spans="1:13" ht="12.75" customHeight="1">
      <c r="A24" s="760" t="s">
        <v>286</v>
      </c>
      <c r="B24" s="758" t="s">
        <v>569</v>
      </c>
      <c r="C24" s="763">
        <f>+C25+C26</f>
        <v>0</v>
      </c>
      <c r="D24" s="764">
        <f>+D25+D26</f>
        <v>0</v>
      </c>
      <c r="E24" s="765"/>
      <c r="F24" s="765"/>
      <c r="G24" s="1341" t="s">
        <v>377</v>
      </c>
      <c r="H24" s="761"/>
      <c r="I24" s="791"/>
      <c r="J24" s="765"/>
      <c r="K24" s="766"/>
      <c r="L24" s="1410"/>
      <c r="M24" s="1410"/>
    </row>
    <row r="25" spans="1:13" ht="12.75" customHeight="1">
      <c r="A25" s="752" t="s">
        <v>287</v>
      </c>
      <c r="B25" s="753" t="s">
        <v>567</v>
      </c>
      <c r="C25" s="767"/>
      <c r="D25" s="759"/>
      <c r="E25" s="762"/>
      <c r="F25" s="43"/>
      <c r="G25" s="1343" t="s">
        <v>378</v>
      </c>
      <c r="H25" s="759"/>
      <c r="I25" s="1254"/>
      <c r="J25" s="762"/>
      <c r="K25" s="110"/>
      <c r="L25" s="1410"/>
      <c r="M25" s="1410"/>
    </row>
    <row r="26" spans="1:13" ht="12.75" customHeight="1" thickBot="1">
      <c r="A26" s="760" t="s">
        <v>288</v>
      </c>
      <c r="B26" s="758" t="s">
        <v>1080</v>
      </c>
      <c r="C26" s="440"/>
      <c r="D26" s="761"/>
      <c r="E26" s="43"/>
      <c r="F26" s="44"/>
      <c r="G26" s="739" t="s">
        <v>562</v>
      </c>
      <c r="H26" s="761"/>
      <c r="I26" s="791">
        <v>14011429</v>
      </c>
      <c r="J26" s="43">
        <v>14011429</v>
      </c>
      <c r="K26" s="44">
        <f>J26/I26*100</f>
        <v>100</v>
      </c>
      <c r="L26" s="1410"/>
      <c r="M26" s="1410"/>
    </row>
    <row r="27" spans="1:13" ht="12.75" customHeight="1" thickBot="1">
      <c r="A27" s="747" t="s">
        <v>289</v>
      </c>
      <c r="B27" s="748" t="s">
        <v>1081</v>
      </c>
      <c r="C27" s="749">
        <f>+C19+C24</f>
        <v>0</v>
      </c>
      <c r="D27" s="751">
        <f>+D19+D24</f>
        <v>69176707</v>
      </c>
      <c r="E27" s="768">
        <f>+E19+E24</f>
        <v>129353302</v>
      </c>
      <c r="F27" s="109">
        <f>E27*100/D27</f>
        <v>186.98967847660052</v>
      </c>
      <c r="G27" s="748" t="s">
        <v>1082</v>
      </c>
      <c r="H27" s="751">
        <f>SUM(H19:H26)</f>
        <v>0</v>
      </c>
      <c r="I27" s="750">
        <f>SUM(I19:I26)</f>
        <v>14011429</v>
      </c>
      <c r="J27" s="750">
        <f>SUM(J19:J26)</f>
        <v>14011429</v>
      </c>
      <c r="K27" s="109">
        <f>J27*100/I27</f>
        <v>100</v>
      </c>
      <c r="L27" s="1410"/>
      <c r="M27" s="1410"/>
    </row>
    <row r="28" spans="1:13" ht="12.75" customHeight="1" thickBot="1">
      <c r="A28" s="747" t="s">
        <v>290</v>
      </c>
      <c r="B28" s="769" t="s">
        <v>570</v>
      </c>
      <c r="C28" s="770">
        <f>+C18+C27</f>
        <v>617259000</v>
      </c>
      <c r="D28" s="771">
        <f>+D18+D27</f>
        <v>833947712</v>
      </c>
      <c r="E28" s="801">
        <f>+E18+E27</f>
        <v>882754262</v>
      </c>
      <c r="F28" s="772">
        <f>E28*100/D28</f>
        <v>105.85247123982757</v>
      </c>
      <c r="G28" s="769" t="s">
        <v>573</v>
      </c>
      <c r="H28" s="771">
        <f>+H18+H27</f>
        <v>617259000</v>
      </c>
      <c r="I28" s="1253">
        <f>+I18+I27</f>
        <v>833947712</v>
      </c>
      <c r="J28" s="1253">
        <f>+J18+J27</f>
        <v>882754262</v>
      </c>
      <c r="K28" s="772">
        <f>J28*100/I28</f>
        <v>105.85247123982757</v>
      </c>
      <c r="L28" s="1410"/>
      <c r="M28" s="1410"/>
    </row>
    <row r="29" spans="2:8" ht="21.75" customHeight="1">
      <c r="B29" s="1411"/>
      <c r="C29" s="1411"/>
      <c r="D29" s="1411"/>
      <c r="E29" s="1411"/>
      <c r="F29" s="1411"/>
      <c r="G29" s="1411"/>
      <c r="H29" s="315"/>
    </row>
    <row r="30" spans="1:13" ht="12.75">
      <c r="A30" s="773"/>
      <c r="B30" s="773"/>
      <c r="C30" s="774"/>
      <c r="D30" s="774"/>
      <c r="E30" s="774"/>
      <c r="F30" s="774"/>
      <c r="G30" s="774"/>
      <c r="H30" s="775"/>
      <c r="I30" s="776"/>
      <c r="J30" s="776"/>
      <c r="K30" s="776"/>
      <c r="L30" s="776"/>
      <c r="M30" s="776"/>
    </row>
    <row r="31" spans="1:2" ht="15.75">
      <c r="A31" s="143"/>
      <c r="B31" s="143"/>
    </row>
  </sheetData>
  <sheetProtection/>
  <mergeCells count="4">
    <mergeCell ref="A3:A4"/>
    <mergeCell ref="L1:L28"/>
    <mergeCell ref="M1:M28"/>
    <mergeCell ref="B29:G29"/>
  </mergeCells>
  <printOptions horizontalCentered="1"/>
  <pageMargins left="0" right="0" top="0.9055118110236221" bottom="0.5118110236220472" header="0.6692913385826772" footer="0.2755905511811024"/>
  <pageSetup horizontalDpi="600" verticalDpi="600" orientation="landscape" paperSize="9" scale="61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SheetLayoutView="53" zoomScalePageLayoutView="0" workbookViewId="0" topLeftCell="C1">
      <selection activeCell="G22" sqref="G22"/>
    </sheetView>
  </sheetViews>
  <sheetFormatPr defaultColWidth="9.00390625" defaultRowHeight="12.75"/>
  <cols>
    <col min="1" max="1" width="6.875" style="39" customWidth="1"/>
    <col min="2" max="2" width="49.375" style="58" customWidth="1"/>
    <col min="3" max="3" width="15.00390625" style="58" customWidth="1"/>
    <col min="4" max="4" width="14.00390625" style="39" customWidth="1"/>
    <col min="5" max="5" width="16.50390625" style="39" customWidth="1"/>
    <col min="6" max="6" width="14.00390625" style="39" customWidth="1"/>
    <col min="7" max="7" width="49.50390625" style="39" bestFit="1" customWidth="1"/>
    <col min="8" max="8" width="14.125" style="39" bestFit="1" customWidth="1"/>
    <col min="9" max="9" width="15.125" style="39" customWidth="1"/>
    <col min="10" max="10" width="14.125" style="39" bestFit="1" customWidth="1"/>
    <col min="11" max="11" width="15.125" style="39" customWidth="1"/>
    <col min="12" max="16384" width="9.375" style="39" customWidth="1"/>
  </cols>
  <sheetData>
    <row r="1" spans="2:13" ht="31.5" customHeight="1">
      <c r="B1" s="111" t="s">
        <v>355</v>
      </c>
      <c r="C1" s="111"/>
      <c r="D1" s="112"/>
      <c r="E1" s="112"/>
      <c r="F1" s="112"/>
      <c r="G1" s="112"/>
      <c r="H1" s="112"/>
      <c r="I1" s="112"/>
      <c r="J1" s="112"/>
      <c r="K1" s="112"/>
      <c r="L1" s="1410" t="s">
        <v>178</v>
      </c>
      <c r="M1" s="1410"/>
    </row>
    <row r="2" spans="9:13" ht="14.25" thickBot="1">
      <c r="I2" s="113"/>
      <c r="J2" s="113"/>
      <c r="K2" s="113"/>
      <c r="L2" s="1410"/>
      <c r="M2" s="1410"/>
    </row>
    <row r="3" spans="1:13" ht="13.5" customHeight="1" thickBot="1">
      <c r="A3" s="1412" t="s">
        <v>315</v>
      </c>
      <c r="B3" s="114" t="s">
        <v>302</v>
      </c>
      <c r="C3" s="311"/>
      <c r="D3" s="115"/>
      <c r="E3" s="115"/>
      <c r="F3" s="115"/>
      <c r="G3" s="114" t="s">
        <v>303</v>
      </c>
      <c r="H3" s="313"/>
      <c r="I3" s="116"/>
      <c r="J3" s="116"/>
      <c r="K3" s="116"/>
      <c r="L3" s="1410"/>
      <c r="M3" s="1410"/>
    </row>
    <row r="4" spans="1:13" s="117" customFormat="1" ht="36.75" thickBot="1">
      <c r="A4" s="1413"/>
      <c r="B4" s="59" t="s">
        <v>309</v>
      </c>
      <c r="C4" s="60" t="s">
        <v>85</v>
      </c>
      <c r="D4" s="60" t="s">
        <v>92</v>
      </c>
      <c r="E4" s="60" t="s">
        <v>1030</v>
      </c>
      <c r="F4" s="60" t="s">
        <v>1071</v>
      </c>
      <c r="G4" s="59" t="s">
        <v>309</v>
      </c>
      <c r="H4" s="60" t="s">
        <v>85</v>
      </c>
      <c r="I4" s="60" t="s">
        <v>92</v>
      </c>
      <c r="J4" s="60" t="s">
        <v>1030</v>
      </c>
      <c r="K4" s="36" t="s">
        <v>1071</v>
      </c>
      <c r="L4" s="1410"/>
      <c r="M4" s="1410"/>
    </row>
    <row r="5" spans="1:13" s="117" customFormat="1" ht="13.5" thickBot="1">
      <c r="A5" s="118">
        <v>1</v>
      </c>
      <c r="B5" s="119">
        <v>2</v>
      </c>
      <c r="C5" s="120">
        <v>3</v>
      </c>
      <c r="D5" s="120">
        <v>4</v>
      </c>
      <c r="E5" s="120">
        <v>5</v>
      </c>
      <c r="F5" s="120">
        <v>6</v>
      </c>
      <c r="G5" s="119">
        <v>7</v>
      </c>
      <c r="H5" s="723">
        <v>8</v>
      </c>
      <c r="I5" s="120">
        <v>9</v>
      </c>
      <c r="J5" s="120">
        <v>10</v>
      </c>
      <c r="K5" s="658">
        <v>11</v>
      </c>
      <c r="L5" s="1410"/>
      <c r="M5" s="1410"/>
    </row>
    <row r="6" spans="1:13" ht="25.5" customHeight="1">
      <c r="A6" s="724" t="s">
        <v>268</v>
      </c>
      <c r="B6" s="730" t="s">
        <v>675</v>
      </c>
      <c r="C6" s="728">
        <v>33407000</v>
      </c>
      <c r="D6" s="728">
        <v>191800000</v>
      </c>
      <c r="E6" s="728">
        <v>191728899</v>
      </c>
      <c r="F6" s="728">
        <f>E6/D6*100</f>
        <v>99.96292961418143</v>
      </c>
      <c r="G6" s="730" t="s">
        <v>389</v>
      </c>
      <c r="H6" s="727">
        <v>18354000</v>
      </c>
      <c r="I6" s="728">
        <v>33498500</v>
      </c>
      <c r="J6" s="728">
        <v>32127248</v>
      </c>
      <c r="K6" s="777">
        <f>J6/I6*100</f>
        <v>95.90652715793244</v>
      </c>
      <c r="L6" s="1410"/>
      <c r="M6" s="1410"/>
    </row>
    <row r="7" spans="1:13" ht="12.75">
      <c r="A7" s="732" t="s">
        <v>269</v>
      </c>
      <c r="B7" s="736" t="s">
        <v>574</v>
      </c>
      <c r="C7" s="734"/>
      <c r="D7" s="734"/>
      <c r="E7" s="734"/>
      <c r="F7" s="728"/>
      <c r="G7" s="736" t="s">
        <v>577</v>
      </c>
      <c r="H7" s="735"/>
      <c r="I7" s="734"/>
      <c r="J7" s="734"/>
      <c r="K7" s="777"/>
      <c r="L7" s="1410"/>
      <c r="M7" s="1410"/>
    </row>
    <row r="8" spans="1:13" ht="12.75" customHeight="1">
      <c r="A8" s="732" t="s">
        <v>270</v>
      </c>
      <c r="B8" s="736" t="s">
        <v>265</v>
      </c>
      <c r="C8" s="734"/>
      <c r="D8" s="734">
        <v>126240000</v>
      </c>
      <c r="E8" s="734">
        <v>121385790</v>
      </c>
      <c r="F8" s="728">
        <f>E8/D8*100</f>
        <v>96.15477661596958</v>
      </c>
      <c r="G8" s="736" t="s">
        <v>372</v>
      </c>
      <c r="H8" s="735">
        <v>31681000</v>
      </c>
      <c r="I8" s="734">
        <v>32851000</v>
      </c>
      <c r="J8" s="734">
        <v>32639839</v>
      </c>
      <c r="K8" s="777">
        <f>J8/I8*100</f>
        <v>99.35721591427964</v>
      </c>
      <c r="L8" s="1410"/>
      <c r="M8" s="1410"/>
    </row>
    <row r="9" spans="1:13" ht="12.75" customHeight="1">
      <c r="A9" s="732" t="s">
        <v>271</v>
      </c>
      <c r="B9" s="736" t="s">
        <v>1083</v>
      </c>
      <c r="C9" s="734"/>
      <c r="D9" s="734">
        <v>40080</v>
      </c>
      <c r="E9" s="734">
        <v>40080</v>
      </c>
      <c r="F9" s="728">
        <f>E9/D9*100</f>
        <v>100</v>
      </c>
      <c r="G9" s="736" t="s">
        <v>578</v>
      </c>
      <c r="H9" s="735"/>
      <c r="I9" s="734"/>
      <c r="J9" s="734"/>
      <c r="K9" s="777"/>
      <c r="L9" s="1410"/>
      <c r="M9" s="1410"/>
    </row>
    <row r="10" spans="1:13" ht="12.75" customHeight="1">
      <c r="A10" s="732" t="s">
        <v>272</v>
      </c>
      <c r="B10" s="736" t="s">
        <v>575</v>
      </c>
      <c r="C10" s="734"/>
      <c r="D10" s="734"/>
      <c r="E10" s="734"/>
      <c r="F10" s="734"/>
      <c r="G10" s="736" t="s">
        <v>391</v>
      </c>
      <c r="H10" s="735">
        <v>49965000</v>
      </c>
      <c r="I10" s="734">
        <v>31646000</v>
      </c>
      <c r="J10" s="734">
        <v>30922344</v>
      </c>
      <c r="K10" s="777">
        <f>J10/I10*100</f>
        <v>97.7132781394173</v>
      </c>
      <c r="L10" s="1410"/>
      <c r="M10" s="1410"/>
    </row>
    <row r="11" spans="1:13" ht="12.75" customHeight="1">
      <c r="A11" s="732" t="s">
        <v>273</v>
      </c>
      <c r="B11" s="736"/>
      <c r="C11" s="735"/>
      <c r="D11" s="735"/>
      <c r="E11" s="735"/>
      <c r="F11" s="735"/>
      <c r="G11" s="739" t="s">
        <v>1084</v>
      </c>
      <c r="H11" s="735"/>
      <c r="I11" s="734"/>
      <c r="J11" s="734"/>
      <c r="K11" s="777"/>
      <c r="L11" s="1410"/>
      <c r="M11" s="1410"/>
    </row>
    <row r="12" spans="1:13" ht="12.75" customHeight="1">
      <c r="A12" s="732" t="s">
        <v>274</v>
      </c>
      <c r="B12" s="739"/>
      <c r="C12" s="734"/>
      <c r="D12" s="734"/>
      <c r="E12" s="734"/>
      <c r="F12" s="734"/>
      <c r="G12" s="739" t="s">
        <v>306</v>
      </c>
      <c r="H12" s="735">
        <v>33407000</v>
      </c>
      <c r="I12" s="734">
        <v>62795780</v>
      </c>
      <c r="J12" s="734"/>
      <c r="K12" s="777">
        <f>J12/I12*100</f>
        <v>0</v>
      </c>
      <c r="L12" s="1410"/>
      <c r="M12" s="1410"/>
    </row>
    <row r="13" spans="1:13" ht="12.75" customHeight="1">
      <c r="A13" s="732" t="s">
        <v>275</v>
      </c>
      <c r="B13" s="739"/>
      <c r="C13" s="734"/>
      <c r="D13" s="734"/>
      <c r="E13" s="734"/>
      <c r="F13" s="734"/>
      <c r="G13" s="739" t="s">
        <v>79</v>
      </c>
      <c r="H13" s="735"/>
      <c r="I13" s="734"/>
      <c r="J13" s="734"/>
      <c r="K13" s="777"/>
      <c r="L13" s="1410"/>
      <c r="M13" s="1410"/>
    </row>
    <row r="14" spans="1:13" ht="12.75" customHeight="1">
      <c r="A14" s="732" t="s">
        <v>276</v>
      </c>
      <c r="B14" s="739"/>
      <c r="C14" s="735"/>
      <c r="D14" s="735"/>
      <c r="E14" s="735"/>
      <c r="F14" s="735"/>
      <c r="G14" s="739" t="s">
        <v>78</v>
      </c>
      <c r="H14" s="735"/>
      <c r="I14" s="734"/>
      <c r="J14" s="734"/>
      <c r="K14" s="777"/>
      <c r="L14" s="1410"/>
      <c r="M14" s="1410"/>
    </row>
    <row r="15" spans="1:13" ht="12.75">
      <c r="A15" s="732" t="s">
        <v>277</v>
      </c>
      <c r="B15" s="739"/>
      <c r="C15" s="735"/>
      <c r="D15" s="735"/>
      <c r="E15" s="735"/>
      <c r="F15" s="735"/>
      <c r="G15" s="739"/>
      <c r="H15" s="735"/>
      <c r="I15" s="734"/>
      <c r="J15" s="734"/>
      <c r="K15" s="777"/>
      <c r="L15" s="1410"/>
      <c r="M15" s="1410"/>
    </row>
    <row r="16" spans="1:13" ht="12.75" customHeight="1" thickBot="1">
      <c r="A16" s="779" t="s">
        <v>278</v>
      </c>
      <c r="B16" s="780"/>
      <c r="C16" s="781"/>
      <c r="D16" s="781"/>
      <c r="E16" s="781"/>
      <c r="F16" s="781"/>
      <c r="G16" s="782"/>
      <c r="H16" s="781"/>
      <c r="I16" s="783"/>
      <c r="J16" s="783"/>
      <c r="K16" s="784"/>
      <c r="L16" s="1410"/>
      <c r="M16" s="1410"/>
    </row>
    <row r="17" spans="1:13" ht="23.25" customHeight="1" thickBot="1">
      <c r="A17" s="747" t="s">
        <v>279</v>
      </c>
      <c r="B17" s="748" t="s">
        <v>587</v>
      </c>
      <c r="C17" s="768">
        <f>+C6+C8+C9+C11+C12+C13+C14+C15+C16</f>
        <v>33407000</v>
      </c>
      <c r="D17" s="768">
        <f>+D6+D8+D9+D11+D12+D13+D14+D15+D16</f>
        <v>318080080</v>
      </c>
      <c r="E17" s="750">
        <f>+E6+E8+E9+E11+E12+E13+E14+E15+E16</f>
        <v>313154769</v>
      </c>
      <c r="F17" s="1359">
        <f>E17/D17*100</f>
        <v>98.45154999961017</v>
      </c>
      <c r="G17" s="748" t="s">
        <v>588</v>
      </c>
      <c r="H17" s="750">
        <f>+H6+H8+H10+H11+H12+H13+H14+H15+H16</f>
        <v>133407000</v>
      </c>
      <c r="I17" s="768">
        <f>+I6+I8+I10+I11+I12+I13+I14+I15+I16</f>
        <v>160791280</v>
      </c>
      <c r="J17" s="768">
        <f>+J6+J8+J10+J11+J12+J13+J14+J15+J16</f>
        <v>95689431</v>
      </c>
      <c r="K17" s="123">
        <f>J17/I17*100</f>
        <v>59.51157985681811</v>
      </c>
      <c r="L17" s="1410"/>
      <c r="M17" s="1410"/>
    </row>
    <row r="18" spans="1:13" ht="12.75" customHeight="1">
      <c r="A18" s="724" t="s">
        <v>280</v>
      </c>
      <c r="B18" s="785" t="s">
        <v>406</v>
      </c>
      <c r="C18" s="786">
        <v>100000000</v>
      </c>
      <c r="D18" s="786">
        <v>138877000</v>
      </c>
      <c r="E18" s="786">
        <f>E19</f>
        <v>78700405</v>
      </c>
      <c r="F18" s="786">
        <f>E18/D18*100</f>
        <v>56.66914247859617</v>
      </c>
      <c r="G18" s="758" t="s">
        <v>376</v>
      </c>
      <c r="H18" s="787"/>
      <c r="I18" s="788">
        <v>296165800</v>
      </c>
      <c r="J18" s="788">
        <v>296165743</v>
      </c>
      <c r="K18" s="777">
        <f>J18/I18*100</f>
        <v>99.99998075402358</v>
      </c>
      <c r="L18" s="1410"/>
      <c r="M18" s="1410"/>
    </row>
    <row r="19" spans="1:13" ht="12.75" customHeight="1">
      <c r="A19" s="732" t="s">
        <v>281</v>
      </c>
      <c r="B19" s="790" t="s">
        <v>395</v>
      </c>
      <c r="C19" s="43">
        <v>100000000</v>
      </c>
      <c r="D19" s="43">
        <v>138877000</v>
      </c>
      <c r="E19" s="43">
        <v>78700405</v>
      </c>
      <c r="F19" s="786">
        <f>E19/D19*100</f>
        <v>56.66914247859617</v>
      </c>
      <c r="G19" s="758" t="s">
        <v>379</v>
      </c>
      <c r="H19" s="791"/>
      <c r="I19" s="43"/>
      <c r="J19" s="43"/>
      <c r="K19" s="777"/>
      <c r="L19" s="1410"/>
      <c r="M19" s="1410"/>
    </row>
    <row r="20" spans="1:13" ht="12.75" customHeight="1">
      <c r="A20" s="724" t="s">
        <v>282</v>
      </c>
      <c r="B20" s="790" t="s">
        <v>396</v>
      </c>
      <c r="C20" s="43"/>
      <c r="D20" s="43"/>
      <c r="E20" s="43"/>
      <c r="F20" s="786"/>
      <c r="G20" s="758" t="s">
        <v>352</v>
      </c>
      <c r="H20" s="791"/>
      <c r="I20" s="43"/>
      <c r="J20" s="43"/>
      <c r="K20" s="777"/>
      <c r="L20" s="1410"/>
      <c r="M20" s="1410"/>
    </row>
    <row r="21" spans="1:13" ht="12.75" customHeight="1">
      <c r="A21" s="732" t="s">
        <v>283</v>
      </c>
      <c r="B21" s="790" t="s">
        <v>397</v>
      </c>
      <c r="C21" s="43"/>
      <c r="D21" s="43"/>
      <c r="E21" s="43"/>
      <c r="F21" s="43"/>
      <c r="G21" s="758" t="s">
        <v>353</v>
      </c>
      <c r="H21" s="791"/>
      <c r="I21" s="43"/>
      <c r="J21" s="43"/>
      <c r="K21" s="777"/>
      <c r="L21" s="1410"/>
      <c r="M21" s="1410"/>
    </row>
    <row r="22" spans="1:13" ht="12.75" customHeight="1">
      <c r="A22" s="724" t="s">
        <v>284</v>
      </c>
      <c r="B22" s="790" t="s">
        <v>398</v>
      </c>
      <c r="C22" s="43"/>
      <c r="D22" s="43"/>
      <c r="E22" s="43"/>
      <c r="F22" s="43"/>
      <c r="G22" s="753" t="s">
        <v>394</v>
      </c>
      <c r="H22" s="791"/>
      <c r="I22" s="43"/>
      <c r="J22" s="43"/>
      <c r="K22" s="777"/>
      <c r="L22" s="1410"/>
      <c r="M22" s="1410"/>
    </row>
    <row r="23" spans="1:13" ht="12.75" customHeight="1">
      <c r="A23" s="732" t="s">
        <v>285</v>
      </c>
      <c r="B23" s="793" t="s">
        <v>399</v>
      </c>
      <c r="C23" s="43"/>
      <c r="D23" s="43"/>
      <c r="E23" s="43"/>
      <c r="F23" s="43"/>
      <c r="G23" s="758" t="s">
        <v>380</v>
      </c>
      <c r="H23" s="791"/>
      <c r="I23" s="43"/>
      <c r="J23" s="43"/>
      <c r="K23" s="777"/>
      <c r="L23" s="1410"/>
      <c r="M23" s="1410"/>
    </row>
    <row r="24" spans="1:13" ht="12.75" customHeight="1">
      <c r="A24" s="724" t="s">
        <v>286</v>
      </c>
      <c r="B24" s="794" t="s">
        <v>400</v>
      </c>
      <c r="C24" s="765">
        <f>+C25+C26+C27+C28+C29</f>
        <v>0</v>
      </c>
      <c r="D24" s="765">
        <f>+D25+D26+D27+D28+D29</f>
        <v>0</v>
      </c>
      <c r="E24" s="765"/>
      <c r="F24" s="765"/>
      <c r="G24" s="795" t="s">
        <v>378</v>
      </c>
      <c r="H24" s="791"/>
      <c r="I24" s="43"/>
      <c r="J24" s="43"/>
      <c r="K24" s="777"/>
      <c r="L24" s="1410"/>
      <c r="M24" s="1410"/>
    </row>
    <row r="25" spans="1:13" ht="12.75" customHeight="1">
      <c r="A25" s="732" t="s">
        <v>287</v>
      </c>
      <c r="B25" s="793" t="s">
        <v>401</v>
      </c>
      <c r="C25" s="43"/>
      <c r="D25" s="43"/>
      <c r="E25" s="43"/>
      <c r="F25" s="43"/>
      <c r="G25" s="795" t="s">
        <v>579</v>
      </c>
      <c r="H25" s="791"/>
      <c r="I25" s="43"/>
      <c r="J25" s="43"/>
      <c r="K25" s="777"/>
      <c r="L25" s="1410"/>
      <c r="M25" s="1410"/>
    </row>
    <row r="26" spans="1:13" ht="12.75" customHeight="1">
      <c r="A26" s="724" t="s">
        <v>288</v>
      </c>
      <c r="B26" s="793" t="s">
        <v>402</v>
      </c>
      <c r="C26" s="43"/>
      <c r="D26" s="43"/>
      <c r="E26" s="43"/>
      <c r="F26" s="43"/>
      <c r="G26" s="796"/>
      <c r="H26" s="791"/>
      <c r="I26" s="43"/>
      <c r="J26" s="43"/>
      <c r="K26" s="777"/>
      <c r="L26" s="1410"/>
      <c r="M26" s="1410"/>
    </row>
    <row r="27" spans="1:13" ht="12.75" customHeight="1">
      <c r="A27" s="732" t="s">
        <v>289</v>
      </c>
      <c r="B27" s="790" t="s">
        <v>403</v>
      </c>
      <c r="C27" s="43"/>
      <c r="D27" s="43"/>
      <c r="E27" s="43"/>
      <c r="F27" s="43"/>
      <c r="G27" s="797"/>
      <c r="H27" s="791"/>
      <c r="I27" s="43"/>
      <c r="J27" s="43"/>
      <c r="K27" s="777"/>
      <c r="L27" s="1410"/>
      <c r="M27" s="1410"/>
    </row>
    <row r="28" spans="1:13" ht="12.75" customHeight="1">
      <c r="A28" s="724" t="s">
        <v>290</v>
      </c>
      <c r="B28" s="798" t="s">
        <v>404</v>
      </c>
      <c r="C28" s="43"/>
      <c r="D28" s="43"/>
      <c r="E28" s="43"/>
      <c r="F28" s="43"/>
      <c r="G28" s="739"/>
      <c r="H28" s="791"/>
      <c r="I28" s="43"/>
      <c r="J28" s="43"/>
      <c r="K28" s="777"/>
      <c r="L28" s="1410"/>
      <c r="M28" s="1410"/>
    </row>
    <row r="29" spans="1:13" ht="12.75" customHeight="1" thickBot="1">
      <c r="A29" s="732" t="s">
        <v>291</v>
      </c>
      <c r="B29" s="799" t="s">
        <v>405</v>
      </c>
      <c r="C29" s="43"/>
      <c r="D29" s="43"/>
      <c r="E29" s="43"/>
      <c r="F29" s="43"/>
      <c r="G29" s="797"/>
      <c r="H29" s="791"/>
      <c r="I29" s="43"/>
      <c r="J29" s="43"/>
      <c r="K29" s="784"/>
      <c r="L29" s="1410"/>
      <c r="M29" s="1410"/>
    </row>
    <row r="30" spans="1:13" ht="21.75" customHeight="1" thickBot="1">
      <c r="A30" s="747" t="s">
        <v>292</v>
      </c>
      <c r="B30" s="748" t="s">
        <v>576</v>
      </c>
      <c r="C30" s="768">
        <f>+C18+C24</f>
        <v>100000000</v>
      </c>
      <c r="D30" s="768">
        <f>+D18+D24</f>
        <v>138877000</v>
      </c>
      <c r="E30" s="768">
        <f>+E18+E24</f>
        <v>78700405</v>
      </c>
      <c r="F30" s="768">
        <f>E30/D30*100</f>
        <v>56.66914247859617</v>
      </c>
      <c r="G30" s="748" t="s">
        <v>580</v>
      </c>
      <c r="H30" s="750">
        <f>SUM(H18:H29)</f>
        <v>0</v>
      </c>
      <c r="I30" s="768">
        <f>SUM(I18:I29)</f>
        <v>296165800</v>
      </c>
      <c r="J30" s="768">
        <f>SUM(J18:J29)</f>
        <v>296165743</v>
      </c>
      <c r="K30" s="123">
        <f>J30/I30*100</f>
        <v>99.99998075402358</v>
      </c>
      <c r="L30" s="1410"/>
      <c r="M30" s="1410"/>
    </row>
    <row r="31" spans="1:13" ht="13.5" thickBot="1">
      <c r="A31" s="747" t="s">
        <v>293</v>
      </c>
      <c r="B31" s="769" t="s">
        <v>581</v>
      </c>
      <c r="C31" s="800">
        <f>+C17+C30</f>
        <v>133407000</v>
      </c>
      <c r="D31" s="800">
        <f>+D17+D30</f>
        <v>456957080</v>
      </c>
      <c r="E31" s="800">
        <f>+E17+E30</f>
        <v>391855174</v>
      </c>
      <c r="F31" s="768">
        <f>E31/D31*100</f>
        <v>85.75316832819398</v>
      </c>
      <c r="G31" s="769" t="s">
        <v>582</v>
      </c>
      <c r="H31" s="771">
        <f>+H17+H30</f>
        <v>133407000</v>
      </c>
      <c r="I31" s="801">
        <f>+I17+I30</f>
        <v>456957080</v>
      </c>
      <c r="J31" s="801">
        <f>+J17+J30</f>
        <v>391855174</v>
      </c>
      <c r="K31" s="123">
        <f>J31/I31*100</f>
        <v>85.75316832819398</v>
      </c>
      <c r="L31" s="1410"/>
      <c r="M31" s="1410"/>
    </row>
    <row r="32" spans="1:13" ht="12.75">
      <c r="A32" s="773"/>
      <c r="B32" s="773"/>
      <c r="C32" s="774"/>
      <c r="D32" s="774"/>
      <c r="E32" s="773"/>
      <c r="F32" s="774"/>
      <c r="G32" s="774"/>
      <c r="H32" s="775"/>
      <c r="I32" s="776"/>
      <c r="J32" s="776"/>
      <c r="K32" s="776"/>
      <c r="L32" s="776"/>
      <c r="M32" s="776"/>
    </row>
    <row r="33" spans="1:13" ht="12.75">
      <c r="A33" s="773"/>
      <c r="B33" s="773"/>
      <c r="C33" s="774"/>
      <c r="D33" s="774"/>
      <c r="E33" s="773"/>
      <c r="F33" s="774"/>
      <c r="G33" s="774"/>
      <c r="H33" s="775"/>
      <c r="I33" s="776"/>
      <c r="J33" s="776"/>
      <c r="K33" s="776"/>
      <c r="L33" s="776"/>
      <c r="M33" s="776"/>
    </row>
    <row r="34" spans="1:13" ht="12.75">
      <c r="A34" s="776"/>
      <c r="B34" s="802"/>
      <c r="C34" s="802"/>
      <c r="D34" s="776"/>
      <c r="E34" s="776"/>
      <c r="F34" s="776"/>
      <c r="G34" s="776"/>
      <c r="H34" s="776"/>
      <c r="I34" s="776"/>
      <c r="J34" s="776"/>
      <c r="K34" s="776"/>
      <c r="L34" s="776"/>
      <c r="M34" s="776"/>
    </row>
    <row r="35" spans="1:2" ht="15.75">
      <c r="A35" s="143"/>
      <c r="B35" s="143"/>
    </row>
  </sheetData>
  <sheetProtection/>
  <mergeCells count="3">
    <mergeCell ref="A3:A4"/>
    <mergeCell ref="L1:L31"/>
    <mergeCell ref="M1:M31"/>
  </mergeCells>
  <printOptions horizontalCentered="1"/>
  <pageMargins left="0" right="0" top="0.4724409448818898" bottom="0.7874015748031497" header="0.4724409448818898" footer="0.7874015748031497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view="pageLayout" workbookViewId="0" topLeftCell="A1">
      <selection activeCell="I4" sqref="I4"/>
    </sheetView>
  </sheetViews>
  <sheetFormatPr defaultColWidth="9.00390625" defaultRowHeight="12.75"/>
  <cols>
    <col min="1" max="1" width="5.625" style="322" customWidth="1"/>
    <col min="2" max="2" width="35.625" style="322" customWidth="1"/>
    <col min="3" max="6" width="14.00390625" style="322" customWidth="1"/>
  </cols>
  <sheetData>
    <row r="1" spans="1:7" ht="15" customHeight="1">
      <c r="A1" s="1414" t="s">
        <v>696</v>
      </c>
      <c r="B1" s="1414"/>
      <c r="C1" s="1414"/>
      <c r="D1" s="1414"/>
      <c r="E1" s="1414"/>
      <c r="F1" s="1414"/>
      <c r="G1" s="322"/>
    </row>
    <row r="2" spans="1:7" ht="15.75" thickBot="1">
      <c r="A2" s="323"/>
      <c r="B2" s="323"/>
      <c r="C2" s="1415"/>
      <c r="D2" s="1415"/>
      <c r="E2" s="1416"/>
      <c r="F2" s="1416"/>
      <c r="G2" s="324"/>
    </row>
    <row r="3" spans="1:7" ht="15" customHeight="1">
      <c r="A3" s="1417" t="s">
        <v>697</v>
      </c>
      <c r="B3" s="1419" t="s">
        <v>698</v>
      </c>
      <c r="C3" s="1419" t="s">
        <v>699</v>
      </c>
      <c r="D3" s="1419"/>
      <c r="E3" s="1419"/>
      <c r="F3" s="1421" t="s">
        <v>700</v>
      </c>
      <c r="G3" s="322"/>
    </row>
    <row r="4" spans="1:7" ht="15.75" thickBot="1">
      <c r="A4" s="1418"/>
      <c r="B4" s="1420"/>
      <c r="C4" s="693" t="s">
        <v>702</v>
      </c>
      <c r="D4" s="693" t="s">
        <v>703</v>
      </c>
      <c r="E4" s="693" t="s">
        <v>1085</v>
      </c>
      <c r="F4" s="1422"/>
      <c r="G4" s="322"/>
    </row>
    <row r="5" spans="1:7" ht="15.75" thickBot="1">
      <c r="A5" s="325">
        <v>1</v>
      </c>
      <c r="B5" s="326">
        <v>2</v>
      </c>
      <c r="C5" s="326">
        <v>3</v>
      </c>
      <c r="D5" s="326">
        <v>4</v>
      </c>
      <c r="E5" s="326">
        <v>5</v>
      </c>
      <c r="F5" s="327">
        <v>6</v>
      </c>
      <c r="G5" s="322"/>
    </row>
    <row r="6" spans="1:7" ht="15">
      <c r="A6" s="328" t="s">
        <v>268</v>
      </c>
      <c r="B6" s="329"/>
      <c r="C6" s="330"/>
      <c r="D6" s="330"/>
      <c r="E6" s="330"/>
      <c r="F6" s="331">
        <f>SUM(C6:E6)</f>
        <v>0</v>
      </c>
      <c r="G6" s="322"/>
    </row>
    <row r="7" spans="1:7" ht="15">
      <c r="A7" s="332" t="s">
        <v>269</v>
      </c>
      <c r="B7" s="333"/>
      <c r="C7" s="334"/>
      <c r="D7" s="334"/>
      <c r="E7" s="334"/>
      <c r="F7" s="335">
        <f>SUM(C7:E7)</f>
        <v>0</v>
      </c>
      <c r="G7" s="322"/>
    </row>
    <row r="8" spans="1:7" ht="15">
      <c r="A8" s="332" t="s">
        <v>270</v>
      </c>
      <c r="B8" s="333"/>
      <c r="C8" s="334"/>
      <c r="D8" s="334"/>
      <c r="E8" s="334"/>
      <c r="F8" s="335">
        <f>SUM(C8:E8)</f>
        <v>0</v>
      </c>
      <c r="G8" s="322"/>
    </row>
    <row r="9" spans="1:7" ht="15">
      <c r="A9" s="332" t="s">
        <v>271</v>
      </c>
      <c r="B9" s="333"/>
      <c r="C9" s="334"/>
      <c r="D9" s="334"/>
      <c r="E9" s="334"/>
      <c r="F9" s="335">
        <f>SUM(C9:E9)</f>
        <v>0</v>
      </c>
      <c r="G9" s="322"/>
    </row>
    <row r="10" spans="1:7" ht="15.75" thickBot="1">
      <c r="A10" s="336" t="s">
        <v>272</v>
      </c>
      <c r="B10" s="337"/>
      <c r="C10" s="338"/>
      <c r="D10" s="338"/>
      <c r="E10" s="338"/>
      <c r="F10" s="335">
        <f>SUM(C10:E10)</f>
        <v>0</v>
      </c>
      <c r="G10" s="322"/>
    </row>
    <row r="11" spans="1:7" ht="15" thickBot="1">
      <c r="A11" s="339" t="s">
        <v>273</v>
      </c>
      <c r="B11" s="340" t="s">
        <v>704</v>
      </c>
      <c r="C11" s="341">
        <f>SUM(C6:C10)</f>
        <v>0</v>
      </c>
      <c r="D11" s="341">
        <f>SUM(D6:D10)</f>
        <v>0</v>
      </c>
      <c r="E11" s="341">
        <f>SUM(E6:E10)</f>
        <v>0</v>
      </c>
      <c r="F11" s="342">
        <f>SUM(F6:F10)</f>
        <v>0</v>
      </c>
      <c r="G11" s="343"/>
    </row>
    <row r="12" ht="15">
      <c r="G12" s="322"/>
    </row>
  </sheetData>
  <sheetProtection/>
  <mergeCells count="7">
    <mergeCell ref="A1:F1"/>
    <mergeCell ref="C2:D2"/>
    <mergeCell ref="E2:F2"/>
    <mergeCell ref="A3:A4"/>
    <mergeCell ref="B3:B4"/>
    <mergeCell ref="C3:E3"/>
    <mergeCell ref="F3:F4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&amp;R&amp;"Times New Roman CE,Félkövér dőlt"3.sz. melléklet a 5/2017. (IV.25.)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view="pageLayout" workbookViewId="0" topLeftCell="A1">
      <selection activeCell="A12" sqref="A12:C12"/>
    </sheetView>
  </sheetViews>
  <sheetFormatPr defaultColWidth="9.00390625" defaultRowHeight="12.75"/>
  <cols>
    <col min="1" max="1" width="5.625" style="322" customWidth="1"/>
    <col min="2" max="2" width="68.625" style="322" customWidth="1"/>
    <col min="3" max="3" width="14.875" style="322" customWidth="1"/>
  </cols>
  <sheetData>
    <row r="1" spans="1:3" ht="12.75" customHeight="1">
      <c r="A1" s="1414" t="s">
        <v>705</v>
      </c>
      <c r="B1" s="1414"/>
      <c r="C1" s="1414"/>
    </row>
    <row r="2" spans="1:4" ht="15" customHeight="1" thickBot="1">
      <c r="A2" s="323"/>
      <c r="B2" s="323"/>
      <c r="C2" s="344"/>
      <c r="D2" s="322"/>
    </row>
    <row r="3" spans="1:4" ht="21.75" thickBot="1">
      <c r="A3" s="345" t="s">
        <v>697</v>
      </c>
      <c r="B3" s="346" t="s">
        <v>706</v>
      </c>
      <c r="C3" s="347" t="s">
        <v>85</v>
      </c>
      <c r="D3" s="324"/>
    </row>
    <row r="4" spans="1:4" ht="15.75" thickBot="1">
      <c r="A4" s="348">
        <v>1</v>
      </c>
      <c r="B4" s="349">
        <v>2</v>
      </c>
      <c r="C4" s="350">
        <v>3</v>
      </c>
      <c r="D4" s="322"/>
    </row>
    <row r="5" spans="1:4" ht="15">
      <c r="A5" s="351" t="s">
        <v>268</v>
      </c>
      <c r="B5" s="352" t="s">
        <v>707</v>
      </c>
      <c r="C5" s="353">
        <v>95800000</v>
      </c>
      <c r="D5" s="322"/>
    </row>
    <row r="6" spans="1:4" ht="24.75">
      <c r="A6" s="354" t="s">
        <v>269</v>
      </c>
      <c r="B6" s="355" t="s">
        <v>708</v>
      </c>
      <c r="C6" s="356">
        <v>5800000</v>
      </c>
      <c r="D6" s="322"/>
    </row>
    <row r="7" spans="1:4" ht="15">
      <c r="A7" s="354" t="s">
        <v>270</v>
      </c>
      <c r="B7" s="357" t="s">
        <v>709</v>
      </c>
      <c r="C7" s="356"/>
      <c r="D7" s="322"/>
    </row>
    <row r="8" spans="1:4" ht="24.75">
      <c r="A8" s="354" t="s">
        <v>271</v>
      </c>
      <c r="B8" s="357" t="s">
        <v>710</v>
      </c>
      <c r="C8" s="356"/>
      <c r="D8" s="322"/>
    </row>
    <row r="9" spans="1:4" ht="15">
      <c r="A9" s="358" t="s">
        <v>272</v>
      </c>
      <c r="B9" s="357" t="s">
        <v>711</v>
      </c>
      <c r="C9" s="359">
        <v>1000000</v>
      </c>
      <c r="D9" s="322"/>
    </row>
    <row r="10" spans="1:4" ht="15.75" thickBot="1">
      <c r="A10" s="354" t="s">
        <v>273</v>
      </c>
      <c r="B10" s="360" t="s">
        <v>712</v>
      </c>
      <c r="C10" s="356"/>
      <c r="D10" s="322"/>
    </row>
    <row r="11" spans="1:4" ht="15.75" thickBot="1">
      <c r="A11" s="1423" t="s">
        <v>713</v>
      </c>
      <c r="B11" s="1424"/>
      <c r="C11" s="361">
        <f>C5+C9</f>
        <v>96800000</v>
      </c>
      <c r="D11" s="322"/>
    </row>
    <row r="12" spans="1:4" ht="15">
      <c r="A12" s="1425" t="s">
        <v>714</v>
      </c>
      <c r="B12" s="1425"/>
      <c r="C12" s="1425"/>
      <c r="D12" s="322"/>
    </row>
    <row r="13" ht="32.25" customHeight="1">
      <c r="D13" s="322"/>
    </row>
  </sheetData>
  <sheetProtection/>
  <mergeCells count="3">
    <mergeCell ref="A1:C1"/>
    <mergeCell ref="A11:B11"/>
    <mergeCell ref="A12:C1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&amp;R&amp;"Times New Roman CE,Félkövér dőlt"4.melléklet a 5/2017. (IV.25.)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workbookViewId="0" topLeftCell="A1">
      <selection activeCell="D29" sqref="D29"/>
    </sheetView>
  </sheetViews>
  <sheetFormatPr defaultColWidth="9.00390625" defaultRowHeight="12.75"/>
  <cols>
    <col min="1" max="1" width="5.625" style="322" customWidth="1"/>
    <col min="2" max="2" width="66.875" style="322" customWidth="1"/>
    <col min="3" max="3" width="27.00390625" style="322" customWidth="1"/>
    <col min="4" max="4" width="9.375" style="322" customWidth="1"/>
  </cols>
  <sheetData>
    <row r="1" spans="1:3" ht="15">
      <c r="A1" s="1414" t="s">
        <v>97</v>
      </c>
      <c r="B1" s="1414"/>
      <c r="C1" s="1414"/>
    </row>
    <row r="2" spans="1:4" ht="15" customHeight="1" thickBot="1">
      <c r="A2" s="323"/>
      <c r="B2" s="323"/>
      <c r="C2" s="344"/>
      <c r="D2" s="324"/>
    </row>
    <row r="3" spans="1:3" ht="21.75" thickBot="1">
      <c r="A3" s="345" t="s">
        <v>697</v>
      </c>
      <c r="B3" s="346" t="s">
        <v>715</v>
      </c>
      <c r="C3" s="347" t="s">
        <v>716</v>
      </c>
    </row>
    <row r="4" spans="1:3" ht="15.75" thickBot="1">
      <c r="A4" s="348">
        <v>1</v>
      </c>
      <c r="B4" s="349">
        <v>2</v>
      </c>
      <c r="C4" s="350">
        <v>3</v>
      </c>
    </row>
    <row r="5" spans="1:3" ht="15">
      <c r="A5" s="351" t="s">
        <v>268</v>
      </c>
      <c r="B5" s="362" t="s">
        <v>98</v>
      </c>
      <c r="C5" s="363"/>
    </row>
    <row r="6" spans="1:3" ht="15">
      <c r="A6" s="354" t="s">
        <v>269</v>
      </c>
      <c r="B6" s="364"/>
      <c r="C6" s="365"/>
    </row>
    <row r="7" spans="1:3" ht="15.75" thickBot="1">
      <c r="A7" s="358" t="s">
        <v>270</v>
      </c>
      <c r="B7" s="366"/>
      <c r="C7" s="367"/>
    </row>
    <row r="8" spans="1:4" ht="21.75" thickBot="1">
      <c r="A8" s="368" t="s">
        <v>271</v>
      </c>
      <c r="B8" s="369" t="s">
        <v>717</v>
      </c>
      <c r="C8" s="361">
        <f>SUM(C5:C7)</f>
        <v>0</v>
      </c>
      <c r="D8" s="343"/>
    </row>
    <row r="9" ht="37.5" customHeight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&amp;R&amp;"Times New Roman CE,Félkövér dőlt"5.sz. melléklet a 5/2017. (IV.25.)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2017-04-25T08:09:24Z</cp:lastPrinted>
  <dcterms:created xsi:type="dcterms:W3CDTF">1999-10-30T10:30:45Z</dcterms:created>
  <dcterms:modified xsi:type="dcterms:W3CDTF">2017-04-26T07:07:41Z</dcterms:modified>
  <cp:category/>
  <cp:version/>
  <cp:contentType/>
  <cp:contentStatus/>
</cp:coreProperties>
</file>