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2C7FD6EF-B32B-497D-8A62-F29ABE38990D}" xr6:coauthVersionLast="34" xr6:coauthVersionMax="34" xr10:uidLastSave="{00000000-0000-0000-0000-000000000000}"/>
  <bookViews>
    <workbookView xWindow="0" yWindow="0" windowWidth="20490" windowHeight="7545" xr2:uid="{68FF2A03-A4A1-42E2-9B28-B2BC088F9E0B}"/>
  </bookViews>
  <sheets>
    <sheet name="4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L26" i="1"/>
  <c r="C26" i="1"/>
  <c r="O25" i="1"/>
  <c r="Q25" i="1" s="1"/>
  <c r="L24" i="1"/>
  <c r="K24" i="1"/>
  <c r="I24" i="1"/>
  <c r="H24" i="1"/>
  <c r="O24" i="1" s="1"/>
  <c r="Q24" i="1" s="1"/>
  <c r="I23" i="1"/>
  <c r="H23" i="1"/>
  <c r="O23" i="1" s="1"/>
  <c r="Q23" i="1" s="1"/>
  <c r="N22" i="1"/>
  <c r="M22" i="1"/>
  <c r="L22" i="1"/>
  <c r="J22" i="1"/>
  <c r="I22" i="1"/>
  <c r="H22" i="1"/>
  <c r="O22" i="1" s="1"/>
  <c r="Q22" i="1" s="1"/>
  <c r="M21" i="1"/>
  <c r="J21" i="1"/>
  <c r="I21" i="1"/>
  <c r="F21" i="1"/>
  <c r="O21" i="1" s="1"/>
  <c r="Q21" i="1" s="1"/>
  <c r="M20" i="1"/>
  <c r="L20" i="1"/>
  <c r="K20" i="1"/>
  <c r="I20" i="1"/>
  <c r="O20" i="1" s="1"/>
  <c r="Q20" i="1" s="1"/>
  <c r="G20" i="1"/>
  <c r="N19" i="1"/>
  <c r="M19" i="1"/>
  <c r="I19" i="1"/>
  <c r="H19" i="1"/>
  <c r="H26" i="1" s="1"/>
  <c r="N18" i="1"/>
  <c r="M18" i="1"/>
  <c r="L18" i="1"/>
  <c r="K18" i="1"/>
  <c r="J18" i="1"/>
  <c r="I18" i="1"/>
  <c r="G18" i="1"/>
  <c r="G26" i="1" s="1"/>
  <c r="F18" i="1"/>
  <c r="O18" i="1" s="1"/>
  <c r="Q18" i="1" s="1"/>
  <c r="N17" i="1"/>
  <c r="M17" i="1"/>
  <c r="L17" i="1"/>
  <c r="K17" i="1"/>
  <c r="J17" i="1"/>
  <c r="I17" i="1"/>
  <c r="F17" i="1"/>
  <c r="D17" i="1"/>
  <c r="D26" i="1" s="1"/>
  <c r="N16" i="1"/>
  <c r="N26" i="1" s="1"/>
  <c r="M16" i="1"/>
  <c r="M26" i="1" s="1"/>
  <c r="L16" i="1"/>
  <c r="K16" i="1"/>
  <c r="K26" i="1" s="1"/>
  <c r="J16" i="1"/>
  <c r="J26" i="1" s="1"/>
  <c r="I16" i="1"/>
  <c r="I26" i="1" s="1"/>
  <c r="F16" i="1"/>
  <c r="F26" i="1" s="1"/>
  <c r="E16" i="1"/>
  <c r="O16" i="1" s="1"/>
  <c r="Q16" i="1" s="1"/>
  <c r="D16" i="1"/>
  <c r="Q15" i="1"/>
  <c r="P14" i="1"/>
  <c r="N14" i="1"/>
  <c r="N27" i="1" s="1"/>
  <c r="J14" i="1"/>
  <c r="J27" i="1" s="1"/>
  <c r="D14" i="1"/>
  <c r="D27" i="1" s="1"/>
  <c r="C13" i="1"/>
  <c r="C14" i="1" s="1"/>
  <c r="O12" i="1"/>
  <c r="Q12" i="1" s="1"/>
  <c r="I11" i="1"/>
  <c r="H11" i="1"/>
  <c r="O11" i="1" s="1"/>
  <c r="Q11" i="1" s="1"/>
  <c r="O10" i="1"/>
  <c r="Q10" i="1" s="1"/>
  <c r="N9" i="1"/>
  <c r="M9" i="1"/>
  <c r="L9" i="1"/>
  <c r="K9" i="1"/>
  <c r="O9" i="1" s="1"/>
  <c r="Q9" i="1" s="1"/>
  <c r="I9" i="1"/>
  <c r="G9" i="1"/>
  <c r="G14" i="1" s="1"/>
  <c r="O8" i="1"/>
  <c r="Q8" i="1" s="1"/>
  <c r="M7" i="1"/>
  <c r="H7" i="1"/>
  <c r="O7" i="1" s="1"/>
  <c r="Q7" i="1" s="1"/>
  <c r="N6" i="1"/>
  <c r="L6" i="1"/>
  <c r="K6" i="1"/>
  <c r="I6" i="1"/>
  <c r="H6" i="1"/>
  <c r="H14" i="1" s="1"/>
  <c r="H27" i="1" s="1"/>
  <c r="F6" i="1"/>
  <c r="F14" i="1" s="1"/>
  <c r="F27" i="1" s="1"/>
  <c r="N5" i="1"/>
  <c r="M5" i="1"/>
  <c r="M14" i="1" s="1"/>
  <c r="M27" i="1" s="1"/>
  <c r="L5" i="1"/>
  <c r="L14" i="1" s="1"/>
  <c r="L27" i="1" s="1"/>
  <c r="K5" i="1"/>
  <c r="K14" i="1" s="1"/>
  <c r="K27" i="1" s="1"/>
  <c r="J5" i="1"/>
  <c r="I5" i="1"/>
  <c r="I14" i="1" s="1"/>
  <c r="I27" i="1" s="1"/>
  <c r="E5" i="1"/>
  <c r="E14" i="1" s="1"/>
  <c r="C27" i="1" l="1"/>
  <c r="O14" i="1"/>
  <c r="G27" i="1"/>
  <c r="O17" i="1"/>
  <c r="Q17" i="1" s="1"/>
  <c r="O5" i="1"/>
  <c r="Q5" i="1" s="1"/>
  <c r="O6" i="1"/>
  <c r="Q6" i="1" s="1"/>
  <c r="O13" i="1"/>
  <c r="Q13" i="1" s="1"/>
  <c r="O19" i="1"/>
  <c r="Q19" i="1" s="1"/>
  <c r="E26" i="1"/>
  <c r="O26" i="1" s="1"/>
  <c r="Q26" i="1" s="1"/>
  <c r="E27" i="1" l="1"/>
  <c r="O27" i="1"/>
  <c r="Q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<sst xmlns="http://schemas.openxmlformats.org/spreadsheetml/2006/main" count="65" uniqueCount="65">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</sst>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2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11" fillId="0" borderId="20" xfId="1" applyNumberFormat="1" applyFont="1" applyFill="1" applyBorder="1" applyProtection="1"/>
    <xf numFmtId="0" fontId="12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2">
    <cellStyle name="Normál" xfId="0" builtinId="0"/>
    <cellStyle name="Normál_SEGEDLETEK" xfId="1" xr:uid="{44C75F52-980B-4128-ADFB-BC31DB187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824C-0E8C-41E8-985D-2167DF318E6D}">
  <sheetPr codeName="Munka29">
    <tabColor rgb="FF92D050"/>
  </sheetPr>
  <dimension ref="A1:Q82"/>
  <sheetViews>
    <sheetView tabSelected="1" view="pageLayout" zoomScale="85" zoomScaleNormal="100" zoomScalePageLayoutView="85" workbookViewId="0">
      <selection activeCell="L17" sqref="L17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125600000+1398336+735168</f>
        <v>127733504</v>
      </c>
      <c r="J5" s="18">
        <f>125100000+1508600</f>
        <v>126608600</v>
      </c>
      <c r="K5" s="18">
        <f>117270000+1508600</f>
        <v>118778600</v>
      </c>
      <c r="L5" s="18">
        <f>110120000+1508600</f>
        <v>111628600</v>
      </c>
      <c r="M5" s="18">
        <f>110170000+1508600</f>
        <v>111678600</v>
      </c>
      <c r="N5" s="18">
        <f>110081468+170000+1508600</f>
        <v>111760068</v>
      </c>
      <c r="O5" s="19">
        <f t="shared" ref="O5:O14" si="0">SUM(C5:N5)</f>
        <v>1329580680</v>
      </c>
      <c r="P5" s="20">
        <v>1329580680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931815+2845500</f>
        <v>3777315</v>
      </c>
      <c r="L6" s="24">
        <f>40000000+2845500</f>
        <v>42845500</v>
      </c>
      <c r="M6" s="24">
        <v>2845500</v>
      </c>
      <c r="N6" s="24">
        <f>75636836+2845500</f>
        <v>78482336</v>
      </c>
      <c r="O6" s="25">
        <f t="shared" si="0"/>
        <v>277012584</v>
      </c>
      <c r="P6" s="26">
        <v>277012584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/>
      <c r="L7" s="30"/>
      <c r="M7" s="30">
        <f>5866130+48350993</f>
        <v>54217123</v>
      </c>
      <c r="N7" s="30">
        <v>3779393</v>
      </c>
      <c r="O7" s="31">
        <f t="shared" si="0"/>
        <v>73301322</v>
      </c>
      <c r="P7" s="26">
        <v>73301322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2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v>120000000</v>
      </c>
      <c r="L8" s="24">
        <v>5000000</v>
      </c>
      <c r="M8" s="24">
        <v>5000000</v>
      </c>
      <c r="N8" s="24">
        <v>40658000</v>
      </c>
      <c r="O8" s="31">
        <f t="shared" si="0"/>
        <v>352658000</v>
      </c>
      <c r="P8" s="26">
        <v>352658000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2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f>39421250-1000000</f>
        <v>38421250</v>
      </c>
      <c r="L9" s="24">
        <f>38290000+1595250-1000000</f>
        <v>38885250</v>
      </c>
      <c r="M9" s="24">
        <f>38390000-1000000</f>
        <v>37390000</v>
      </c>
      <c r="N9" s="24">
        <f>35514867+4938146-1000000</f>
        <v>39453013</v>
      </c>
      <c r="O9" s="25">
        <f t="shared" si="0"/>
        <v>444032260</v>
      </c>
      <c r="P9" s="26">
        <v>444032260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2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1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2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f>350000+408000</f>
        <v>758000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25">
        <f t="shared" si="0"/>
        <v>5224000</v>
      </c>
      <c r="P11" s="26">
        <v>5224000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1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2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v>10000000</v>
      </c>
      <c r="M13" s="24">
        <v>10000000</v>
      </c>
      <c r="N13" s="24"/>
      <c r="O13" s="31">
        <f t="shared" si="0"/>
        <v>814155662</v>
      </c>
      <c r="P13" s="34">
        <v>814155662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237599742</v>
      </c>
      <c r="J14" s="37">
        <f t="shared" si="2"/>
        <v>210148600</v>
      </c>
      <c r="K14" s="37">
        <f t="shared" si="2"/>
        <v>322643127</v>
      </c>
      <c r="L14" s="37">
        <f t="shared" si="2"/>
        <v>208659350</v>
      </c>
      <c r="M14" s="37">
        <f t="shared" si="2"/>
        <v>236431223</v>
      </c>
      <c r="N14" s="37">
        <f t="shared" si="2"/>
        <v>274382810</v>
      </c>
      <c r="O14" s="38">
        <f t="shared" si="0"/>
        <v>3326297008</v>
      </c>
      <c r="P14" s="39">
        <f>SUM(P5:P13)</f>
        <v>3326297008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 x14ac:dyDescent="0.2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</f>
        <v>82281377</v>
      </c>
      <c r="J16" s="44">
        <f>82000000+1281377+1656000</f>
        <v>84937377</v>
      </c>
      <c r="K16" s="44">
        <f>84100000+1281377+1828292</f>
        <v>87209669</v>
      </c>
      <c r="L16" s="44">
        <f>81000000+1281377+3871640</f>
        <v>86153017</v>
      </c>
      <c r="M16" s="44">
        <f>81000000+1281377+3871640</f>
        <v>86153017</v>
      </c>
      <c r="N16" s="44">
        <f>81820251+1281376+3871641</f>
        <v>86973268</v>
      </c>
      <c r="O16" s="45">
        <f t="shared" ref="O16:O26" si="3">SUM(C16:N16)</f>
        <v>1003824424</v>
      </c>
      <c r="P16" s="46">
        <v>1003824424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</f>
        <v>19069803</v>
      </c>
      <c r="L17" s="24">
        <f>16720000+271380+647011</f>
        <v>17638391</v>
      </c>
      <c r="M17" s="24">
        <f>16720000+271380+647010</f>
        <v>17638390</v>
      </c>
      <c r="N17" s="24">
        <f>16603347+240061+149150+271372+647011</f>
        <v>17910941</v>
      </c>
      <c r="O17" s="25">
        <f t="shared" si="3"/>
        <v>210906390</v>
      </c>
      <c r="P17" s="26">
        <v>210906390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2" t="s">
        <v>46</v>
      </c>
      <c r="C18" s="24">
        <v>80000000</v>
      </c>
      <c r="D18" s="24">
        <v>75000000</v>
      </c>
      <c r="E18" s="24">
        <v>77400000</v>
      </c>
      <c r="F18" s="24">
        <f>83000000+44100-83792-8245+60000+302293</f>
        <v>83314356</v>
      </c>
      <c r="G18" s="24">
        <f>71000000-36509260</f>
        <v>34490740</v>
      </c>
      <c r="H18" s="24">
        <v>74000000</v>
      </c>
      <c r="I18" s="24">
        <f>77500000+1585967+64000-838452</f>
        <v>78311515</v>
      </c>
      <c r="J18" s="24">
        <f>76000000+1585967+1397115</f>
        <v>78983082</v>
      </c>
      <c r="K18" s="24">
        <f>80500000+1585967</f>
        <v>82085967</v>
      </c>
      <c r="L18" s="24">
        <f>76071448+1585967</f>
        <v>77657415</v>
      </c>
      <c r="M18" s="24">
        <f>75300000+1585967</f>
        <v>76885967</v>
      </c>
      <c r="N18" s="24">
        <f>70149605+1585964</f>
        <v>71735569</v>
      </c>
      <c r="O18" s="25">
        <f t="shared" si="3"/>
        <v>889864611</v>
      </c>
      <c r="P18" s="26">
        <v>889864611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2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f>5000000-1298000</f>
        <v>3702000</v>
      </c>
      <c r="I19" s="24">
        <f>5000000-2000000</f>
        <v>3000000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</f>
        <v>88507000</v>
      </c>
      <c r="O19" s="25">
        <f t="shared" si="3"/>
        <v>163264000</v>
      </c>
      <c r="P19" s="26">
        <v>163264000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2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f>15000000+1361179</f>
        <v>16361179</v>
      </c>
      <c r="J20" s="24">
        <v>14000000</v>
      </c>
      <c r="K20" s="24">
        <f>15000000+1500000</f>
        <v>16500000</v>
      </c>
      <c r="L20" s="24">
        <f>20000000+1500000</f>
        <v>21500000</v>
      </c>
      <c r="M20" s="24">
        <f>15000000+1500000</f>
        <v>16500000</v>
      </c>
      <c r="N20" s="24">
        <v>12261084</v>
      </c>
      <c r="O20" s="25">
        <f t="shared" si="3"/>
        <v>158078582</v>
      </c>
      <c r="P20" s="26">
        <v>158078582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2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63000000+1598336+4594690</f>
        <v>69193026</v>
      </c>
      <c r="J21" s="24">
        <f>8000000+752475</f>
        <v>8752475</v>
      </c>
      <c r="K21" s="24">
        <v>50000000</v>
      </c>
      <c r="L21" s="24">
        <v>30481603</v>
      </c>
      <c r="M21" s="24">
        <f>15000000+6716258</f>
        <v>21716258</v>
      </c>
      <c r="N21" s="24">
        <v>5000000</v>
      </c>
      <c r="O21" s="25">
        <f t="shared" si="3"/>
        <v>348960255</v>
      </c>
      <c r="P21" s="47">
        <v>348960255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f>10000000+3402201</f>
        <v>13402201</v>
      </c>
      <c r="I22" s="24">
        <f>50000000+3000000-354600</f>
        <v>52645400</v>
      </c>
      <c r="J22" s="24">
        <f>12000000+479353</f>
        <v>12479353</v>
      </c>
      <c r="K22" s="24">
        <v>87902555</v>
      </c>
      <c r="L22" s="24">
        <f>3000000+3000000</f>
        <v>6000000</v>
      </c>
      <c r="M22" s="24">
        <f>2810962+48165993</f>
        <v>50976955</v>
      </c>
      <c r="N22" s="24">
        <f>2000000+3194292</f>
        <v>5194292</v>
      </c>
      <c r="O22" s="25">
        <f t="shared" si="3"/>
        <v>281600756</v>
      </c>
      <c r="P22" s="26">
        <v>281600756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2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v>17119005</v>
      </c>
      <c r="K23" s="24"/>
      <c r="L23" s="24"/>
      <c r="M23" s="24"/>
      <c r="N23" s="24"/>
      <c r="O23" s="31">
        <f t="shared" si="3"/>
        <v>66320721</v>
      </c>
      <c r="P23" s="26">
        <v>66320721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2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f>7100000-5000000</f>
        <v>2100000</v>
      </c>
      <c r="J24" s="24">
        <v>8100000</v>
      </c>
      <c r="K24" s="24">
        <f>3900000-2334156</f>
        <v>1565844</v>
      </c>
      <c r="L24" s="24">
        <f>8100000-146490</f>
        <v>7953510</v>
      </c>
      <c r="M24" s="24">
        <v>14246522</v>
      </c>
      <c r="N24" s="24">
        <v>7002661</v>
      </c>
      <c r="O24" s="25">
        <f t="shared" si="3"/>
        <v>56822974</v>
      </c>
      <c r="P24" s="26">
        <v>56822974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2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1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8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278808251</v>
      </c>
      <c r="F26" s="37">
        <f t="shared" si="4"/>
        <v>211439108</v>
      </c>
      <c r="G26" s="37">
        <f t="shared" si="4"/>
        <v>267340166</v>
      </c>
      <c r="H26" s="37">
        <f t="shared" si="4"/>
        <v>270007754</v>
      </c>
      <c r="I26" s="37">
        <f t="shared" si="4"/>
        <v>325967069</v>
      </c>
      <c r="J26" s="37">
        <f t="shared" si="4"/>
        <v>257185600</v>
      </c>
      <c r="K26" s="37">
        <f t="shared" si="4"/>
        <v>351455514</v>
      </c>
      <c r="L26" s="37">
        <f t="shared" si="4"/>
        <v>282483936</v>
      </c>
      <c r="M26" s="37">
        <f t="shared" si="4"/>
        <v>300922109</v>
      </c>
      <c r="N26" s="37">
        <f t="shared" si="4"/>
        <v>366706491</v>
      </c>
      <c r="O26" s="38">
        <f t="shared" si="3"/>
        <v>3326297008</v>
      </c>
      <c r="P26" s="39">
        <f>SUM(P16:P25)</f>
        <v>3326297008</v>
      </c>
      <c r="Q26" s="40">
        <f t="shared" si="1"/>
        <v>0</v>
      </c>
    </row>
    <row r="27" spans="1:17" ht="16.5" thickBot="1" x14ac:dyDescent="0.3">
      <c r="A27" s="48" t="s">
        <v>63</v>
      </c>
      <c r="B27" s="49" t="s">
        <v>64</v>
      </c>
      <c r="C27" s="50">
        <f t="shared" ref="C27:O27" si="5">C14-C26</f>
        <v>482228234</v>
      </c>
      <c r="D27" s="50">
        <f t="shared" si="5"/>
        <v>33486581</v>
      </c>
      <c r="E27" s="50">
        <f t="shared" si="5"/>
        <v>-8323651</v>
      </c>
      <c r="F27" s="50">
        <f t="shared" si="5"/>
        <v>49340119</v>
      </c>
      <c r="G27" s="50">
        <f t="shared" si="5"/>
        <v>-104515655</v>
      </c>
      <c r="H27" s="50">
        <f t="shared" si="5"/>
        <v>-57359761</v>
      </c>
      <c r="I27" s="50">
        <f t="shared" si="5"/>
        <v>-88367327</v>
      </c>
      <c r="J27" s="50">
        <f t="shared" si="5"/>
        <v>-47037000</v>
      </c>
      <c r="K27" s="50">
        <f t="shared" si="5"/>
        <v>-28812387</v>
      </c>
      <c r="L27" s="50">
        <f t="shared" si="5"/>
        <v>-73824586</v>
      </c>
      <c r="M27" s="50">
        <f t="shared" si="5"/>
        <v>-64490886</v>
      </c>
      <c r="N27" s="50">
        <f t="shared" si="5"/>
        <v>-92323681</v>
      </c>
      <c r="O27" s="51">
        <f t="shared" si="5"/>
        <v>0</v>
      </c>
    </row>
    <row r="28" spans="1:17" x14ac:dyDescent="0.25">
      <c r="A28" s="52"/>
    </row>
    <row r="29" spans="1:17" x14ac:dyDescent="0.25">
      <c r="B29" s="53"/>
      <c r="C29" s="54"/>
      <c r="D29" s="54"/>
      <c r="O29" s="4"/>
    </row>
    <row r="30" spans="1:17" x14ac:dyDescent="0.25">
      <c r="O30" s="4"/>
    </row>
    <row r="31" spans="1:17" x14ac:dyDescent="0.25">
      <c r="O31" s="4"/>
    </row>
    <row r="32" spans="1:17" x14ac:dyDescent="0.25">
      <c r="O32" s="4"/>
    </row>
    <row r="33" spans="15:15" x14ac:dyDescent="0.25">
      <c r="O33" s="4"/>
    </row>
    <row r="34" spans="15:15" x14ac:dyDescent="0.25">
      <c r="O34" s="4"/>
    </row>
    <row r="35" spans="15:15" x14ac:dyDescent="0.25">
      <c r="O35" s="4"/>
    </row>
    <row r="36" spans="15:15" x14ac:dyDescent="0.25">
      <c r="O36" s="4"/>
    </row>
    <row r="37" spans="15:15" x14ac:dyDescent="0.25">
      <c r="O37" s="4"/>
    </row>
    <row r="38" spans="15:15" x14ac:dyDescent="0.25">
      <c r="O38" s="4"/>
    </row>
    <row r="39" spans="15:15" x14ac:dyDescent="0.25">
      <c r="O39" s="4"/>
    </row>
    <row r="40" spans="15:15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7" spans="15:15" x14ac:dyDescent="0.25">
      <c r="O47" s="4"/>
    </row>
    <row r="48" spans="15:15" x14ac:dyDescent="0.25">
      <c r="O48" s="4"/>
    </row>
    <row r="49" spans="15:15" x14ac:dyDescent="0.25">
      <c r="O49" s="4"/>
    </row>
    <row r="50" spans="15:15" x14ac:dyDescent="0.25">
      <c r="O50" s="4"/>
    </row>
    <row r="51" spans="15:15" x14ac:dyDescent="0.25">
      <c r="O51" s="4"/>
    </row>
    <row r="52" spans="15:15" x14ac:dyDescent="0.25">
      <c r="O52" s="4"/>
    </row>
    <row r="53" spans="15:15" x14ac:dyDescent="0.25">
      <c r="O53" s="4"/>
    </row>
    <row r="54" spans="15:15" x14ac:dyDescent="0.25">
      <c r="O54" s="4"/>
    </row>
    <row r="55" spans="15:15" x14ac:dyDescent="0.25">
      <c r="O55" s="4"/>
    </row>
    <row r="56" spans="15:15" x14ac:dyDescent="0.25">
      <c r="O56" s="4"/>
    </row>
    <row r="57" spans="15:15" x14ac:dyDescent="0.25">
      <c r="O57" s="4"/>
    </row>
    <row r="58" spans="15:15" x14ac:dyDescent="0.25">
      <c r="O58" s="4"/>
    </row>
    <row r="59" spans="15:15" x14ac:dyDescent="0.25">
      <c r="O59" s="4"/>
    </row>
    <row r="60" spans="15:15" x14ac:dyDescent="0.25">
      <c r="O60" s="4"/>
    </row>
    <row r="61" spans="15:15" x14ac:dyDescent="0.25">
      <c r="O61" s="4"/>
    </row>
    <row r="62" spans="15:15" x14ac:dyDescent="0.25">
      <c r="O62" s="4"/>
    </row>
    <row r="63" spans="15:15" x14ac:dyDescent="0.25">
      <c r="O63" s="4"/>
    </row>
    <row r="64" spans="15:15" x14ac:dyDescent="0.25">
      <c r="O64" s="4"/>
    </row>
    <row r="65" spans="15:15" x14ac:dyDescent="0.25">
      <c r="O65" s="4"/>
    </row>
    <row r="66" spans="15:15" x14ac:dyDescent="0.25">
      <c r="O66" s="4"/>
    </row>
    <row r="67" spans="15:15" x14ac:dyDescent="0.25">
      <c r="O67" s="4"/>
    </row>
    <row r="68" spans="15:15" x14ac:dyDescent="0.25">
      <c r="O68" s="4"/>
    </row>
    <row r="69" spans="15:15" x14ac:dyDescent="0.25">
      <c r="O69" s="4"/>
    </row>
    <row r="70" spans="15:15" x14ac:dyDescent="0.25">
      <c r="O70" s="4"/>
    </row>
    <row r="71" spans="15:15" x14ac:dyDescent="0.25">
      <c r="O71" s="4"/>
    </row>
    <row r="72" spans="15:15" x14ac:dyDescent="0.25">
      <c r="O72" s="4"/>
    </row>
    <row r="73" spans="15:15" x14ac:dyDescent="0.25">
      <c r="O73" s="4"/>
    </row>
    <row r="74" spans="15:15" x14ac:dyDescent="0.25">
      <c r="O74" s="4"/>
    </row>
    <row r="75" spans="15:15" x14ac:dyDescent="0.25">
      <c r="O75" s="4"/>
    </row>
    <row r="76" spans="15:15" x14ac:dyDescent="0.25">
      <c r="O76" s="4"/>
    </row>
    <row r="77" spans="15:15" x14ac:dyDescent="0.25">
      <c r="O77" s="4"/>
    </row>
    <row r="78" spans="15:15" x14ac:dyDescent="0.25">
      <c r="O78" s="4"/>
    </row>
    <row r="79" spans="15:15" x14ac:dyDescent="0.25">
      <c r="O79" s="4"/>
    </row>
    <row r="80" spans="15:15" x14ac:dyDescent="0.25">
      <c r="O80" s="4"/>
    </row>
    <row r="81" spans="15:15" x14ac:dyDescent="0.25">
      <c r="O81" s="4"/>
    </row>
    <row r="82" spans="15:15" x14ac:dyDescent="0.25">
      <c r="O82" s="4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29. melléklet a 17/2018.(VII.27.)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2018-07-26T13:38:52Z</dcterms:created>
  <dcterms:modified xsi:type="dcterms:W3CDTF">2018-07-26T13:38:53Z</dcterms:modified>
</cp:coreProperties>
</file>