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940" tabRatio="929" firstSheet="4" activeTab="9"/>
  </bookViews>
  <sheets>
    <sheet name="1. MÉRLEG" sheetId="1" r:id="rId1"/>
    <sheet name="2. MŰKÖDÉSI" sheetId="2" r:id="rId2"/>
    <sheet name="3. FELHALMOZÁSI" sheetId="3" r:id="rId3"/>
    <sheet name="4. NORMATÍVÁK" sheetId="4" r:id="rId4"/>
    <sheet name="5.BERUHÁZÁSOK" sheetId="5" r:id="rId5"/>
    <sheet name="6.FELÚJÍTÁSOK" sheetId="6" r:id="rId6"/>
    <sheet name="7.EGYÉB_TÁM" sheetId="7" r:id="rId7"/>
    <sheet name="8. EU_TÁM (2)" sheetId="8" r:id="rId8"/>
    <sheet name="9.Maradványkim." sheetId="9" r:id="rId9"/>
    <sheet name="1.tájékoztató" sheetId="10" r:id="rId10"/>
    <sheet name="2. sz tájékoztató t" sheetId="11" r:id="rId11"/>
    <sheet name="3. tájékoztató tábla" sheetId="12" r:id="rId12"/>
    <sheet name="4. sz tájékoztató t." sheetId="13" r:id="rId13"/>
    <sheet name="5.1. tájékoztató tábla" sheetId="14" r:id="rId14"/>
    <sheet name="5.2. tájékoztató tábla" sheetId="15" r:id="rId15"/>
    <sheet name="6.sz tájékoztató t." sheetId="16" r:id="rId16"/>
    <sheet name="7. tájékoztató tábla" sheetId="17" r:id="rId17"/>
    <sheet name="8. tájékoztató tábla" sheetId="18" r:id="rId18"/>
    <sheet name="9. tájékoztató tábla" sheetId="19" r:id="rId19"/>
  </sheets>
  <definedNames>
    <definedName name="_xlfn.IFERROR" hidden="1">#NAME?</definedName>
    <definedName name="_xlnm.Print_Titles" localSheetId="13">'5.1. tájékoztató tábla'!$2:$6</definedName>
    <definedName name="_xlnm.Print_Area" localSheetId="0">'1. MÉRLEG'!$A$1:$F$159</definedName>
    <definedName name="_xlnm.Print_Area" localSheetId="9">'1.tájékoztató'!$A$1:$E$145</definedName>
    <definedName name="_xlnm.Print_Area" localSheetId="2">'3. FELHALMOZÁSI'!$A$1:$J$34</definedName>
    <definedName name="_xlnm.Print_Area" localSheetId="15">'6.sz tájékoztató t.'!$A$1:$I$5</definedName>
    <definedName name="_xlnm.Print_Area" localSheetId="8">'9.Maradványkim.'!$A$2:$E$26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<sst xmlns="http://schemas.openxmlformats.org/spreadsheetml/2006/main" count="1618" uniqueCount="824">
  <si>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</si>
  <si>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</si>
  <si>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</si>
  <si>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</si>
  <si>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</si>
  <si>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</si>
  <si>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I.1.d) Egyéb kötelező önkormányzati feladatok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</si>
  <si>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</si>
  <si>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</si>
  <si>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</si>
  <si>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</si>
  <si>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</si>
  <si>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</si>
  <si>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</si>
  <si>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</si>
  <si>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</si>
  <si>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</si>
  <si>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</si>
  <si>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</si>
  <si>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</si>
  <si>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</si>
  <si>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</si>
  <si>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</si>
  <si>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</si>
  <si>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 xml:space="preserve">F </t>
  </si>
  <si>
    <t>H</t>
  </si>
  <si>
    <t>1.10.</t>
  </si>
  <si>
    <t>Közalkal-mazott</t>
  </si>
  <si>
    <t xml:space="preserve">    Hosszú lejáratú működési célú hiteltörlesztés</t>
  </si>
  <si>
    <t xml:space="preserve">   Rövid lejáratú  hitelek, kölcsönök felvétele</t>
  </si>
  <si>
    <t>Működési célú finanszírozási kiadások
(hiteltörlesztés, értékpapír vásárlás, stb.)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</si>
  <si>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</si>
  <si>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</si>
  <si>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</si>
  <si>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</si>
  <si>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</si>
  <si>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finanszírozási kiadások
(hiteltörlesztés, értékpapír vásárlás, stb.)</t>
  </si>
  <si>
    <t xml:space="preserve">Összesen </t>
  </si>
  <si>
    <t>I</t>
  </si>
  <si>
    <t>Összesen (1+3+7+9+11)</t>
  </si>
  <si>
    <t>Mindösszesen: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</si>
  <si>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</si>
  <si>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</si>
  <si>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</si>
  <si>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</si>
  <si>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</si>
  <si>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</si>
  <si>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</si>
  <si>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</si>
  <si>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</si>
  <si>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</si>
  <si>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</si>
  <si>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</si>
  <si>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</si>
  <si>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</si>
  <si>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</si>
  <si>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</si>
  <si>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</si>
  <si>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</si>
  <si>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</si>
  <si>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</si>
  <si>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</si>
  <si>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</si>
  <si>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</si>
  <si>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</si>
  <si>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</si>
  <si>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</si>
  <si>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</si>
  <si>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</si>
  <si>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</si>
  <si>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</si>
  <si>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</si>
  <si>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</si>
  <si>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</si>
  <si>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</si>
  <si>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</si>
  <si>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</si>
  <si>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</si>
  <si>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</si>
  <si>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</si>
  <si>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</si>
  <si>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</si>
  <si>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</si>
  <si>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</si>
  <si>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</si>
  <si>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</si>
  <si>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</si>
  <si>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</si>
  <si>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</si>
  <si>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</si>
  <si>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</si>
  <si>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</si>
  <si>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</si>
  <si>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</si>
  <si>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</si>
  <si>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</si>
  <si>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</si>
  <si>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</si>
  <si>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</si>
  <si>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</si>
  <si>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</si>
  <si>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</si>
  <si>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</si>
  <si>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</si>
  <si>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</si>
  <si>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</si>
  <si>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</si>
  <si>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</si>
  <si>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</si>
  <si>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</si>
  <si>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</si>
  <si>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</si>
  <si>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</si>
  <si>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</si>
  <si>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</si>
  <si>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</si>
  <si>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</si>
  <si>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</si>
  <si>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</si>
  <si>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</si>
  <si>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</si>
  <si>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</si>
  <si>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</si>
  <si>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</si>
  <si>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</si>
  <si>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</si>
  <si>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</si>
  <si>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</si>
  <si>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</si>
  <si>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</si>
  <si>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</si>
  <si>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</si>
  <si>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</si>
  <si>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</si>
  <si>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</si>
  <si>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</si>
  <si>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</si>
  <si>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</si>
  <si>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</si>
  <si>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</si>
  <si>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</si>
  <si>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</si>
  <si>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</si>
  <si>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</si>
  <si>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</si>
  <si>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</si>
  <si>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</si>
  <si>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</si>
  <si>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</si>
  <si>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</si>
  <si>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</si>
  <si>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</si>
  <si>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</si>
  <si>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</si>
  <si>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</si>
  <si>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</si>
  <si>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</si>
  <si>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</si>
  <si>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</si>
  <si>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</si>
  <si>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</si>
  <si>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</si>
  <si>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</si>
  <si>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</si>
  <si>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</si>
  <si>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</si>
  <si>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</si>
  <si>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</si>
  <si>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</si>
  <si>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</si>
  <si>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</si>
  <si>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</si>
  <si>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</si>
  <si>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</si>
  <si>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</si>
  <si>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</si>
  <si>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</si>
  <si>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</si>
  <si>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</si>
  <si>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</si>
  <si>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</si>
  <si>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</si>
  <si>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</si>
  <si>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</si>
  <si>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</si>
  <si>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</si>
  <si>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</si>
  <si>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</si>
  <si>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</si>
  <si>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</si>
  <si>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</si>
  <si>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</si>
  <si>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</si>
  <si>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</si>
  <si>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</si>
  <si>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</si>
  <si>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</si>
  <si>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</si>
  <si>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</si>
  <si>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</si>
  <si>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</si>
  <si>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</si>
  <si>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</si>
  <si>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</si>
  <si>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</si>
  <si>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</si>
  <si>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</si>
  <si>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</si>
  <si>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</si>
  <si>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</si>
  <si>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</si>
  <si>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</si>
  <si>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</si>
  <si>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</si>
  <si>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</si>
  <si>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</si>
  <si>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</si>
  <si>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</si>
  <si>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</si>
  <si>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</si>
  <si>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</si>
  <si>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</si>
  <si>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</si>
  <si>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</si>
  <si>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</si>
  <si>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</si>
  <si>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</si>
  <si>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</si>
  <si>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</si>
  <si>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</si>
  <si>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</si>
  <si>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</si>
  <si>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</si>
  <si>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</si>
  <si>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</si>
  <si>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</si>
  <si>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</si>
  <si>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</si>
  <si>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</si>
  <si>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</si>
  <si>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</si>
  <si>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</si>
  <si>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</si>
  <si>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</si>
  <si>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</si>
  <si>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</si>
  <si>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</si>
  <si>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</si>
  <si>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</si>
  <si>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</si>
  <si>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</si>
  <si>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</si>
  <si>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</si>
  <si>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</si>
  <si>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</si>
  <si>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</si>
  <si>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</si>
  <si>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</si>
  <si>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</si>
  <si>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</si>
  <si>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</si>
  <si>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</si>
  <si>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</si>
  <si>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</si>
  <si>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</si>
  <si>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</si>
  <si>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</si>
  <si>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</si>
  <si>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</si>
  <si>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</si>
  <si>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</si>
  <si>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</si>
  <si>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</si>
  <si>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</si>
  <si>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</si>
  <si>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</si>
  <si>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</si>
  <si>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</si>
  <si>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</si>
  <si>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</si>
  <si>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</si>
  <si>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</si>
  <si>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</si>
  <si>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</si>
  <si>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</si>
  <si>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</si>
  <si>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</si>
  <si>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</si>
  <si>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</si>
  <si>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</si>
  <si>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</si>
  <si>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</si>
  <si>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</si>
  <si>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</si>
  <si>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</si>
  <si>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</si>
  <si>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</si>
  <si>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</si>
  <si>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</si>
  <si>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</si>
  <si>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</si>
  <si>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</si>
  <si>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</si>
  <si>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</si>
  <si>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</si>
  <si>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</si>
  <si>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</si>
  <si>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</si>
  <si>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</si>
  <si>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</si>
  <si>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</si>
  <si>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</si>
  <si>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</si>
  <si>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</si>
  <si>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</si>
  <si>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</si>
  <si>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</si>
  <si>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Kötelezettség jogcíme</t>
  </si>
  <si>
    <t>Köt. váll.
 éve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</si>
  <si>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</si>
  <si>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</si>
  <si>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</si>
  <si>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</si>
  <si>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</si>
  <si>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</si>
  <si>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</si>
  <si>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</si>
  <si>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</si>
  <si>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</si>
  <si>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</si>
  <si>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</si>
  <si>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</si>
  <si>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</si>
  <si>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</si>
  <si>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</si>
  <si>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</si>
  <si>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</si>
  <si>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</si>
  <si>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</si>
  <si>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</si>
  <si>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</si>
  <si>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</si>
  <si>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</si>
  <si>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</si>
  <si>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</si>
  <si>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</si>
  <si>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</si>
  <si>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</si>
  <si>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</si>
  <si>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</si>
  <si>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</si>
  <si>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</si>
  <si>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</si>
  <si>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</si>
  <si>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</si>
  <si>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</si>
  <si>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</si>
  <si>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</si>
  <si>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</si>
  <si>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</si>
  <si>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</si>
  <si>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</si>
  <si>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</si>
  <si>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Helyi adóból biztosított kedvezmény, mentesség összesen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</si>
  <si>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</si>
  <si>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</si>
  <si>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</si>
  <si>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</si>
  <si>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</si>
  <si>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</si>
  <si>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</si>
  <si>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</si>
  <si>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</si>
  <si>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</si>
  <si>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</si>
  <si>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</si>
  <si>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</si>
  <si>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</si>
  <si>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</si>
  <si>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</si>
  <si>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</si>
  <si>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</si>
  <si>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</si>
  <si>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</si>
  <si>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Megnevezése</t>
  </si>
  <si>
    <t>I.</t>
  </si>
  <si>
    <t>II.</t>
  </si>
  <si>
    <t>13.1.</t>
  </si>
  <si>
    <t>13.2.</t>
  </si>
  <si>
    <t>6.3.</t>
  </si>
  <si>
    <t>Sorszám</t>
  </si>
  <si>
    <t>Mindösszesen</t>
  </si>
  <si>
    <t>Szilárdhulladék-gazdálkodási Társulás éves tagdíja</t>
  </si>
  <si>
    <t>Eszközök hasznosítása utáni kedvezmény, mentesség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</si>
  <si>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</si>
  <si>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</si>
  <si>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</si>
  <si>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</si>
  <si>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</si>
  <si>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</si>
  <si>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</si>
  <si>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</si>
  <si>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</si>
  <si>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</si>
  <si>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</si>
  <si>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</si>
  <si>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</si>
  <si>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Gépjárműadóból biztosított kedvezmény, mentesség
(1991. évi LXXXII. tv. 5. § alapján)</t>
  </si>
  <si>
    <t>Helyiségek (ingatlan) hasznosítása utáni kedvezmény, mentesség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</si>
  <si>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</si>
  <si>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</si>
  <si>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</si>
  <si>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</si>
  <si>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</si>
  <si>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</si>
  <si>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</si>
  <si>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</si>
  <si>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</si>
  <si>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</si>
  <si>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</si>
  <si>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</si>
  <si>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Munka Tv. </t>
  </si>
  <si>
    <t>Köztisztviselő</t>
  </si>
  <si>
    <t xml:space="preserve">Választott tisztségviselő </t>
  </si>
  <si>
    <t xml:space="preserve">Fegyveres erők rendvédelmi szervek </t>
  </si>
  <si>
    <t>Közfoglalkoztatott</t>
  </si>
  <si>
    <t>(fő)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</si>
  <si>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</si>
  <si>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</si>
  <si>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</si>
  <si>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</si>
  <si>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</si>
  <si>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</si>
  <si>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I. Működési célú bevételek és kiadások mérlege
(Önkormányzati szinten)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</si>
  <si>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</si>
  <si>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</si>
  <si>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Szeméttelep rekultivációs terv</t>
  </si>
  <si>
    <t xml:space="preserve">Államháztartáson kívülre összesen </t>
  </si>
  <si>
    <t>Államháztartáson belülre összesen (3.+ …+6.)</t>
  </si>
  <si>
    <t>BEREGTÖT tagi és feladatellátási hozzájárulás</t>
  </si>
  <si>
    <t xml:space="preserve"> - ebből:            Magánszemélyek kommunális adója 
</t>
  </si>
  <si>
    <t xml:space="preserve"> - ebből:          65 éven felüli egyedülélők által az év utolsó három hónapjára fizetendő hulladék szállítási díj átvállalása
</t>
  </si>
  <si>
    <t>Önkormányzat</t>
  </si>
  <si>
    <t xml:space="preserve">Hatályos módosított </t>
  </si>
  <si>
    <t>Teljesített</t>
  </si>
  <si>
    <t>Teljesítés %-a</t>
  </si>
  <si>
    <t>Módosított előirányzat</t>
  </si>
  <si>
    <t>Teljesítés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</si>
  <si>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</si>
  <si>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</si>
  <si>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</si>
  <si>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</si>
  <si>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</si>
  <si>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</si>
  <si>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</si>
  <si>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</si>
  <si>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</si>
  <si>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</si>
  <si>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</si>
  <si>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</si>
  <si>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</si>
  <si>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</si>
  <si>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</si>
  <si>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</si>
  <si>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</si>
  <si>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</si>
  <si>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</si>
  <si>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</si>
  <si>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</si>
  <si>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Közhatalmi bevételek (4.1.+4.2.+4.3.+4.4.)</t>
  </si>
  <si>
    <t>022</t>
  </si>
  <si>
    <t>Helyi adók  (4.1.1.+4.1.2.)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</si>
  <si>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</si>
  <si>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</si>
  <si>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</si>
  <si>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</si>
  <si>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</si>
  <si>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</si>
  <si>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</si>
  <si>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</si>
  <si>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</si>
  <si>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</si>
  <si>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</si>
  <si>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</si>
  <si>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</si>
  <si>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</si>
  <si>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</si>
  <si>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</si>
  <si>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</si>
  <si>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</si>
  <si>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</si>
  <si>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</si>
  <si>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</si>
  <si>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</si>
  <si>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</si>
  <si>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</si>
  <si>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</si>
  <si>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Működési célú visszatérítendő támogatások kölcsönök visszatér. ÁH-n kívülről</t>
  </si>
  <si>
    <t>048</t>
  </si>
  <si>
    <t>049</t>
  </si>
  <si>
    <t>050</t>
  </si>
  <si>
    <t>051</t>
  </si>
  <si>
    <t>052</t>
  </si>
  <si>
    <t>Felhalm. célú visszatérítendő támogatások kölcsönök visszatér. ÁH-n kívülről</t>
  </si>
  <si>
    <t>053</t>
  </si>
  <si>
    <t>054</t>
  </si>
  <si>
    <t>055</t>
  </si>
  <si>
    <t>056</t>
  </si>
  <si>
    <t>Hitel-, kölcsönfelvétel államháztartáson kívülről  (10.1.+…+10.3.)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</si>
  <si>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</si>
  <si>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</si>
  <si>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</si>
  <si>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</si>
  <si>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</si>
  <si>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</si>
  <si>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</si>
  <si>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</si>
  <si>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</si>
  <si>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</si>
  <si>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</si>
  <si>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</si>
  <si>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</si>
  <si>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</si>
  <si>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</si>
  <si>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</si>
  <si>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</si>
  <si>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</si>
  <si>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</si>
  <si>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</si>
  <si>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</si>
  <si>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</si>
  <si>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</si>
  <si>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</si>
  <si>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Kiadási jogcím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</si>
  <si>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</si>
  <si>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</si>
  <si>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</si>
  <si>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</si>
  <si>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</si>
  <si>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</si>
  <si>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</si>
  <si>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</si>
  <si>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>Külföldi finanszírozás kiadásai (8.1. + … + 8.4.)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</si>
  <si>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</si>
  <si>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</si>
  <si>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</si>
  <si>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</si>
  <si>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</si>
  <si>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</si>
  <si>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</si>
  <si>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</si>
  <si>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</si>
  <si>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Adatok: ezer forintban!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</si>
  <si>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</si>
  <si>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</si>
  <si>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</si>
  <si>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</si>
  <si>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</si>
  <si>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</si>
  <si>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</si>
  <si>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</si>
  <si>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</si>
  <si>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</si>
  <si>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</si>
  <si>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</si>
  <si>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</si>
  <si>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</si>
  <si>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</si>
  <si>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</si>
  <si>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</si>
  <si>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</si>
  <si>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</si>
  <si>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</si>
  <si>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</si>
  <si>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</si>
  <si>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</si>
  <si>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</si>
  <si>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</si>
  <si>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</si>
  <si>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</si>
  <si>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</si>
  <si>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</si>
  <si>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</si>
  <si>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</si>
  <si>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</si>
  <si>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</si>
  <si>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</si>
  <si>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</si>
  <si>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</si>
  <si>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</si>
  <si>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</si>
  <si>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</si>
  <si>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</si>
  <si>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</si>
  <si>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</si>
  <si>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</si>
  <si>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</si>
  <si>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</si>
  <si>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</si>
  <si>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</si>
  <si>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</si>
  <si>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</si>
  <si>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</si>
  <si>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</si>
  <si>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</si>
  <si>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</si>
  <si>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</si>
  <si>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</si>
  <si>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</si>
  <si>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</si>
  <si>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</si>
  <si>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</si>
  <si>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</si>
  <si>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</si>
  <si>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</si>
  <si>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</si>
  <si>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</si>
  <si>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</si>
  <si>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</si>
  <si>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</si>
  <si>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</si>
  <si>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</si>
  <si>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</si>
  <si>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</si>
  <si>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</si>
  <si>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</si>
  <si>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</si>
  <si>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</si>
  <si>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</si>
  <si>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</si>
  <si>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</si>
  <si>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</si>
  <si>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</si>
  <si>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</si>
  <si>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</si>
  <si>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</si>
  <si>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</si>
  <si>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</si>
  <si>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</si>
  <si>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</si>
  <si>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</si>
  <si>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</si>
  <si>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</si>
  <si>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</si>
  <si>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</si>
  <si>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</si>
  <si>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</si>
  <si>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</si>
  <si>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</si>
  <si>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</si>
  <si>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</si>
  <si>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</si>
  <si>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</si>
  <si>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</si>
  <si>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</si>
  <si>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</si>
  <si>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</si>
  <si>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</si>
  <si>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</si>
  <si>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</si>
  <si>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</si>
  <si>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</si>
  <si>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</si>
  <si>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</si>
  <si>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</si>
  <si>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</si>
  <si>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</si>
  <si>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</si>
  <si>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</si>
  <si>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</si>
  <si>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</si>
  <si>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</si>
  <si>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</si>
  <si>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</si>
  <si>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</si>
  <si>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</si>
  <si>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</si>
  <si>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</si>
  <si>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</si>
  <si>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</si>
  <si>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</si>
  <si>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</si>
  <si>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</si>
  <si>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</si>
  <si>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</si>
  <si>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</si>
  <si>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</si>
  <si>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</si>
  <si>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</si>
  <si>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</si>
  <si>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</si>
  <si>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</si>
  <si>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</si>
  <si>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</si>
  <si>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</si>
  <si>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</si>
  <si>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</si>
  <si>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</si>
  <si>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</si>
  <si>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</si>
  <si>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</si>
  <si>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</si>
  <si>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</si>
  <si>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</si>
  <si>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</si>
  <si>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</si>
  <si>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</si>
  <si>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</si>
  <si>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</si>
  <si>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</si>
  <si>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</si>
  <si>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</si>
  <si>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</si>
  <si>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</si>
  <si>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</si>
  <si>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</si>
  <si>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</si>
  <si>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</si>
  <si>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</si>
  <si>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</si>
  <si>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</si>
  <si>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</si>
  <si>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</si>
  <si>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</si>
  <si>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</si>
  <si>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</si>
  <si>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</si>
  <si>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</si>
  <si>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</si>
  <si>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</si>
  <si>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</si>
  <si>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</si>
  <si>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</si>
  <si>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</si>
  <si>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</si>
  <si>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</si>
  <si>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</si>
  <si>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</si>
  <si>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</si>
  <si>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</si>
  <si>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</si>
  <si>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</si>
  <si>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</si>
  <si>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</si>
  <si>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</si>
  <si>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</si>
  <si>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</si>
  <si>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</si>
  <si>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</si>
  <si>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</si>
  <si>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</si>
  <si>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</si>
  <si>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Eredeti előirányzat</t>
  </si>
  <si>
    <t>Tervezett</t>
  </si>
  <si>
    <t>Tényleges</t>
  </si>
  <si>
    <t>III.2. A települési önkormáyzatok szociális feladatainak egyéb támogatása</t>
  </si>
  <si>
    <t>V.</t>
  </si>
  <si>
    <t>Beszámítás, kiegészítés</t>
  </si>
  <si>
    <t xml:space="preserve">                VAGYONKIMUTATÁS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könyvviteli mérlegben értékkel szereplő eszközökről </t>
  </si>
  <si>
    <t>2018.</t>
  </si>
  <si>
    <t>Közfoglalkoztatáshoz hozzájárulás Ecsediláp Krasznabalp.Vízg. Társ.</t>
  </si>
  <si>
    <t>2019.</t>
  </si>
  <si>
    <t>1. melléklet a …../2019  (…. …..) önkormányzati rendelethez</t>
  </si>
  <si>
    <t>2018. évi előirányzat</t>
  </si>
  <si>
    <t>1. melléklet a …../2019.  (…. …..) önkormányzati rendelethez</t>
  </si>
  <si>
    <t xml:space="preserve">2. melléklet a ……./2019. (... ....) önkormányzati rendelethez     </t>
  </si>
  <si>
    <t>2018 évi előirányzat</t>
  </si>
  <si>
    <t xml:space="preserve">3. melléklet a ……./2019. (... ....) önkormányzati rendelethez     </t>
  </si>
  <si>
    <t>4. melléklet a …/2019. (… ....) önkormányzati rendelethez</t>
  </si>
  <si>
    <t>A 2018. évi normatív  hozzájárulások alakulása jogcímenként</t>
  </si>
  <si>
    <t>A 2017. évi költségvetési törvény 2. melléklete szerinti jogcímek</t>
  </si>
  <si>
    <t>Tervezett előirányzat 2018. év</t>
  </si>
  <si>
    <t>5. melléklet a …./2019. (… ...) önkormányzati rendelethez</t>
  </si>
  <si>
    <t>Felhasználás
2017 XII. 31-ig</t>
  </si>
  <si>
    <t xml:space="preserve">
2018. évi módosított előirányzat</t>
  </si>
  <si>
    <t>6. melléklet a …./2019. (… ….) önkormányzati rendelethez</t>
  </si>
  <si>
    <t>2018. év módosított előirányzat</t>
  </si>
  <si>
    <t>7. melléklet a …./2019. (…. ….) önkormányzati rendelethez</t>
  </si>
  <si>
    <t>Olcsva Község Önkormányzata
2018. évi működési célú egyéb támogatás kiadási előirányzata</t>
  </si>
  <si>
    <t>Olcsva Község Önkormányzata 2018.évi maradványának alakulása</t>
  </si>
  <si>
    <t>2017.évi  tény</t>
  </si>
  <si>
    <t xml:space="preserve">2018.évi </t>
  </si>
  <si>
    <t>2018. előtti kifizetés</t>
  </si>
  <si>
    <t>2020.</t>
  </si>
  <si>
    <t>2020. 
után</t>
  </si>
  <si>
    <t>3. tájékoztató tábla a ......../2019. (........) önkormányzati rendelethez</t>
  </si>
  <si>
    <t>Hitel kölcsön állomány 2017.dec.31-én</t>
  </si>
  <si>
    <t>2019. után</t>
  </si>
  <si>
    <t>7. tájékoztató tábla a ......../2019 (........) önkormányzati rendelethez</t>
  </si>
  <si>
    <t>Adósság állomány alakulása lejárat, eszközök, bel- és külföldi hitelezők szerinti bontásban 2018.év december 31-én</t>
  </si>
  <si>
    <t>Olcsva Község Önkormányzata tulajdonában álló gazdálkodó szervezetek működéséből származókötelezettségek és részesedések alakulása  2018 évben</t>
  </si>
  <si>
    <t>8. tájékoztató tábla a ......../2019. (........) önkormányzati rendelethez</t>
  </si>
  <si>
    <t>9. sz. tájékoztató tábla a ……./2019.(………)  önkormányzati rendelethez</t>
  </si>
  <si>
    <t>OLCSVA KÖZSÉG ÖNKORMÁNYZATA
2018 ÉVI ZÁRSZÁMADÁSÁNAK MÉRLEGE</t>
  </si>
  <si>
    <t>I.5. A 2016.évről áthúzódó bérkompenzáció</t>
  </si>
  <si>
    <t>I.6. polgármesteri illetmény támogatása</t>
  </si>
  <si>
    <t>14.1.</t>
  </si>
  <si>
    <t>V. I. jogcímekhez kapcsolódó kiegészítés</t>
  </si>
  <si>
    <t>III.6. A rászoruló gyermekek szünidei étkeztetésének támogatása</t>
  </si>
  <si>
    <t>2018-2018</t>
  </si>
  <si>
    <t>Egyéb eszközbeszerzés</t>
  </si>
  <si>
    <t>Külterületi közutak fejlesztése VP6-7.2.1-7.4.1.2-16</t>
  </si>
  <si>
    <t>Humán szolgáltatások fejlesztése Vásárosnaményban és térségében            EFOP 1.5.3-16-20107-00111</t>
  </si>
  <si>
    <t>Ravatalozó halotthűtő</t>
  </si>
  <si>
    <t>Polgármesteri Hivatal energetikai korszerűsítése Olcsván                                 TOP-3.2.1-15SB-2016-00043</t>
  </si>
  <si>
    <t>2018-2019</t>
  </si>
  <si>
    <t>Közös Hivatal fenntartási hozzájárulás</t>
  </si>
  <si>
    <t>Óvoda fenntartó társulás hozzájárulás</t>
  </si>
  <si>
    <t>Pénzkészlet 2018. január 1-jén</t>
  </si>
  <si>
    <t>Záró pénzkészlet 2018.év december 31-én</t>
  </si>
  <si>
    <t>Összes bevétel</t>
  </si>
  <si>
    <t>Teljesítés 
%</t>
  </si>
  <si>
    <t>Összes kiadás</t>
  </si>
  <si>
    <t>Polgármesteri hivatal energetikai  korszerűsítéde Olcsván                                                  
TOP-3.2.1-15SB-2016-00043</t>
  </si>
  <si>
    <t>Nincs adat</t>
  </si>
  <si>
    <t>Humán szolgáltatások fejlesztése Vásárosnaményban és térségében                                                              EFOP-1.5.3-16-2017-00111</t>
  </si>
  <si>
    <t>Külterületi helyi közutak fejlesztése, önkormányzati utak kezeléséhez, állapotjavításához, karbantartásához szükséges erő- és munkagépek beszerzése      
TÁMOP 5.2.2/B-10/2-2010-0099</t>
  </si>
  <si>
    <t>2017. 
évi és az előtti teljesítés</t>
  </si>
  <si>
    <t>2018. évi 
előirányzat</t>
  </si>
  <si>
    <t>Összes teljesítés 2018.12.31-ig</t>
  </si>
  <si>
    <t xml:space="preserve">Teljesítés </t>
  </si>
  <si>
    <t>Bevételek (+)</t>
  </si>
  <si>
    <t>Kiadások (-)</t>
  </si>
  <si>
    <r>
      <rPr>
        <sz val="10"/>
        <rFont val="Times New Roman"/>
        <family val="1"/>
      </rPr>
      <t>Egyéb korrekciós tételek (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</si>
</sst>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#\-"/>
    <numFmt numFmtId="171" formatCode="_-* #,##0.0\ _F_t_-;\-* #,##0.0\ _F_t_-;_-* &quot;-&quot;\ _F_t_-;_-@_-"/>
    <numFmt numFmtId="172" formatCode="_-* #,##0.00\ _F_t_-;\-* #,##0.00\ _F_t_-;_-* &quot;-&quot;\ _F_t_-;_-@_-"/>
    <numFmt numFmtId="173" formatCode="_-* #,##0.000\ _F_t_-;\-* #,##0.000\ _F_t_-;_-* &quot;-&quot;\ _F_t_-;_-@_-"/>
    <numFmt numFmtId="174" formatCode="_-* #,##0.0000\ _F_t_-;\-* #,##0.0000\ _F_t_-;_-* &quot;-&quot;\ _F_t_-;_-@_-"/>
    <numFmt numFmtId="175" formatCode="_-* #,##0.00000\ _F_t_-;\-* #,##0.00000\ _F_t_-;_-* &quot;-&quot;\ _F_t_-;_-@_-"/>
    <numFmt numFmtId="176" formatCode="_-* #,##0.0\ _F_t_-;\-* #,##0.0\ _F_t_-;_-* &quot;-&quot;??\ _F_t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#,##0.0"/>
    <numFmt numFmtId="182" formatCode="#,###__;\-#,###__"/>
    <numFmt numFmtId="183" formatCode="00"/>
    <numFmt numFmtId="184" formatCode="#,###\ _F_t;\-#,###\ _F_t"/>
    <numFmt numFmtId="185" formatCode="#,###__"/>
    <numFmt numFmtId="186" formatCode="#,##0.0###"/>
    <numFmt numFmtId="187" formatCode="0.0%"/>
  </numFmts>
  <fonts count="9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1"/>
      <color indexed="9"/>
      <name val="Calibri"/>
      <family val="2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 CE"/>
      <family val="0"/>
    </font>
    <font>
      <sz val="11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b/>
      <i/>
      <sz val="9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1"/>
      <name val="Times New Roman CE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name val="MS Sans Serif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4"/>
      <name val="MS Sans Serif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15" fillId="2" borderId="0" applyNumberFormat="0" applyBorder="0" applyAlignment="0" applyProtection="0"/>
    <xf numFmtId="0" fontId="15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7" borderId="7" applyNumberFormat="0" applyFont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84" fillId="34" borderId="0" applyNumberFormat="0" applyBorder="0" applyAlignment="0" applyProtection="0"/>
    <xf numFmtId="0" fontId="85" fillId="35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6" borderId="0" applyNumberFormat="0" applyBorder="0" applyAlignment="0" applyProtection="0"/>
    <xf numFmtId="0" fontId="90" fillId="37" borderId="0" applyNumberFormat="0" applyBorder="0" applyAlignment="0" applyProtection="0"/>
    <xf numFmtId="0" fontId="91" fillId="35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8">
    <xf numFmtId="0" fontId="0" fillId="0" borderId="0" xfId="0" applyAlignment="1">
      <alignment/>
    </xf>
    <xf numFmtId="166" fontId="1" fillId="0" borderId="0" xfId="0" applyNumberFormat="1" applyFont="1" applyFill="1" applyAlignment="1">
      <alignment vertical="center" wrapText="1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0" fillId="0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2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horizontal="centerContinuous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11" xfId="0" applyNumberFormat="1" applyFont="1" applyFill="1" applyBorder="1" applyAlignment="1" applyProtection="1">
      <alignment horizontal="center" vertical="center" wrapText="1"/>
      <protection/>
    </xf>
    <xf numFmtId="166" fontId="6" fillId="0" borderId="12" xfId="0" applyNumberFormat="1" applyFont="1" applyFill="1" applyBorder="1" applyAlignment="1" applyProtection="1">
      <alignment horizontal="center" vertical="center"/>
      <protection/>
    </xf>
    <xf numFmtId="166" fontId="6" fillId="0" borderId="13" xfId="0" applyNumberFormat="1" applyFont="1" applyFill="1" applyBorder="1" applyAlignment="1" applyProtection="1">
      <alignment horizontal="center" vertical="center" wrapText="1"/>
      <protection/>
    </xf>
    <xf numFmtId="166" fontId="10" fillId="0" borderId="14" xfId="0" applyNumberFormat="1" applyFont="1" applyFill="1" applyBorder="1" applyAlignment="1" applyProtection="1">
      <alignment horizontal="center" vertical="center" wrapText="1"/>
      <protection/>
    </xf>
    <xf numFmtId="166" fontId="10" fillId="0" borderId="15" xfId="0" applyNumberFormat="1" applyFont="1" applyFill="1" applyBorder="1" applyAlignment="1" applyProtection="1">
      <alignment horizontal="center" vertical="center" wrapText="1"/>
      <protection/>
    </xf>
    <xf numFmtId="166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67" applyFont="1" applyFill="1">
      <alignment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49" fontId="1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" fillId="0" borderId="16" xfId="67" applyNumberFormat="1" applyFont="1" applyFill="1" applyBorder="1" applyAlignment="1" applyProtection="1">
      <alignment horizontal="left" vertical="center" wrapText="1" indent="1"/>
      <protection/>
    </xf>
    <xf numFmtId="0" fontId="1" fillId="0" borderId="21" xfId="67" applyFont="1" applyFill="1" applyBorder="1" applyAlignment="1" applyProtection="1">
      <alignment horizontal="left" vertical="center" wrapText="1" indent="1"/>
      <protection/>
    </xf>
    <xf numFmtId="0" fontId="1" fillId="0" borderId="22" xfId="67" applyFont="1" applyFill="1" applyBorder="1" applyAlignment="1" applyProtection="1">
      <alignment horizontal="left" vertical="center" wrapText="1" indent="1"/>
      <protection/>
    </xf>
    <xf numFmtId="0" fontId="1" fillId="0" borderId="23" xfId="67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8" fillId="0" borderId="22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1" fillId="0" borderId="28" xfId="67" applyFont="1" applyFill="1" applyBorder="1" applyAlignment="1" applyProtection="1">
      <alignment horizontal="left" vertical="center" wrapText="1" indent="1"/>
      <protection/>
    </xf>
    <xf numFmtId="166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6" fontId="5" fillId="0" borderId="29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166" fontId="16" fillId="0" borderId="33" xfId="0" applyNumberFormat="1" applyFont="1" applyFill="1" applyBorder="1" applyAlignment="1" applyProtection="1">
      <alignment horizontal="right" vertical="center" wrapText="1"/>
      <protection/>
    </xf>
    <xf numFmtId="166" fontId="21" fillId="0" borderId="0" xfId="0" applyNumberFormat="1" applyFont="1" applyFill="1" applyAlignment="1">
      <alignment horizontal="center" vertical="center" wrapText="1"/>
    </xf>
    <xf numFmtId="166" fontId="21" fillId="0" borderId="0" xfId="0" applyNumberFormat="1" applyFont="1" applyFill="1" applyAlignment="1">
      <alignment vertical="center" wrapText="1"/>
    </xf>
    <xf numFmtId="166" fontId="22" fillId="0" borderId="0" xfId="0" applyNumberFormat="1" applyFont="1" applyFill="1" applyAlignment="1">
      <alignment horizontal="right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>
      <alignment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 applyProtection="1">
      <alignment horizontal="left" vertical="center" wrapText="1" indent="1"/>
      <protection/>
    </xf>
    <xf numFmtId="0" fontId="9" fillId="38" borderId="36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166" fontId="11" fillId="0" borderId="27" xfId="0" applyNumberFormat="1" applyFont="1" applyFill="1" applyBorder="1" applyAlignment="1">
      <alignment vertical="center" wrapText="1"/>
    </xf>
    <xf numFmtId="164" fontId="16" fillId="0" borderId="0" xfId="0" applyNumberFormat="1" applyFont="1" applyAlignment="1" applyProtection="1">
      <alignment horizontal="right" vertical="top"/>
      <protection locked="0"/>
    </xf>
    <xf numFmtId="164" fontId="14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>
      <alignment/>
      <protection/>
    </xf>
    <xf numFmtId="164" fontId="10" fillId="0" borderId="22" xfId="0" applyNumberFormat="1" applyFont="1" applyFill="1" applyBorder="1" applyAlignment="1" applyProtection="1">
      <alignment vertical="center" wrapText="1"/>
      <protection locked="0"/>
    </xf>
    <xf numFmtId="164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164" fontId="10" fillId="39" borderId="11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 applyProtection="1">
      <alignment/>
      <protection/>
    </xf>
    <xf numFmtId="164" fontId="6" fillId="0" borderId="24" xfId="0" applyNumberFormat="1" applyFont="1" applyFill="1" applyBorder="1" applyAlignment="1" applyProtection="1">
      <alignment vertical="center"/>
      <protection/>
    </xf>
    <xf numFmtId="164" fontId="11" fillId="0" borderId="20" xfId="0" applyNumberFormat="1" applyFont="1" applyFill="1" applyBorder="1" applyAlignment="1" applyProtection="1">
      <alignment vertical="center"/>
      <protection/>
    </xf>
    <xf numFmtId="164" fontId="11" fillId="0" borderId="21" xfId="0" applyNumberFormat="1" applyFont="1" applyFill="1" applyBorder="1" applyAlignment="1" applyProtection="1">
      <alignment vertical="center"/>
      <protection locked="0"/>
    </xf>
    <xf numFmtId="164" fontId="11" fillId="0" borderId="37" xfId="0" applyNumberFormat="1" applyFont="1" applyFill="1" applyBorder="1" applyAlignment="1" applyProtection="1">
      <alignment vertical="center"/>
      <protection/>
    </xf>
    <xf numFmtId="164" fontId="12" fillId="0" borderId="18" xfId="0" applyNumberFormat="1" applyFont="1" applyFill="1" applyBorder="1" applyAlignment="1" applyProtection="1" quotePrefix="1">
      <alignment horizontal="left" vertical="center" indent="1"/>
      <protection/>
    </xf>
    <xf numFmtId="164" fontId="12" fillId="0" borderId="22" xfId="0" applyNumberFormat="1" applyFont="1" applyFill="1" applyBorder="1" applyAlignment="1" applyProtection="1">
      <alignment vertical="center"/>
      <protection locked="0"/>
    </xf>
    <xf numFmtId="164" fontId="12" fillId="0" borderId="38" xfId="0" applyNumberFormat="1" applyFont="1" applyFill="1" applyBorder="1" applyAlignment="1" applyProtection="1">
      <alignment vertical="center"/>
      <protection/>
    </xf>
    <xf numFmtId="164" fontId="11" fillId="0" borderId="18" xfId="0" applyNumberFormat="1" applyFont="1" applyFill="1" applyBorder="1" applyAlignment="1" applyProtection="1">
      <alignment vertical="center"/>
      <protection/>
    </xf>
    <xf numFmtId="164" fontId="11" fillId="0" borderId="22" xfId="0" applyNumberFormat="1" applyFont="1" applyFill="1" applyBorder="1" applyAlignment="1" applyProtection="1">
      <alignment vertical="center"/>
      <protection locked="0"/>
    </xf>
    <xf numFmtId="164" fontId="11" fillId="0" borderId="38" xfId="0" applyNumberFormat="1" applyFont="1" applyFill="1" applyBorder="1" applyAlignment="1" applyProtection="1">
      <alignment vertical="center"/>
      <protection/>
    </xf>
    <xf numFmtId="164" fontId="6" fillId="0" borderId="29" xfId="0" applyNumberFormat="1" applyFont="1" applyFill="1" applyBorder="1" applyAlignment="1" applyProtection="1">
      <alignment vertical="center"/>
      <protection/>
    </xf>
    <xf numFmtId="164" fontId="11" fillId="0" borderId="11" xfId="0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Alignment="1" applyProtection="1">
      <alignment vertical="center"/>
      <protection/>
    </xf>
    <xf numFmtId="164" fontId="11" fillId="0" borderId="18" xfId="0" applyNumberFormat="1" applyFont="1" applyFill="1" applyBorder="1" applyAlignment="1" applyProtection="1">
      <alignment horizontal="left" vertical="center"/>
      <protection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/>
    </xf>
    <xf numFmtId="164" fontId="11" fillId="0" borderId="39" xfId="0" applyNumberFormat="1" applyFont="1" applyFill="1" applyBorder="1" applyAlignment="1" applyProtection="1">
      <alignment vertical="center" wrapText="1"/>
      <protection locked="0"/>
    </xf>
    <xf numFmtId="164" fontId="11" fillId="0" borderId="40" xfId="0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0" fillId="39" borderId="41" xfId="0" applyNumberFormat="1" applyFont="1" applyFill="1" applyBorder="1" applyAlignment="1" applyProtection="1">
      <alignment horizontal="left" vertical="center" wrapText="1" indent="2"/>
      <protection/>
    </xf>
    <xf numFmtId="164" fontId="0" fillId="39" borderId="14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22" xfId="0" applyFont="1" applyFill="1" applyBorder="1" applyAlignment="1" applyProtection="1">
      <alignment horizontal="left" vertical="center" wrapText="1" indent="1"/>
      <protection/>
    </xf>
    <xf numFmtId="166" fontId="1" fillId="0" borderId="0" xfId="0" applyNumberFormat="1" applyFont="1" applyFill="1" applyAlignment="1">
      <alignment horizontal="right" vertical="center" wrapText="1"/>
    </xf>
    <xf numFmtId="0" fontId="18" fillId="0" borderId="42" xfId="0" applyFont="1" applyBorder="1" applyAlignment="1" applyProtection="1">
      <alignment vertical="center"/>
      <protection locked="0"/>
    </xf>
    <xf numFmtId="0" fontId="16" fillId="0" borderId="0" xfId="69" applyFont="1">
      <alignment/>
      <protection/>
    </xf>
    <xf numFmtId="0" fontId="9" fillId="0" borderId="0" xfId="69" applyFont="1">
      <alignment/>
      <protection/>
    </xf>
    <xf numFmtId="164" fontId="10" fillId="0" borderId="43" xfId="0" applyNumberFormat="1" applyFont="1" applyFill="1" applyBorder="1" applyAlignment="1" applyProtection="1">
      <alignment vertical="center" wrapText="1"/>
      <protection locked="0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6" fillId="38" borderId="31" xfId="0" applyFont="1" applyFill="1" applyBorder="1" applyAlignment="1" applyProtection="1">
      <alignment vertical="center" wrapText="1"/>
      <protection/>
    </xf>
    <xf numFmtId="0" fontId="26" fillId="38" borderId="14" xfId="0" applyFont="1" applyFill="1" applyBorder="1" applyAlignment="1" applyProtection="1">
      <alignment horizontal="left" vertical="center" wrapText="1"/>
      <protection/>
    </xf>
    <xf numFmtId="166" fontId="26" fillId="38" borderId="32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0" fontId="9" fillId="0" borderId="44" xfId="0" applyFont="1" applyFill="1" applyBorder="1" applyAlignment="1" applyProtection="1">
      <alignment horizontal="left" vertical="center" wrapText="1"/>
      <protection locked="0"/>
    </xf>
    <xf numFmtId="166" fontId="9" fillId="0" borderId="33" xfId="0" applyNumberFormat="1" applyFont="1" applyFill="1" applyBorder="1" applyAlignment="1" applyProtection="1">
      <alignment horizontal="right" vertical="center" wrapText="1"/>
      <protection/>
    </xf>
    <xf numFmtId="16" fontId="16" fillId="0" borderId="45" xfId="0" applyNumberFormat="1" applyFont="1" applyFill="1" applyBorder="1" applyAlignment="1" applyProtection="1" quotePrefix="1">
      <alignment horizontal="left" vertical="center" wrapText="1"/>
      <protection locked="0"/>
    </xf>
    <xf numFmtId="0" fontId="16" fillId="0" borderId="45" xfId="0" applyFont="1" applyFill="1" applyBorder="1" applyAlignment="1" applyProtection="1">
      <alignment horizontal="left" vertical="center" wrapText="1" indent="4"/>
      <protection locked="0"/>
    </xf>
    <xf numFmtId="0" fontId="16" fillId="0" borderId="45" xfId="0" applyFont="1" applyFill="1" applyBorder="1" applyAlignment="1" applyProtection="1" quotePrefix="1">
      <alignment horizontal="left" vertical="center" wrapText="1"/>
      <protection locked="0"/>
    </xf>
    <xf numFmtId="0" fontId="9" fillId="0" borderId="45" xfId="0" applyFont="1" applyFill="1" applyBorder="1" applyAlignment="1" applyProtection="1">
      <alignment horizontal="left" vertical="center" wrapText="1"/>
      <protection locked="0"/>
    </xf>
    <xf numFmtId="166" fontId="26" fillId="38" borderId="14" xfId="0" applyNumberFormat="1" applyFont="1" applyFill="1" applyBorder="1" applyAlignment="1" applyProtection="1">
      <alignment horizontal="right" vertical="center" wrapText="1"/>
      <protection/>
    </xf>
    <xf numFmtId="0" fontId="26" fillId="38" borderId="29" xfId="0" applyFont="1" applyFill="1" applyBorder="1" applyAlignment="1" applyProtection="1">
      <alignment vertical="center" wrapText="1"/>
      <protection/>
    </xf>
    <xf numFmtId="166" fontId="26" fillId="38" borderId="46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64" fontId="1" fillId="0" borderId="0" xfId="67" applyNumberFormat="1" applyFont="1" applyFill="1" applyAlignment="1">
      <alignment horizontal="right"/>
      <protection/>
    </xf>
    <xf numFmtId="0" fontId="18" fillId="0" borderId="22" xfId="0" applyFont="1" applyBorder="1" applyAlignment="1" applyProtection="1">
      <alignment vertical="center" wrapText="1"/>
      <protection locked="0"/>
    </xf>
    <xf numFmtId="0" fontId="9" fillId="0" borderId="22" xfId="69" applyFont="1" applyBorder="1" applyAlignment="1">
      <alignment horizontal="center" vertical="top" wrapText="1"/>
      <protection/>
    </xf>
    <xf numFmtId="0" fontId="9" fillId="0" borderId="22" xfId="69" applyFont="1" applyBorder="1">
      <alignment/>
      <protection/>
    </xf>
    <xf numFmtId="0" fontId="9" fillId="0" borderId="23" xfId="69" applyFont="1" applyBorder="1">
      <alignment/>
      <protection/>
    </xf>
    <xf numFmtId="0" fontId="9" fillId="0" borderId="21" xfId="69" applyFont="1" applyBorder="1" applyAlignment="1">
      <alignment horizontal="center" vertical="top" wrapText="1"/>
      <protection/>
    </xf>
    <xf numFmtId="0" fontId="9" fillId="0" borderId="37" xfId="69" applyFont="1" applyBorder="1" applyAlignment="1">
      <alignment horizontal="center" vertical="top" wrapText="1"/>
      <protection/>
    </xf>
    <xf numFmtId="0" fontId="9" fillId="0" borderId="38" xfId="69" applyFont="1" applyBorder="1" applyAlignment="1">
      <alignment horizontal="center" vertical="top" wrapText="1"/>
      <protection/>
    </xf>
    <xf numFmtId="0" fontId="9" fillId="0" borderId="29" xfId="69" applyFont="1" applyBorder="1" applyAlignment="1">
      <alignment horizontal="center" vertical="center" wrapText="1"/>
      <protection/>
    </xf>
    <xf numFmtId="0" fontId="9" fillId="0" borderId="11" xfId="69" applyFont="1" applyBorder="1" applyAlignment="1">
      <alignment horizontal="center" vertical="top" wrapText="1"/>
      <protection/>
    </xf>
    <xf numFmtId="0" fontId="9" fillId="0" borderId="46" xfId="69" applyFont="1" applyBorder="1" applyAlignment="1">
      <alignment horizontal="center" vertical="top" wrapText="1"/>
      <protection/>
    </xf>
    <xf numFmtId="0" fontId="9" fillId="0" borderId="29" xfId="69" applyFont="1" applyBorder="1" applyAlignment="1">
      <alignment vertical="top" wrapText="1"/>
      <protection/>
    </xf>
    <xf numFmtId="166" fontId="10" fillId="0" borderId="39" xfId="0" applyNumberFormat="1" applyFont="1" applyFill="1" applyBorder="1" applyAlignment="1" applyProtection="1">
      <alignment horizontal="center" vertical="center" wrapText="1"/>
      <protection/>
    </xf>
    <xf numFmtId="166" fontId="10" fillId="0" borderId="47" xfId="0" applyNumberFormat="1" applyFont="1" applyFill="1" applyBorder="1" applyAlignment="1" applyProtection="1">
      <alignment horizontal="center" vertical="center" wrapText="1"/>
      <protection/>
    </xf>
    <xf numFmtId="166" fontId="10" fillId="0" borderId="40" xfId="0" applyNumberFormat="1" applyFont="1" applyFill="1" applyBorder="1" applyAlignment="1" applyProtection="1">
      <alignment horizontal="center" vertical="center" wrapText="1"/>
      <protection/>
    </xf>
    <xf numFmtId="166" fontId="10" fillId="0" borderId="48" xfId="0" applyNumberFormat="1" applyFont="1" applyFill="1" applyBorder="1" applyAlignment="1" applyProtection="1">
      <alignment horizontal="center" vertical="center" wrapText="1"/>
      <protection/>
    </xf>
    <xf numFmtId="166" fontId="10" fillId="0" borderId="48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2" xfId="67" applyFont="1" applyFill="1" applyBorder="1" applyAlignment="1" applyProtection="1">
      <alignment wrapText="1"/>
      <protection locked="0"/>
    </xf>
    <xf numFmtId="166" fontId="11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1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5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53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54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47" xfId="0" applyNumberFormat="1" applyFont="1" applyFill="1" applyBorder="1" applyAlignment="1" applyProtection="1">
      <alignment horizontal="left" vertical="center" wrapText="1" indent="2"/>
      <protection locked="0"/>
    </xf>
    <xf numFmtId="164" fontId="11" fillId="0" borderId="48" xfId="0" applyNumberFormat="1" applyFont="1" applyFill="1" applyBorder="1" applyAlignment="1" applyProtection="1">
      <alignment vertical="center" wrapText="1"/>
      <protection locked="0"/>
    </xf>
    <xf numFmtId="164" fontId="11" fillId="0" borderId="42" xfId="0" applyNumberFormat="1" applyFont="1" applyFill="1" applyBorder="1" applyAlignment="1" applyProtection="1">
      <alignment vertical="center" wrapText="1"/>
      <protection locked="0"/>
    </xf>
    <xf numFmtId="164" fontId="11" fillId="0" borderId="49" xfId="0" applyNumberFormat="1" applyFont="1" applyFill="1" applyBorder="1" applyAlignment="1" applyProtection="1">
      <alignment vertical="center" wrapText="1"/>
      <protection locked="0"/>
    </xf>
    <xf numFmtId="164" fontId="11" fillId="0" borderId="50" xfId="0" applyNumberFormat="1" applyFont="1" applyFill="1" applyBorder="1" applyAlignment="1" applyProtection="1">
      <alignment vertical="center" wrapText="1"/>
      <protection locked="0"/>
    </xf>
    <xf numFmtId="164" fontId="11" fillId="0" borderId="55" xfId="0" applyNumberFormat="1" applyFont="1" applyFill="1" applyBorder="1" applyAlignment="1" applyProtection="1">
      <alignment vertical="center" wrapText="1"/>
      <protection locked="0"/>
    </xf>
    <xf numFmtId="164" fontId="11" fillId="0" borderId="56" xfId="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6" fontId="10" fillId="0" borderId="57" xfId="0" applyNumberFormat="1" applyFont="1" applyFill="1" applyBorder="1" applyAlignment="1" applyProtection="1">
      <alignment horizontal="center" vertical="center" wrapText="1"/>
      <protection/>
    </xf>
    <xf numFmtId="164" fontId="11" fillId="0" borderId="32" xfId="0" applyNumberFormat="1" applyFont="1" applyFill="1" applyBorder="1" applyAlignment="1" applyProtection="1">
      <alignment vertical="center" wrapText="1"/>
      <protection/>
    </xf>
    <xf numFmtId="164" fontId="11" fillId="0" borderId="58" xfId="0" applyNumberFormat="1" applyFont="1" applyFill="1" applyBorder="1" applyAlignment="1" applyProtection="1">
      <alignment vertical="center" wrapText="1"/>
      <protection/>
    </xf>
    <xf numFmtId="164" fontId="11" fillId="0" borderId="59" xfId="0" applyNumberFormat="1" applyFont="1" applyFill="1" applyBorder="1" applyAlignment="1" applyProtection="1">
      <alignment vertical="center" wrapText="1"/>
      <protection/>
    </xf>
    <xf numFmtId="164" fontId="11" fillId="0" borderId="60" xfId="0" applyNumberFormat="1" applyFont="1" applyFill="1" applyBorder="1" applyAlignment="1" applyProtection="1">
      <alignment vertical="center" wrapText="1"/>
      <protection/>
    </xf>
    <xf numFmtId="164" fontId="11" fillId="0" borderId="57" xfId="0" applyNumberFormat="1" applyFont="1" applyFill="1" applyBorder="1" applyAlignment="1" applyProtection="1">
      <alignment vertical="center" wrapText="1"/>
      <protection/>
    </xf>
    <xf numFmtId="164" fontId="11" fillId="0" borderId="61" xfId="0" applyNumberFormat="1" applyFont="1" applyFill="1" applyBorder="1" applyAlignment="1" applyProtection="1">
      <alignment vertical="center" wrapText="1"/>
      <protection/>
    </xf>
    <xf numFmtId="164" fontId="11" fillId="0" borderId="52" xfId="0" applyNumberFormat="1" applyFont="1" applyFill="1" applyBorder="1" applyAlignment="1" applyProtection="1">
      <alignment vertical="center" wrapText="1"/>
      <protection locked="0"/>
    </xf>
    <xf numFmtId="164" fontId="11" fillId="0" borderId="53" xfId="0" applyNumberFormat="1" applyFont="1" applyFill="1" applyBorder="1" applyAlignment="1" applyProtection="1">
      <alignment vertical="center" wrapText="1"/>
      <protection locked="0"/>
    </xf>
    <xf numFmtId="164" fontId="11" fillId="0" borderId="54" xfId="0" applyNumberFormat="1" applyFont="1" applyFill="1" applyBorder="1" applyAlignment="1" applyProtection="1">
      <alignment vertical="center" wrapText="1"/>
      <protection locked="0"/>
    </xf>
    <xf numFmtId="166" fontId="11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34" xfId="69" applyFont="1" applyBorder="1" applyAlignment="1">
      <alignment vertical="top" wrapText="1"/>
      <protection/>
    </xf>
    <xf numFmtId="0" fontId="9" fillId="0" borderId="14" xfId="69" applyFont="1" applyBorder="1" applyAlignment="1">
      <alignment horizontal="center"/>
      <protection/>
    </xf>
    <xf numFmtId="0" fontId="9" fillId="0" borderId="54" xfId="69" applyFont="1" applyBorder="1" applyAlignment="1">
      <alignment horizontal="center"/>
      <protection/>
    </xf>
    <xf numFmtId="0" fontId="16" fillId="0" borderId="35" xfId="69" applyFont="1" applyBorder="1" applyAlignment="1">
      <alignment horizontal="right" vertical="top" wrapText="1"/>
      <protection/>
    </xf>
    <xf numFmtId="164" fontId="16" fillId="0" borderId="35" xfId="69" applyNumberFormat="1" applyFont="1" applyBorder="1" applyAlignment="1">
      <alignment horizontal="right" vertical="top" wrapText="1"/>
      <protection/>
    </xf>
    <xf numFmtId="0" fontId="9" fillId="0" borderId="13" xfId="69" applyFont="1" applyBorder="1" applyAlignment="1">
      <alignment horizontal="right" vertical="top" wrapText="1"/>
      <protection/>
    </xf>
    <xf numFmtId="0" fontId="9" fillId="0" borderId="11" xfId="69" applyFont="1" applyBorder="1" applyAlignment="1">
      <alignment horizontal="right" vertical="top" wrapText="1"/>
      <protection/>
    </xf>
    <xf numFmtId="0" fontId="9" fillId="0" borderId="53" xfId="69" applyFont="1" applyBorder="1" applyAlignment="1">
      <alignment horizontal="center"/>
      <protection/>
    </xf>
    <xf numFmtId="0" fontId="9" fillId="0" borderId="46" xfId="69" applyFont="1" applyBorder="1" applyAlignment="1">
      <alignment horizontal="right" vertical="top" wrapText="1"/>
      <protection/>
    </xf>
    <xf numFmtId="0" fontId="1" fillId="0" borderId="43" xfId="67" applyFont="1" applyFill="1" applyBorder="1" applyAlignment="1" applyProtection="1">
      <alignment horizontal="left" vertical="center" wrapText="1" indent="1"/>
      <protection/>
    </xf>
    <xf numFmtId="0" fontId="5" fillId="0" borderId="11" xfId="67" applyFont="1" applyFill="1" applyBorder="1" applyAlignment="1" applyProtection="1">
      <alignment horizontal="left" vertical="center" wrapText="1" indent="1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62" xfId="0" applyFont="1" applyFill="1" applyBorder="1" applyAlignment="1" applyProtection="1">
      <alignment vertical="center" wrapText="1"/>
      <protection/>
    </xf>
    <xf numFmtId="166" fontId="6" fillId="0" borderId="62" xfId="0" applyNumberFormat="1" applyFont="1" applyFill="1" applyBorder="1" applyAlignment="1" applyProtection="1">
      <alignment horizontal="center" vertical="center" wrapText="1"/>
      <protection/>
    </xf>
    <xf numFmtId="166" fontId="10" fillId="0" borderId="63" xfId="0" applyNumberFormat="1" applyFont="1" applyFill="1" applyBorder="1" applyAlignment="1" applyProtection="1">
      <alignment horizontal="center" vertical="center" wrapText="1"/>
      <protection/>
    </xf>
    <xf numFmtId="166" fontId="6" fillId="0" borderId="62" xfId="0" applyNumberFormat="1" applyFont="1" applyFill="1" applyBorder="1" applyAlignment="1" applyProtection="1">
      <alignment horizontal="left" vertical="center" wrapText="1"/>
      <protection/>
    </xf>
    <xf numFmtId="166" fontId="2" fillId="0" borderId="29" xfId="0" applyNumberFormat="1" applyFont="1" applyFill="1" applyBorder="1" applyAlignment="1">
      <alignment horizontal="center" vertical="center" wrapText="1"/>
    </xf>
    <xf numFmtId="166" fontId="2" fillId="0" borderId="29" xfId="0" applyNumberFormat="1" applyFont="1" applyFill="1" applyBorder="1" applyAlignment="1">
      <alignment vertical="center" wrapText="1"/>
    </xf>
    <xf numFmtId="166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24" xfId="0" applyNumberFormat="1" applyFont="1" applyFill="1" applyBorder="1" applyAlignment="1">
      <alignment horizontal="center" vertical="center" wrapText="1"/>
    </xf>
    <xf numFmtId="0" fontId="5" fillId="0" borderId="29" xfId="67" applyFont="1" applyFill="1" applyBorder="1" applyAlignment="1" applyProtection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indent="1"/>
      <protection/>
    </xf>
    <xf numFmtId="0" fontId="16" fillId="0" borderId="28" xfId="0" applyFont="1" applyBorder="1" applyAlignment="1" applyProtection="1">
      <alignment horizontal="left" wrapText="1" indent="1"/>
      <protection/>
    </xf>
    <xf numFmtId="0" fontId="16" fillId="0" borderId="22" xfId="0" applyFont="1" applyBorder="1" applyAlignment="1" applyProtection="1">
      <alignment horizontal="left" wrapText="1" indent="1"/>
      <protection/>
    </xf>
    <xf numFmtId="0" fontId="16" fillId="0" borderId="65" xfId="0" applyFont="1" applyBorder="1" applyAlignment="1" applyProtection="1">
      <alignment horizontal="left" wrapText="1" indent="1"/>
      <protection/>
    </xf>
    <xf numFmtId="0" fontId="9" fillId="0" borderId="11" xfId="0" applyFont="1" applyBorder="1" applyAlignment="1" applyProtection="1">
      <alignment horizontal="left" vertical="center" wrapText="1" indent="1"/>
      <protection/>
    </xf>
    <xf numFmtId="0" fontId="16" fillId="0" borderId="65" xfId="0" applyFont="1" applyBorder="1" applyAlignment="1" applyProtection="1">
      <alignment wrapText="1"/>
      <protection/>
    </xf>
    <xf numFmtId="0" fontId="9" fillId="0" borderId="11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wrapText="1"/>
      <protection/>
    </xf>
    <xf numFmtId="0" fontId="5" fillId="0" borderId="24" xfId="67" applyFont="1" applyFill="1" applyBorder="1" applyAlignment="1" applyProtection="1">
      <alignment horizontal="center" vertical="center" wrapText="1"/>
      <protection/>
    </xf>
    <xf numFmtId="0" fontId="5" fillId="0" borderId="25" xfId="67" applyFont="1" applyFill="1" applyBorder="1" applyAlignment="1" applyProtection="1">
      <alignment vertical="center" wrapText="1"/>
      <protection/>
    </xf>
    <xf numFmtId="0" fontId="1" fillId="0" borderId="0" xfId="67" applyFont="1" applyFill="1" applyBorder="1" applyAlignment="1" applyProtection="1">
      <alignment horizontal="left" vertical="center" wrapText="1" indent="1"/>
      <protection/>
    </xf>
    <xf numFmtId="0" fontId="1" fillId="0" borderId="22" xfId="67" applyFont="1" applyFill="1" applyBorder="1" applyAlignment="1" applyProtection="1">
      <alignment horizontal="left" indent="6"/>
      <protection/>
    </xf>
    <xf numFmtId="0" fontId="1" fillId="0" borderId="22" xfId="67" applyFont="1" applyFill="1" applyBorder="1" applyAlignment="1" applyProtection="1">
      <alignment horizontal="left" vertical="center" wrapText="1" indent="6"/>
      <protection/>
    </xf>
    <xf numFmtId="0" fontId="1" fillId="0" borderId="65" xfId="67" applyFont="1" applyFill="1" applyBorder="1" applyAlignment="1" applyProtection="1">
      <alignment horizontal="left" vertical="center" wrapText="1" indent="6"/>
      <protection/>
    </xf>
    <xf numFmtId="0" fontId="1" fillId="0" borderId="35" xfId="67" applyFont="1" applyFill="1" applyBorder="1" applyAlignment="1" applyProtection="1">
      <alignment horizontal="left" vertical="center" wrapText="1" indent="6"/>
      <protection/>
    </xf>
    <xf numFmtId="0" fontId="5" fillId="0" borderId="11" xfId="67" applyFont="1" applyFill="1" applyBorder="1" applyAlignment="1" applyProtection="1">
      <alignment vertical="center" wrapText="1"/>
      <protection/>
    </xf>
    <xf numFmtId="0" fontId="1" fillId="0" borderId="65" xfId="67" applyFont="1" applyFill="1" applyBorder="1" applyAlignment="1" applyProtection="1">
      <alignment horizontal="left" vertical="center" wrapText="1" indent="1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16" fillId="0" borderId="22" xfId="0" applyFont="1" applyBorder="1" applyAlignment="1" applyProtection="1">
      <alignment horizontal="left" vertical="center" wrapText="1" indent="1"/>
      <protection/>
    </xf>
    <xf numFmtId="0" fontId="1" fillId="0" borderId="28" xfId="67" applyFont="1" applyFill="1" applyBorder="1" applyAlignment="1" applyProtection="1">
      <alignment horizontal="left" vertical="center" wrapText="1" indent="6"/>
      <protection/>
    </xf>
    <xf numFmtId="0" fontId="9" fillId="0" borderId="10" xfId="0" applyFont="1" applyBorder="1" applyAlignment="1" applyProtection="1">
      <alignment horizontal="left" vertical="center" wrapText="1" indent="1"/>
      <protection/>
    </xf>
    <xf numFmtId="0" fontId="1" fillId="0" borderId="0" xfId="67" applyFill="1" applyProtection="1">
      <alignment/>
      <protection/>
    </xf>
    <xf numFmtId="0" fontId="1" fillId="0" borderId="0" xfId="67" applyFont="1" applyFill="1" applyProtection="1">
      <alignment/>
      <protection/>
    </xf>
    <xf numFmtId="0" fontId="5" fillId="0" borderId="25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Protection="1">
      <alignment/>
      <protection/>
    </xf>
    <xf numFmtId="0" fontId="5" fillId="0" borderId="29" xfId="67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5" fillId="0" borderId="0" xfId="67" applyFont="1" applyFill="1" applyProtection="1">
      <alignment/>
      <protection/>
    </xf>
    <xf numFmtId="0" fontId="1" fillId="0" borderId="0" xfId="67" applyFont="1" applyFill="1" applyAlignment="1" applyProtection="1">
      <alignment horizontal="right" vertical="center" indent="1"/>
      <protection/>
    </xf>
    <xf numFmtId="0" fontId="14" fillId="0" borderId="66" xfId="0" applyFont="1" applyFill="1" applyBorder="1" applyAlignment="1" applyProtection="1">
      <alignment horizontal="right"/>
      <protection/>
    </xf>
    <xf numFmtId="0" fontId="1" fillId="0" borderId="0" xfId="67" applyFont="1" applyFill="1" applyAlignment="1" applyProtection="1">
      <alignment/>
      <protection/>
    </xf>
    <xf numFmtId="0" fontId="5" fillId="0" borderId="24" xfId="67" applyFont="1" applyFill="1" applyBorder="1" applyAlignment="1" applyProtection="1">
      <alignment horizontal="left" vertical="center" wrapText="1" indent="1"/>
      <protection/>
    </xf>
    <xf numFmtId="49" fontId="1" fillId="0" borderId="34" xfId="67" applyNumberFormat="1" applyFont="1" applyFill="1" applyBorder="1" applyAlignment="1" applyProtection="1">
      <alignment horizontal="left" vertical="center" wrapText="1" indent="1"/>
      <protection/>
    </xf>
    <xf numFmtId="0" fontId="9" fillId="0" borderId="36" xfId="0" applyFont="1" applyBorder="1" applyAlignment="1" applyProtection="1">
      <alignment horizontal="left" vertical="center" wrapText="1" indent="1"/>
      <protection/>
    </xf>
    <xf numFmtId="0" fontId="14" fillId="0" borderId="66" xfId="0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Protection="1">
      <alignment/>
      <protection/>
    </xf>
    <xf numFmtId="166" fontId="1" fillId="0" borderId="0" xfId="0" applyNumberFormat="1" applyFont="1" applyFill="1" applyAlignment="1" applyProtection="1">
      <alignment vertical="center" wrapText="1"/>
      <protection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right" vertical="center"/>
      <protection/>
    </xf>
    <xf numFmtId="166" fontId="5" fillId="0" borderId="29" xfId="0" applyNumberFormat="1" applyFont="1" applyFill="1" applyBorder="1" applyAlignment="1" applyProtection="1">
      <alignment horizontal="centerContinuous" vertical="center" wrapText="1"/>
      <protection/>
    </xf>
    <xf numFmtId="166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6" fontId="5" fillId="0" borderId="46" xfId="0" applyNumberFormat="1" applyFont="1" applyFill="1" applyBorder="1" applyAlignment="1" applyProtection="1">
      <alignment horizontal="centerContinuous" vertical="center" wrapText="1"/>
      <protection/>
    </xf>
    <xf numFmtId="166" fontId="5" fillId="0" borderId="29" xfId="0" applyNumberFormat="1" applyFont="1" applyFill="1" applyBorder="1" applyAlignment="1" applyProtection="1">
      <alignment horizontal="center" vertical="center" wrapText="1"/>
      <protection/>
    </xf>
    <xf numFmtId="166" fontId="5" fillId="0" borderId="11" xfId="0" applyNumberFormat="1" applyFont="1" applyFill="1" applyBorder="1" applyAlignment="1" applyProtection="1">
      <alignment horizontal="center" vertical="center" wrapText="1"/>
      <protection/>
    </xf>
    <xf numFmtId="166" fontId="5" fillId="0" borderId="46" xfId="0" applyNumberFormat="1" applyFont="1" applyFill="1" applyBorder="1" applyAlignment="1" applyProtection="1">
      <alignment horizontal="center" vertical="center" wrapText="1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0" borderId="29" xfId="0" applyNumberFormat="1" applyFont="1" applyFill="1" applyBorder="1" applyAlignment="1" applyProtection="1">
      <alignment horizontal="center" vertical="center" wrapText="1"/>
      <protection/>
    </xf>
    <xf numFmtId="166" fontId="5" fillId="0" borderId="11" xfId="0" applyNumberFormat="1" applyFont="1" applyFill="1" applyBorder="1" applyAlignment="1" applyProtection="1">
      <alignment horizontal="center" vertical="center" wrapText="1"/>
      <protection/>
    </xf>
    <xf numFmtId="166" fontId="5" fillId="0" borderId="46" xfId="0" applyNumberFormat="1" applyFont="1" applyFill="1" applyBorder="1" applyAlignment="1" applyProtection="1">
      <alignment horizontal="center" vertical="center" wrapText="1"/>
      <protection/>
    </xf>
    <xf numFmtId="166" fontId="1" fillId="0" borderId="54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8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5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32" xfId="0" applyNumberFormat="1" applyFont="1" applyFill="1" applyBorder="1" applyAlignment="1" applyProtection="1">
      <alignment horizontal="right" vertical="center" wrapText="1" indent="1"/>
      <protection/>
    </xf>
    <xf numFmtId="3" fontId="6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 horizontal="right" indent="1"/>
    </xf>
    <xf numFmtId="166" fontId="5" fillId="0" borderId="29" xfId="0" applyNumberFormat="1" applyFont="1" applyFill="1" applyBorder="1" applyAlignment="1" applyProtection="1">
      <alignment horizontal="centerContinuous" vertical="center" wrapText="1"/>
      <protection/>
    </xf>
    <xf numFmtId="166" fontId="5" fillId="0" borderId="11" xfId="0" applyNumberFormat="1" applyFont="1" applyFill="1" applyBorder="1" applyAlignment="1" applyProtection="1">
      <alignment horizontal="centerContinuous" vertical="center" wrapText="1"/>
      <protection/>
    </xf>
    <xf numFmtId="166" fontId="5" fillId="0" borderId="46" xfId="0" applyNumberFormat="1" applyFont="1" applyFill="1" applyBorder="1" applyAlignment="1" applyProtection="1">
      <alignment horizontal="centerContinuous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/>
    </xf>
    <xf numFmtId="166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" fillId="0" borderId="22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5" fillId="0" borderId="0" xfId="0" applyNumberFormat="1" applyFont="1" applyFill="1" applyAlignment="1" applyProtection="1">
      <alignment horizontal="centerContinuous" vertical="center" wrapText="1"/>
      <protection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0" fontId="9" fillId="0" borderId="68" xfId="0" applyFont="1" applyFill="1" applyBorder="1" applyAlignment="1" applyProtection="1">
      <alignment horizontal="left" vertical="center" wrapText="1"/>
      <protection locked="0"/>
    </xf>
    <xf numFmtId="166" fontId="9" fillId="0" borderId="57" xfId="0" applyNumberFormat="1" applyFont="1" applyFill="1" applyBorder="1" applyAlignment="1" applyProtection="1">
      <alignment horizontal="right" vertical="center" wrapText="1"/>
      <protection/>
    </xf>
    <xf numFmtId="0" fontId="16" fillId="0" borderId="22" xfId="0" applyFont="1" applyBorder="1" applyAlignment="1" applyProtection="1" quotePrefix="1">
      <alignment horizontal="left" wrapText="1" indent="1"/>
      <protection/>
    </xf>
    <xf numFmtId="166" fontId="0" fillId="0" borderId="29" xfId="0" applyNumberFormat="1" applyFill="1" applyBorder="1" applyAlignment="1" applyProtection="1">
      <alignment horizontal="center" vertical="center" wrapText="1"/>
      <protection/>
    </xf>
    <xf numFmtId="166" fontId="2" fillId="0" borderId="17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  <protection/>
    </xf>
    <xf numFmtId="166" fontId="2" fillId="0" borderId="20" xfId="0" applyNumberFormat="1" applyFont="1" applyFill="1" applyBorder="1" applyAlignment="1" applyProtection="1">
      <alignment horizontal="center" vertical="center" wrapText="1"/>
      <protection/>
    </xf>
    <xf numFmtId="166" fontId="2" fillId="0" borderId="34" xfId="0" applyNumberFormat="1" applyFont="1" applyFill="1" applyBorder="1" applyAlignment="1" applyProtection="1">
      <alignment horizontal="center" vertical="center" wrapText="1"/>
      <protection/>
    </xf>
    <xf numFmtId="166" fontId="6" fillId="0" borderId="64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 locked="0"/>
    </xf>
    <xf numFmtId="168" fontId="10" fillId="0" borderId="43" xfId="46" applyNumberFormat="1" applyFont="1" applyFill="1" applyBorder="1" applyAlignment="1" applyProtection="1">
      <alignment horizontal="center" vertical="center" wrapText="1"/>
      <protection/>
    </xf>
    <xf numFmtId="168" fontId="10" fillId="0" borderId="43" xfId="46" applyNumberFormat="1" applyFont="1" applyFill="1" applyBorder="1" applyAlignment="1" applyProtection="1">
      <alignment horizontal="right" vertical="center" wrapText="1"/>
      <protection/>
    </xf>
    <xf numFmtId="168" fontId="6" fillId="0" borderId="22" xfId="46" applyNumberFormat="1" applyFont="1" applyFill="1" applyBorder="1" applyAlignment="1" applyProtection="1">
      <alignment horizontal="right" vertical="center" wrapText="1"/>
      <protection locked="0"/>
    </xf>
    <xf numFmtId="168" fontId="6" fillId="0" borderId="11" xfId="46" applyNumberFormat="1" applyFont="1" applyFill="1" applyBorder="1" applyAlignment="1" applyProtection="1">
      <alignment horizontal="right" vertical="center" wrapText="1"/>
      <protection/>
    </xf>
    <xf numFmtId="168" fontId="6" fillId="39" borderId="11" xfId="46" applyNumberFormat="1" applyFont="1" applyFill="1" applyBorder="1" applyAlignment="1" applyProtection="1">
      <alignment horizontal="right" vertical="center" wrapText="1"/>
      <protection/>
    </xf>
    <xf numFmtId="168" fontId="6" fillId="0" borderId="22" xfId="46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Alignment="1">
      <alignment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vertical="center"/>
      <protection locked="0"/>
    </xf>
    <xf numFmtId="166" fontId="5" fillId="0" borderId="11" xfId="67" applyNumberFormat="1" applyFont="1" applyFill="1" applyBorder="1" applyAlignment="1" applyProtection="1">
      <alignment horizontal="right" vertical="center" wrapText="1" indent="1"/>
      <protection/>
    </xf>
    <xf numFmtId="166" fontId="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5" xfId="67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11" xfId="67" applyNumberFormat="1" applyFont="1" applyFill="1" applyBorder="1" applyAlignment="1" applyProtection="1">
      <alignment horizontal="right" vertical="center" wrapText="1" indent="1"/>
      <protection/>
    </xf>
    <xf numFmtId="166" fontId="1" fillId="0" borderId="28" xfId="67" applyNumberFormat="1" applyFont="1" applyFill="1" applyBorder="1" applyAlignment="1" applyProtection="1">
      <alignment horizontal="right" vertical="center" wrapText="1" indent="1"/>
      <protection/>
    </xf>
    <xf numFmtId="166" fontId="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5" xfId="67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25" xfId="67" applyNumberFormat="1" applyFont="1" applyFill="1" applyBorder="1" applyAlignment="1" applyProtection="1">
      <alignment horizontal="right" vertical="center" wrapText="1" indent="1"/>
      <protection/>
    </xf>
    <xf numFmtId="166" fontId="1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11" xfId="0" applyNumberFormat="1" applyFont="1" applyBorder="1" applyAlignment="1" applyProtection="1">
      <alignment horizontal="right" vertical="center" wrapText="1" indent="1"/>
      <protection/>
    </xf>
    <xf numFmtId="166" fontId="9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" fillId="0" borderId="23" xfId="67" applyFont="1" applyFill="1" applyBorder="1" applyProtection="1">
      <alignment/>
      <protection/>
    </xf>
    <xf numFmtId="0" fontId="1" fillId="0" borderId="22" xfId="67" applyFont="1" applyFill="1" applyBorder="1" applyProtection="1">
      <alignment/>
      <protection/>
    </xf>
    <xf numFmtId="0" fontId="1" fillId="0" borderId="23" xfId="67" applyFont="1" applyFill="1" applyBorder="1" applyProtection="1">
      <alignment/>
      <protection/>
    </xf>
    <xf numFmtId="0" fontId="1" fillId="0" borderId="22" xfId="67" applyFont="1" applyFill="1" applyBorder="1" applyProtection="1">
      <alignment/>
      <protection/>
    </xf>
    <xf numFmtId="0" fontId="1" fillId="0" borderId="71" xfId="67" applyFont="1" applyFill="1" applyBorder="1" applyProtection="1">
      <alignment/>
      <protection/>
    </xf>
    <xf numFmtId="0" fontId="1" fillId="0" borderId="28" xfId="67" applyFont="1" applyFill="1" applyBorder="1" applyProtection="1">
      <alignment/>
      <protection/>
    </xf>
    <xf numFmtId="0" fontId="1" fillId="0" borderId="11" xfId="67" applyFont="1" applyFill="1" applyBorder="1" applyProtection="1">
      <alignment/>
      <protection/>
    </xf>
    <xf numFmtId="0" fontId="1" fillId="0" borderId="11" xfId="67" applyFont="1" applyFill="1" applyBorder="1" applyProtection="1">
      <alignment/>
      <protection/>
    </xf>
    <xf numFmtId="0" fontId="1" fillId="0" borderId="46" xfId="67" applyFont="1" applyFill="1" applyBorder="1" applyProtection="1">
      <alignment/>
      <protection/>
    </xf>
    <xf numFmtId="0" fontId="1" fillId="0" borderId="72" xfId="67" applyFont="1" applyFill="1" applyBorder="1" applyProtection="1">
      <alignment/>
      <protection/>
    </xf>
    <xf numFmtId="0" fontId="1" fillId="0" borderId="65" xfId="67" applyFont="1" applyFill="1" applyBorder="1" applyProtection="1">
      <alignment/>
      <protection/>
    </xf>
    <xf numFmtId="0" fontId="1" fillId="0" borderId="71" xfId="67" applyFont="1" applyFill="1" applyBorder="1" applyProtection="1">
      <alignment/>
      <protection/>
    </xf>
    <xf numFmtId="0" fontId="1" fillId="0" borderId="28" xfId="67" applyFont="1" applyFill="1" applyBorder="1" applyProtection="1">
      <alignment/>
      <protection/>
    </xf>
    <xf numFmtId="0" fontId="1" fillId="0" borderId="72" xfId="67" applyFont="1" applyFill="1" applyBorder="1" applyProtection="1">
      <alignment/>
      <protection/>
    </xf>
    <xf numFmtId="0" fontId="1" fillId="0" borderId="65" xfId="67" applyFont="1" applyFill="1" applyBorder="1" applyProtection="1">
      <alignment/>
      <protection/>
    </xf>
    <xf numFmtId="0" fontId="1" fillId="0" borderId="11" xfId="67" applyFont="1" applyFill="1" applyBorder="1">
      <alignment/>
      <protection/>
    </xf>
    <xf numFmtId="0" fontId="1" fillId="0" borderId="27" xfId="67" applyFont="1" applyFill="1" applyBorder="1" applyProtection="1">
      <alignment/>
      <protection/>
    </xf>
    <xf numFmtId="0" fontId="1" fillId="0" borderId="66" xfId="67" applyFont="1" applyFill="1" applyBorder="1" applyProtection="1">
      <alignment/>
      <protection/>
    </xf>
    <xf numFmtId="0" fontId="5" fillId="0" borderId="11" xfId="67" applyFont="1" applyFill="1" applyBorder="1" applyAlignment="1" applyProtection="1">
      <alignment horizontal="center"/>
      <protection/>
    </xf>
    <xf numFmtId="0" fontId="5" fillId="0" borderId="46" xfId="67" applyFont="1" applyFill="1" applyBorder="1" applyProtection="1">
      <alignment/>
      <protection/>
    </xf>
    <xf numFmtId="0" fontId="1" fillId="0" borderId="11" xfId="67" applyFont="1" applyFill="1" applyBorder="1" applyAlignment="1" applyProtection="1">
      <alignment horizontal="center"/>
      <protection/>
    </xf>
    <xf numFmtId="0" fontId="1" fillId="0" borderId="46" xfId="67" applyFont="1" applyFill="1" applyBorder="1" applyAlignment="1" applyProtection="1">
      <alignment horizontal="center"/>
      <protection/>
    </xf>
    <xf numFmtId="0" fontId="5" fillId="0" borderId="62" xfId="67" applyFont="1" applyFill="1" applyBorder="1" applyAlignment="1" applyProtection="1">
      <alignment horizontal="center" wrapText="1"/>
      <protection/>
    </xf>
    <xf numFmtId="0" fontId="1" fillId="0" borderId="62" xfId="67" applyFont="1" applyFill="1" applyBorder="1" applyAlignment="1" applyProtection="1">
      <alignment horizontal="center"/>
      <protection/>
    </xf>
    <xf numFmtId="0" fontId="1" fillId="0" borderId="62" xfId="67" applyFont="1" applyFill="1" applyBorder="1" applyProtection="1">
      <alignment/>
      <protection/>
    </xf>
    <xf numFmtId="0" fontId="1" fillId="0" borderId="62" xfId="67" applyFont="1" applyFill="1" applyBorder="1" applyProtection="1">
      <alignment/>
      <protection/>
    </xf>
    <xf numFmtId="0" fontId="1" fillId="0" borderId="62" xfId="67" applyFont="1" applyFill="1" applyBorder="1">
      <alignment/>
      <protection/>
    </xf>
    <xf numFmtId="164" fontId="1" fillId="0" borderId="64" xfId="67" applyNumberFormat="1" applyFont="1" applyFill="1" applyBorder="1" applyAlignment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71" xfId="67" applyFont="1" applyFill="1" applyBorder="1" applyAlignment="1" applyProtection="1">
      <alignment horizontal="right" indent="1"/>
      <protection/>
    </xf>
    <xf numFmtId="0" fontId="1" fillId="0" borderId="23" xfId="67" applyFont="1" applyFill="1" applyBorder="1" applyAlignment="1" applyProtection="1">
      <alignment horizontal="right" indent="1"/>
      <protection/>
    </xf>
    <xf numFmtId="0" fontId="1" fillId="0" borderId="72" xfId="67" applyFont="1" applyFill="1" applyBorder="1" applyAlignment="1" applyProtection="1">
      <alignment horizontal="right" indent="1"/>
      <protection/>
    </xf>
    <xf numFmtId="0" fontId="1" fillId="0" borderId="71" xfId="67" applyFont="1" applyFill="1" applyBorder="1" applyAlignment="1" applyProtection="1">
      <alignment horizontal="right" indent="1"/>
      <protection/>
    </xf>
    <xf numFmtId="0" fontId="1" fillId="0" borderId="23" xfId="67" applyFont="1" applyFill="1" applyBorder="1" applyAlignment="1" applyProtection="1">
      <alignment horizontal="right" indent="1"/>
      <protection/>
    </xf>
    <xf numFmtId="0" fontId="1" fillId="0" borderId="62" xfId="67" applyFont="1" applyFill="1" applyBorder="1" applyAlignment="1">
      <alignment horizontal="right" indent="1"/>
      <protection/>
    </xf>
    <xf numFmtId="0" fontId="1" fillId="0" borderId="72" xfId="67" applyFont="1" applyFill="1" applyBorder="1" applyAlignment="1" applyProtection="1">
      <alignment horizontal="right" indent="1"/>
      <protection/>
    </xf>
    <xf numFmtId="9" fontId="1" fillId="0" borderId="46" xfId="67" applyNumberFormat="1" applyFont="1" applyFill="1" applyBorder="1" applyAlignment="1" applyProtection="1">
      <alignment horizontal="right" indent="1"/>
      <protection/>
    </xf>
    <xf numFmtId="9" fontId="1" fillId="0" borderId="46" xfId="67" applyNumberFormat="1" applyFont="1" applyFill="1" applyBorder="1" applyAlignment="1" applyProtection="1">
      <alignment horizontal="right" indent="1"/>
      <protection/>
    </xf>
    <xf numFmtId="9" fontId="1" fillId="0" borderId="27" xfId="67" applyNumberFormat="1" applyFont="1" applyFill="1" applyBorder="1" applyAlignment="1" applyProtection="1">
      <alignment horizontal="right" indent="1"/>
      <protection/>
    </xf>
    <xf numFmtId="9" fontId="1" fillId="0" borderId="0" xfId="67" applyNumberFormat="1" applyFont="1" applyFill="1" applyBorder="1" applyAlignment="1" applyProtection="1">
      <alignment horizontal="right" indent="1"/>
      <protection/>
    </xf>
    <xf numFmtId="9" fontId="1" fillId="0" borderId="66" xfId="67" applyNumberFormat="1" applyFont="1" applyFill="1" applyBorder="1" applyAlignment="1" applyProtection="1">
      <alignment horizontal="right" indent="1"/>
      <protection/>
    </xf>
    <xf numFmtId="9" fontId="1" fillId="0" borderId="37" xfId="67" applyNumberFormat="1" applyFont="1" applyFill="1" applyBorder="1" applyAlignment="1" applyProtection="1">
      <alignment horizontal="right" indent="1"/>
      <protection/>
    </xf>
    <xf numFmtId="9" fontId="1" fillId="0" borderId="38" xfId="67" applyNumberFormat="1" applyFont="1" applyFill="1" applyBorder="1" applyAlignment="1" applyProtection="1">
      <alignment horizontal="right" indent="1"/>
      <protection/>
    </xf>
    <xf numFmtId="9" fontId="1" fillId="0" borderId="13" xfId="67" applyNumberFormat="1" applyFont="1" applyFill="1" applyBorder="1" applyAlignment="1" applyProtection="1">
      <alignment horizontal="right" indent="1"/>
      <protection/>
    </xf>
    <xf numFmtId="9" fontId="1" fillId="0" borderId="37" xfId="67" applyNumberFormat="1" applyFont="1" applyFill="1" applyBorder="1" applyAlignment="1" applyProtection="1">
      <alignment horizontal="right" indent="1"/>
      <protection/>
    </xf>
    <xf numFmtId="9" fontId="1" fillId="0" borderId="38" xfId="67" applyNumberFormat="1" applyFont="1" applyFill="1" applyBorder="1" applyAlignment="1" applyProtection="1">
      <alignment horizontal="right" indent="1"/>
      <protection/>
    </xf>
    <xf numFmtId="9" fontId="1" fillId="0" borderId="13" xfId="67" applyNumberFormat="1" applyFont="1" applyFill="1" applyBorder="1" applyAlignment="1" applyProtection="1">
      <alignment horizontal="right" indent="1"/>
      <protection/>
    </xf>
    <xf numFmtId="0" fontId="1" fillId="0" borderId="27" xfId="67" applyFont="1" applyFill="1" applyBorder="1">
      <alignment/>
      <protection/>
    </xf>
    <xf numFmtId="0" fontId="1" fillId="0" borderId="0" xfId="67" applyFont="1" applyFill="1" applyBorder="1">
      <alignment/>
      <protection/>
    </xf>
    <xf numFmtId="0" fontId="1" fillId="0" borderId="0" xfId="67" applyFill="1" applyBorder="1" applyProtection="1">
      <alignment/>
      <protection/>
    </xf>
    <xf numFmtId="0" fontId="1" fillId="0" borderId="66" xfId="67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right" vertical="top"/>
      <protection locked="0"/>
    </xf>
    <xf numFmtId="166" fontId="5" fillId="0" borderId="62" xfId="0" applyNumberFormat="1" applyFont="1" applyFill="1" applyBorder="1" applyAlignment="1" applyProtection="1">
      <alignment horizontal="centerContinuous" vertical="center" wrapText="1"/>
      <protection/>
    </xf>
    <xf numFmtId="166" fontId="5" fillId="0" borderId="62" xfId="0" applyNumberFormat="1" applyFont="1" applyFill="1" applyBorder="1" applyAlignment="1" applyProtection="1">
      <alignment horizontal="center" vertical="center" wrapText="1"/>
      <protection/>
    </xf>
    <xf numFmtId="166" fontId="5" fillId="0" borderId="6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5" fillId="0" borderId="62" xfId="0" applyNumberFormat="1" applyFont="1" applyFill="1" applyBorder="1" applyAlignment="1" applyProtection="1">
      <alignment horizontal="centerContinuous" vertical="center" wrapText="1"/>
      <protection/>
    </xf>
    <xf numFmtId="166" fontId="1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0" xfId="67" applyNumberFormat="1" applyFill="1" applyProtection="1">
      <alignment/>
      <protection/>
    </xf>
    <xf numFmtId="166" fontId="28" fillId="0" borderId="66" xfId="67" applyNumberFormat="1" applyFont="1" applyFill="1" applyBorder="1" applyAlignment="1" applyProtection="1">
      <alignment vertical="center"/>
      <protection/>
    </xf>
    <xf numFmtId="0" fontId="4" fillId="0" borderId="66" xfId="0" applyFont="1" applyFill="1" applyBorder="1" applyAlignment="1" applyProtection="1">
      <alignment horizontal="right" vertical="center"/>
      <protection/>
    </xf>
    <xf numFmtId="0" fontId="6" fillId="0" borderId="35" xfId="67" applyFont="1" applyFill="1" applyBorder="1" applyAlignment="1" applyProtection="1">
      <alignment horizontal="center" vertical="center" wrapText="1"/>
      <protection/>
    </xf>
    <xf numFmtId="0" fontId="6" fillId="0" borderId="13" xfId="67" applyFont="1" applyFill="1" applyBorder="1" applyAlignment="1" applyProtection="1">
      <alignment horizontal="center" vertical="center" wrapText="1"/>
      <protection/>
    </xf>
    <xf numFmtId="0" fontId="10" fillId="0" borderId="29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Fill="1" applyBorder="1" applyAlignment="1" applyProtection="1">
      <alignment horizontal="center" vertical="center" wrapText="1"/>
      <protection/>
    </xf>
    <xf numFmtId="0" fontId="10" fillId="0" borderId="46" xfId="67" applyFont="1" applyFill="1" applyBorder="1" applyAlignment="1" applyProtection="1">
      <alignment horizontal="center" vertical="center" wrapText="1"/>
      <protection/>
    </xf>
    <xf numFmtId="49" fontId="11" fillId="0" borderId="0" xfId="67" applyNumberFormat="1" applyFont="1" applyFill="1" applyProtection="1">
      <alignment/>
      <protection/>
    </xf>
    <xf numFmtId="0" fontId="11" fillId="0" borderId="0" xfId="67" applyFont="1" applyFill="1" applyProtection="1">
      <alignment/>
      <protection/>
    </xf>
    <xf numFmtId="0" fontId="10" fillId="0" borderId="29" xfId="67" applyFont="1" applyFill="1" applyBorder="1" applyAlignment="1" applyProtection="1">
      <alignment horizontal="left" vertical="center" wrapText="1" indent="1"/>
      <protection/>
    </xf>
    <xf numFmtId="0" fontId="10" fillId="0" borderId="11" xfId="67" applyFont="1" applyFill="1" applyBorder="1" applyAlignment="1" applyProtection="1">
      <alignment horizontal="left" vertical="center" wrapText="1"/>
      <protection/>
    </xf>
    <xf numFmtId="166" fontId="10" fillId="0" borderId="11" xfId="67" applyNumberFormat="1" applyFont="1" applyFill="1" applyBorder="1" applyAlignment="1" applyProtection="1">
      <alignment horizontal="right" vertical="center" wrapText="1" indent="1"/>
      <protection/>
    </xf>
    <xf numFmtId="166" fontId="10" fillId="0" borderId="32" xfId="67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67" applyNumberFormat="1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49" fontId="11" fillId="0" borderId="17" xfId="67" applyNumberFormat="1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Border="1" applyAlignment="1" applyProtection="1">
      <alignment horizontal="left" vertical="center" wrapText="1"/>
      <protection/>
    </xf>
    <xf numFmtId="166" fontId="1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73" xfId="67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166" fontId="1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58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40" borderId="22" xfId="67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67" applyNumberFormat="1" applyFont="1" applyFill="1" applyBorder="1" applyAlignment="1" applyProtection="1">
      <alignment horizontal="left" vertical="center" wrapText="1" indent="1"/>
      <protection/>
    </xf>
    <xf numFmtId="0" fontId="29" fillId="0" borderId="65" xfId="0" applyFont="1" applyBorder="1" applyAlignment="1" applyProtection="1">
      <alignment horizontal="left" vertical="center" wrapText="1"/>
      <protection/>
    </xf>
    <xf numFmtId="166" fontId="11" fillId="40" borderId="65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65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61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Border="1" applyAlignment="1" applyProtection="1">
      <alignment horizontal="left" vertical="center" wrapText="1"/>
      <protection/>
    </xf>
    <xf numFmtId="166" fontId="10" fillId="0" borderId="11" xfId="67" applyNumberFormat="1" applyFont="1" applyFill="1" applyBorder="1" applyAlignment="1" applyProtection="1">
      <alignment horizontal="right" vertical="center" wrapText="1" indent="1"/>
      <protection/>
    </xf>
    <xf numFmtId="166" fontId="10" fillId="0" borderId="32" xfId="67" applyNumberFormat="1" applyFont="1" applyFill="1" applyBorder="1" applyAlignment="1" applyProtection="1">
      <alignment horizontal="right" vertical="center" wrapText="1" indent="1"/>
      <protection/>
    </xf>
    <xf numFmtId="166" fontId="11" fillId="0" borderId="28" xfId="67" applyNumberFormat="1" applyFont="1" applyFill="1" applyBorder="1" applyAlignment="1" applyProtection="1">
      <alignment horizontal="right" vertical="center" wrapText="1" indent="1"/>
      <protection/>
    </xf>
    <xf numFmtId="166" fontId="11" fillId="0" borderId="73" xfId="67" applyNumberFormat="1" applyFont="1" applyFill="1" applyBorder="1" applyAlignment="1" applyProtection="1">
      <alignment horizontal="right" vertical="center" wrapText="1" indent="1"/>
      <protection/>
    </xf>
    <xf numFmtId="166" fontId="11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58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65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61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73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9" xfId="0" applyFont="1" applyBorder="1" applyAlignment="1" applyProtection="1">
      <alignment vertical="center" wrapText="1"/>
      <protection/>
    </xf>
    <xf numFmtId="0" fontId="29" fillId="0" borderId="65" xfId="0" applyFont="1" applyBorder="1" applyAlignment="1" applyProtection="1">
      <alignment vertical="center" wrapText="1"/>
      <protection/>
    </xf>
    <xf numFmtId="0" fontId="29" fillId="0" borderId="17" xfId="0" applyFont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/>
    </xf>
    <xf numFmtId="0" fontId="29" fillId="0" borderId="19" xfId="0" applyFont="1" applyBorder="1" applyAlignment="1" applyProtection="1">
      <alignment vertical="center" wrapText="1"/>
      <protection/>
    </xf>
    <xf numFmtId="166" fontId="10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Border="1" applyAlignment="1" applyProtection="1">
      <alignment vertical="center" wrapText="1"/>
      <protection/>
    </xf>
    <xf numFmtId="0" fontId="30" fillId="0" borderId="36" xfId="0" applyFont="1" applyBorder="1" applyAlignment="1" applyProtection="1">
      <alignment vertical="center" wrapText="1"/>
      <protection/>
    </xf>
    <xf numFmtId="0" fontId="30" fillId="0" borderId="10" xfId="0" applyFont="1" applyBorder="1" applyAlignment="1" applyProtection="1">
      <alignment vertical="center" wrapText="1"/>
      <protection/>
    </xf>
    <xf numFmtId="166" fontId="28" fillId="0" borderId="66" xfId="67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applyProtection="1">
      <alignment horizontal="right"/>
      <protection/>
    </xf>
    <xf numFmtId="49" fontId="1" fillId="0" borderId="0" xfId="67" applyNumberFormat="1" applyFill="1" applyAlignment="1" applyProtection="1">
      <alignment/>
      <protection/>
    </xf>
    <xf numFmtId="0" fontId="1" fillId="0" borderId="0" xfId="67" applyFill="1" applyAlignment="1" applyProtection="1">
      <alignment/>
      <protection/>
    </xf>
    <xf numFmtId="0" fontId="10" fillId="0" borderId="32" xfId="67" applyFont="1" applyFill="1" applyBorder="1" applyAlignment="1" applyProtection="1">
      <alignment horizontal="center" vertical="center" wrapText="1"/>
      <protection/>
    </xf>
    <xf numFmtId="0" fontId="10" fillId="0" borderId="24" xfId="67" applyFont="1" applyFill="1" applyBorder="1" applyAlignment="1" applyProtection="1">
      <alignment horizontal="left" vertical="center" wrapText="1" indent="1"/>
      <protection/>
    </xf>
    <xf numFmtId="0" fontId="10" fillId="0" borderId="25" xfId="67" applyFont="1" applyFill="1" applyBorder="1" applyAlignment="1" applyProtection="1">
      <alignment vertical="center" wrapText="1"/>
      <protection/>
    </xf>
    <xf numFmtId="166" fontId="10" fillId="0" borderId="25" xfId="67" applyNumberFormat="1" applyFont="1" applyFill="1" applyBorder="1" applyAlignment="1" applyProtection="1">
      <alignment horizontal="right" vertical="center" wrapText="1" indent="1"/>
      <protection/>
    </xf>
    <xf numFmtId="166" fontId="10" fillId="0" borderId="74" xfId="67" applyNumberFormat="1" applyFont="1" applyFill="1" applyBorder="1" applyAlignment="1" applyProtection="1">
      <alignment horizontal="right" vertical="center" wrapText="1" indent="1"/>
      <protection/>
    </xf>
    <xf numFmtId="49" fontId="11" fillId="0" borderId="20" xfId="67" applyNumberFormat="1" applyFont="1" applyFill="1" applyBorder="1" applyAlignment="1" applyProtection="1">
      <alignment horizontal="left" vertical="center" wrapText="1" indent="1"/>
      <protection/>
    </xf>
    <xf numFmtId="0" fontId="11" fillId="0" borderId="21" xfId="67" applyFont="1" applyFill="1" applyBorder="1" applyAlignment="1" applyProtection="1">
      <alignment horizontal="left" vertical="center" wrapText="1"/>
      <protection/>
    </xf>
    <xf numFmtId="166" fontId="11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59" xfId="67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2" xfId="67" applyFont="1" applyFill="1" applyBorder="1" applyAlignment="1" applyProtection="1">
      <alignment horizontal="left" vertical="center" wrapText="1"/>
      <protection/>
    </xf>
    <xf numFmtId="0" fontId="11" fillId="0" borderId="23" xfId="67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horizontal="left" vertical="center" wrapText="1"/>
      <protection/>
    </xf>
    <xf numFmtId="0" fontId="11" fillId="0" borderId="22" xfId="67" applyFont="1" applyFill="1" applyBorder="1" applyAlignment="1" applyProtection="1">
      <alignment horizontal="left" vertical="center"/>
      <protection/>
    </xf>
    <xf numFmtId="49" fontId="11" fillId="0" borderId="16" xfId="67" applyNumberFormat="1" applyFont="1" applyFill="1" applyBorder="1" applyAlignment="1" applyProtection="1">
      <alignment horizontal="left" vertical="center" wrapText="1" indent="1"/>
      <protection/>
    </xf>
    <xf numFmtId="0" fontId="11" fillId="0" borderId="65" xfId="67" applyFont="1" applyFill="1" applyBorder="1" applyAlignment="1" applyProtection="1">
      <alignment horizontal="left" vertical="center" wrapText="1"/>
      <protection/>
    </xf>
    <xf numFmtId="49" fontId="11" fillId="0" borderId="34" xfId="67" applyNumberFormat="1" applyFont="1" applyFill="1" applyBorder="1" applyAlignment="1" applyProtection="1">
      <alignment horizontal="left" vertical="center" wrapText="1" indent="1"/>
      <protection/>
    </xf>
    <xf numFmtId="0" fontId="11" fillId="0" borderId="35" xfId="67" applyFont="1" applyFill="1" applyBorder="1" applyAlignment="1" applyProtection="1">
      <alignment horizontal="left" vertical="center" wrapText="1"/>
      <protection/>
    </xf>
    <xf numFmtId="166" fontId="11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60" xfId="67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67" applyFont="1" applyFill="1" applyBorder="1" applyAlignment="1" applyProtection="1">
      <alignment vertical="center" wrapText="1"/>
      <protection/>
    </xf>
    <xf numFmtId="0" fontId="11" fillId="0" borderId="28" xfId="67" applyFont="1" applyFill="1" applyBorder="1" applyAlignment="1" applyProtection="1">
      <alignment horizontal="left" vertical="center" wrapText="1"/>
      <protection/>
    </xf>
    <xf numFmtId="0" fontId="1" fillId="0" borderId="0" xfId="67" applyFill="1" applyAlignment="1" applyProtection="1">
      <alignment horizontal="left" vertical="center" indent="1"/>
      <protection/>
    </xf>
    <xf numFmtId="0" fontId="10" fillId="0" borderId="11" xfId="67" applyFont="1" applyFill="1" applyBorder="1" applyAlignment="1" applyProtection="1">
      <alignment horizontal="left" vertical="center" wrapText="1"/>
      <protection/>
    </xf>
    <xf numFmtId="0" fontId="11" fillId="0" borderId="43" xfId="67" applyFont="1" applyFill="1" applyBorder="1" applyAlignment="1" applyProtection="1">
      <alignment horizontal="left" vertical="center" wrapText="1"/>
      <protection/>
    </xf>
    <xf numFmtId="166" fontId="30" fillId="0" borderId="11" xfId="0" applyNumberFormat="1" applyFont="1" applyBorder="1" applyAlignment="1" applyProtection="1">
      <alignment horizontal="right" vertical="center" wrapText="1" indent="1"/>
      <protection/>
    </xf>
    <xf numFmtId="166" fontId="30" fillId="0" borderId="32" xfId="0" applyNumberFormat="1" applyFont="1" applyBorder="1" applyAlignment="1" applyProtection="1">
      <alignment horizontal="right" vertical="center" wrapText="1" indent="1"/>
      <protection/>
    </xf>
    <xf numFmtId="166" fontId="31" fillId="0" borderId="11" xfId="0" applyNumberFormat="1" applyFont="1" applyBorder="1" applyAlignment="1" applyProtection="1" quotePrefix="1">
      <alignment horizontal="right" vertical="center" wrapText="1" indent="1"/>
      <protection/>
    </xf>
    <xf numFmtId="166" fontId="31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6" xfId="0" applyFont="1" applyBorder="1" applyAlignment="1" applyProtection="1">
      <alignment horizontal="left" vertical="center" wrapText="1" indent="1"/>
      <protection/>
    </xf>
    <xf numFmtId="0" fontId="31" fillId="0" borderId="10" xfId="0" applyFont="1" applyBorder="1" applyAlignment="1" applyProtection="1">
      <alignment horizontal="left" vertical="center" wrapText="1"/>
      <protection/>
    </xf>
    <xf numFmtId="166" fontId="32" fillId="0" borderId="0" xfId="0" applyNumberFormat="1" applyFont="1" applyFill="1" applyAlignment="1">
      <alignment horizontal="center" vertical="center" wrapText="1"/>
    </xf>
    <xf numFmtId="166" fontId="32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horizontal="right" vertical="center"/>
    </xf>
    <xf numFmtId="166" fontId="6" fillId="0" borderId="75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1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166" fontId="6" fillId="0" borderId="41" xfId="0" applyNumberFormat="1" applyFont="1" applyFill="1" applyBorder="1" applyAlignment="1">
      <alignment horizontal="center" vertical="center" wrapText="1"/>
    </xf>
    <xf numFmtId="166" fontId="6" fillId="0" borderId="46" xfId="0" applyNumberFormat="1" applyFont="1" applyFill="1" applyBorder="1" applyAlignment="1">
      <alignment horizontal="center" vertical="center" wrapText="1"/>
    </xf>
    <xf numFmtId="166" fontId="10" fillId="0" borderId="29" xfId="0" applyNumberFormat="1" applyFont="1" applyFill="1" applyBorder="1" applyAlignment="1">
      <alignment horizontal="right" vertical="center" wrapText="1" indent="1"/>
    </xf>
    <xf numFmtId="166" fontId="10" fillId="0" borderId="14" xfId="0" applyNumberFormat="1" applyFont="1" applyFill="1" applyBorder="1" applyAlignment="1">
      <alignment horizontal="left" vertical="center" wrapText="1" indent="1"/>
    </xf>
    <xf numFmtId="166" fontId="0" fillId="39" borderId="14" xfId="0" applyNumberFormat="1" applyFont="1" applyFill="1" applyBorder="1" applyAlignment="1">
      <alignment horizontal="left" vertical="center" wrapText="1" indent="2"/>
    </xf>
    <xf numFmtId="166" fontId="0" fillId="39" borderId="62" xfId="0" applyNumberFormat="1" applyFont="1" applyFill="1" applyBorder="1" applyAlignment="1">
      <alignment horizontal="left" vertical="center" wrapText="1" indent="2"/>
    </xf>
    <xf numFmtId="166" fontId="10" fillId="0" borderId="29" xfId="0" applyNumberFormat="1" applyFont="1" applyFill="1" applyBorder="1" applyAlignment="1">
      <alignment vertical="center" wrapText="1"/>
    </xf>
    <xf numFmtId="166" fontId="10" fillId="0" borderId="11" xfId="0" applyNumberFormat="1" applyFont="1" applyFill="1" applyBorder="1" applyAlignment="1">
      <alignment vertical="center" wrapText="1"/>
    </xf>
    <xf numFmtId="166" fontId="10" fillId="0" borderId="46" xfId="0" applyNumberFormat="1" applyFont="1" applyFill="1" applyBorder="1" applyAlignment="1">
      <alignment vertical="center" wrapText="1"/>
    </xf>
    <xf numFmtId="166" fontId="10" fillId="0" borderId="18" xfId="0" applyNumberFormat="1" applyFont="1" applyFill="1" applyBorder="1" applyAlignment="1">
      <alignment horizontal="right" vertical="center" wrapText="1" indent="1"/>
    </xf>
    <xf numFmtId="166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6" fontId="11" fillId="0" borderId="18" xfId="0" applyNumberFormat="1" applyFont="1" applyFill="1" applyBorder="1" applyAlignment="1" applyProtection="1">
      <alignment vertical="center" wrapText="1"/>
      <protection locked="0"/>
    </xf>
    <xf numFmtId="166" fontId="11" fillId="0" borderId="22" xfId="0" applyNumberFormat="1" applyFont="1" applyFill="1" applyBorder="1" applyAlignment="1" applyProtection="1">
      <alignment vertical="center" wrapText="1"/>
      <protection locked="0"/>
    </xf>
    <xf numFmtId="166" fontId="11" fillId="0" borderId="38" xfId="0" applyNumberFormat="1" applyFont="1" applyFill="1" applyBorder="1" applyAlignment="1" applyProtection="1">
      <alignment vertical="center" wrapText="1"/>
      <protection locked="0"/>
    </xf>
    <xf numFmtId="166" fontId="0" fillId="39" borderId="14" xfId="0" applyNumberFormat="1" applyFont="1" applyFill="1" applyBorder="1" applyAlignment="1">
      <alignment horizontal="right" vertical="center" wrapText="1" indent="2"/>
    </xf>
    <xf numFmtId="166" fontId="0" fillId="39" borderId="62" xfId="0" applyNumberFormat="1" applyFont="1" applyFill="1" applyBorder="1" applyAlignment="1">
      <alignment horizontal="right" vertical="center" wrapText="1" indent="2"/>
    </xf>
    <xf numFmtId="0" fontId="1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6" fillId="0" borderId="34" xfId="71" applyFont="1" applyFill="1" applyBorder="1" applyAlignment="1" applyProtection="1">
      <alignment horizontal="center" vertical="center" wrapText="1"/>
      <protection/>
    </xf>
    <xf numFmtId="0" fontId="36" fillId="0" borderId="35" xfId="71" applyFont="1" applyFill="1" applyBorder="1" applyAlignment="1" applyProtection="1">
      <alignment horizontal="center" vertical="center" wrapText="1"/>
      <protection/>
    </xf>
    <xf numFmtId="0" fontId="36" fillId="0" borderId="13" xfId="71" applyFont="1" applyFill="1" applyBorder="1" applyAlignment="1" applyProtection="1">
      <alignment horizontal="center" vertical="center" wrapText="1"/>
      <protection/>
    </xf>
    <xf numFmtId="0" fontId="16" fillId="0" borderId="0" xfId="71" applyFill="1" applyAlignment="1" applyProtection="1">
      <alignment horizontal="center" vertical="center"/>
      <protection/>
    </xf>
    <xf numFmtId="0" fontId="30" fillId="0" borderId="20" xfId="71" applyFont="1" applyFill="1" applyBorder="1" applyAlignment="1" applyProtection="1">
      <alignment vertical="center" wrapText="1"/>
      <protection/>
    </xf>
    <xf numFmtId="183" fontId="11" fillId="0" borderId="21" xfId="70" applyNumberFormat="1" applyFont="1" applyFill="1" applyBorder="1" applyAlignment="1" applyProtection="1">
      <alignment horizontal="center" vertical="center"/>
      <protection/>
    </xf>
    <xf numFmtId="182" fontId="30" fillId="0" borderId="21" xfId="71" applyNumberFormat="1" applyFont="1" applyFill="1" applyBorder="1" applyAlignment="1" applyProtection="1">
      <alignment horizontal="right" vertical="center" wrapText="1"/>
      <protection locked="0"/>
    </xf>
    <xf numFmtId="182" fontId="30" fillId="0" borderId="37" xfId="7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71" applyFill="1" applyAlignment="1" applyProtection="1">
      <alignment vertical="center"/>
      <protection/>
    </xf>
    <xf numFmtId="0" fontId="30" fillId="0" borderId="18" xfId="71" applyFont="1" applyFill="1" applyBorder="1" applyAlignment="1" applyProtection="1">
      <alignment vertical="center" wrapText="1"/>
      <protection/>
    </xf>
    <xf numFmtId="183" fontId="11" fillId="0" borderId="22" xfId="70" applyNumberFormat="1" applyFont="1" applyFill="1" applyBorder="1" applyAlignment="1" applyProtection="1">
      <alignment horizontal="center" vertical="center"/>
      <protection/>
    </xf>
    <xf numFmtId="182" fontId="30" fillId="0" borderId="22" xfId="71" applyNumberFormat="1" applyFont="1" applyFill="1" applyBorder="1" applyAlignment="1" applyProtection="1">
      <alignment horizontal="right" vertical="center" wrapText="1"/>
      <protection/>
    </xf>
    <xf numFmtId="182" fontId="30" fillId="0" borderId="38" xfId="71" applyNumberFormat="1" applyFont="1" applyFill="1" applyBorder="1" applyAlignment="1" applyProtection="1">
      <alignment horizontal="right" vertical="center" wrapText="1"/>
      <protection/>
    </xf>
    <xf numFmtId="0" fontId="37" fillId="0" borderId="18" xfId="71" applyFont="1" applyFill="1" applyBorder="1" applyAlignment="1" applyProtection="1">
      <alignment horizontal="left" vertical="center" wrapText="1" indent="1"/>
      <protection/>
    </xf>
    <xf numFmtId="182" fontId="36" fillId="0" borderId="22" xfId="71" applyNumberFormat="1" applyFont="1" applyFill="1" applyBorder="1" applyAlignment="1" applyProtection="1">
      <alignment horizontal="right" vertical="center" wrapText="1"/>
      <protection locked="0"/>
    </xf>
    <xf numFmtId="182" fontId="36" fillId="0" borderId="38" xfId="71" applyNumberFormat="1" applyFont="1" applyFill="1" applyBorder="1" applyAlignment="1" applyProtection="1">
      <alignment horizontal="right" vertical="center" wrapText="1"/>
      <protection locked="0"/>
    </xf>
    <xf numFmtId="182" fontId="29" fillId="0" borderId="22" xfId="71" applyNumberFormat="1" applyFont="1" applyFill="1" applyBorder="1" applyAlignment="1" applyProtection="1">
      <alignment horizontal="right" vertical="center" wrapText="1"/>
      <protection locked="0"/>
    </xf>
    <xf numFmtId="182" fontId="29" fillId="0" borderId="38" xfId="71" applyNumberFormat="1" applyFont="1" applyFill="1" applyBorder="1" applyAlignment="1" applyProtection="1">
      <alignment horizontal="right" vertical="center" wrapText="1"/>
      <protection locked="0"/>
    </xf>
    <xf numFmtId="182" fontId="29" fillId="0" borderId="22" xfId="71" applyNumberFormat="1" applyFont="1" applyFill="1" applyBorder="1" applyAlignment="1" applyProtection="1">
      <alignment horizontal="right" vertical="center" wrapText="1"/>
      <protection/>
    </xf>
    <xf numFmtId="182" fontId="29" fillId="0" borderId="38" xfId="71" applyNumberFormat="1" applyFont="1" applyFill="1" applyBorder="1" applyAlignment="1" applyProtection="1">
      <alignment horizontal="right" vertical="center" wrapText="1"/>
      <protection/>
    </xf>
    <xf numFmtId="0" fontId="30" fillId="0" borderId="34" xfId="71" applyFont="1" applyFill="1" applyBorder="1" applyAlignment="1" applyProtection="1">
      <alignment vertical="center" wrapText="1"/>
      <protection/>
    </xf>
    <xf numFmtId="183" fontId="11" fillId="0" borderId="35" xfId="70" applyNumberFormat="1" applyFont="1" applyFill="1" applyBorder="1" applyAlignment="1" applyProtection="1">
      <alignment horizontal="center" vertical="center"/>
      <protection/>
    </xf>
    <xf numFmtId="182" fontId="30" fillId="0" borderId="35" xfId="71" applyNumberFormat="1" applyFont="1" applyFill="1" applyBorder="1" applyAlignment="1" applyProtection="1">
      <alignment horizontal="right" vertical="center" wrapText="1"/>
      <protection/>
    </xf>
    <xf numFmtId="182" fontId="30" fillId="0" borderId="13" xfId="71" applyNumberFormat="1" applyFont="1" applyFill="1" applyBorder="1" applyAlignment="1" applyProtection="1">
      <alignment horizontal="right" vertical="center" wrapText="1"/>
      <protection/>
    </xf>
    <xf numFmtId="0" fontId="29" fillId="0" borderId="0" xfId="71" applyFont="1" applyFill="1" applyProtection="1">
      <alignment/>
      <protection/>
    </xf>
    <xf numFmtId="3" fontId="16" fillId="0" borderId="0" xfId="71" applyNumberFormat="1" applyFont="1" applyFill="1" applyProtection="1">
      <alignment/>
      <protection/>
    </xf>
    <xf numFmtId="3" fontId="16" fillId="0" borderId="0" xfId="71" applyNumberFormat="1" applyFont="1" applyFill="1" applyAlignment="1" applyProtection="1">
      <alignment horizontal="center"/>
      <protection/>
    </xf>
    <xf numFmtId="0" fontId="16" fillId="0" borderId="0" xfId="71" applyFont="1" applyFill="1" applyProtection="1">
      <alignment/>
      <protection/>
    </xf>
    <xf numFmtId="0" fontId="16" fillId="0" borderId="0" xfId="71" applyFill="1" applyAlignment="1" applyProtection="1">
      <alignment horizontal="center"/>
      <protection/>
    </xf>
    <xf numFmtId="0" fontId="0" fillId="0" borderId="0" xfId="70" applyFill="1" applyAlignment="1" applyProtection="1">
      <alignment vertical="center"/>
      <protection/>
    </xf>
    <xf numFmtId="0" fontId="0" fillId="0" borderId="0" xfId="70" applyFill="1" applyAlignment="1" applyProtection="1">
      <alignment vertical="center" wrapText="1"/>
      <protection/>
    </xf>
    <xf numFmtId="0" fontId="0" fillId="0" borderId="0" xfId="70" applyFill="1" applyAlignment="1" applyProtection="1">
      <alignment horizontal="center" vertical="center"/>
      <protection/>
    </xf>
    <xf numFmtId="49" fontId="10" fillId="0" borderId="34" xfId="70" applyNumberFormat="1" applyFont="1" applyFill="1" applyBorder="1" applyAlignment="1" applyProtection="1">
      <alignment horizontal="center" vertical="center" wrapText="1"/>
      <protection/>
    </xf>
    <xf numFmtId="49" fontId="10" fillId="0" borderId="35" xfId="70" applyNumberFormat="1" applyFont="1" applyFill="1" applyBorder="1" applyAlignment="1" applyProtection="1">
      <alignment horizontal="center" vertical="center"/>
      <protection/>
    </xf>
    <xf numFmtId="49" fontId="10" fillId="0" borderId="13" xfId="70" applyNumberFormat="1" applyFont="1" applyFill="1" applyBorder="1" applyAlignment="1" applyProtection="1">
      <alignment horizontal="center" vertical="center"/>
      <protection/>
    </xf>
    <xf numFmtId="49" fontId="0" fillId="0" borderId="0" xfId="70" applyNumberFormat="1" applyFont="1" applyFill="1" applyAlignment="1" applyProtection="1">
      <alignment horizontal="center" vertical="center"/>
      <protection/>
    </xf>
    <xf numFmtId="183" fontId="11" fillId="0" borderId="28" xfId="70" applyNumberFormat="1" applyFont="1" applyFill="1" applyBorder="1" applyAlignment="1" applyProtection="1">
      <alignment horizontal="center" vertical="center"/>
      <protection/>
    </xf>
    <xf numFmtId="184" fontId="11" fillId="0" borderId="67" xfId="70" applyNumberFormat="1" applyFont="1" applyFill="1" applyBorder="1" applyAlignment="1" applyProtection="1">
      <alignment vertical="center"/>
      <protection locked="0"/>
    </xf>
    <xf numFmtId="184" fontId="11" fillId="0" borderId="38" xfId="70" applyNumberFormat="1" applyFont="1" applyFill="1" applyBorder="1" applyAlignment="1" applyProtection="1">
      <alignment vertical="center"/>
      <protection locked="0"/>
    </xf>
    <xf numFmtId="184" fontId="10" fillId="0" borderId="38" xfId="70" applyNumberFormat="1" applyFont="1" applyFill="1" applyBorder="1" applyAlignment="1" applyProtection="1">
      <alignment vertical="center"/>
      <protection/>
    </xf>
    <xf numFmtId="184" fontId="10" fillId="0" borderId="38" xfId="70" applyNumberFormat="1" applyFont="1" applyFill="1" applyBorder="1" applyAlignment="1" applyProtection="1">
      <alignment vertical="center"/>
      <protection locked="0"/>
    </xf>
    <xf numFmtId="0" fontId="0" fillId="0" borderId="0" xfId="70" applyFont="1" applyFill="1" applyAlignment="1" applyProtection="1">
      <alignment vertical="center"/>
      <protection/>
    </xf>
    <xf numFmtId="0" fontId="10" fillId="0" borderId="34" xfId="70" applyFont="1" applyFill="1" applyBorder="1" applyAlignment="1" applyProtection="1">
      <alignment horizontal="left" vertical="center" wrapText="1"/>
      <protection/>
    </xf>
    <xf numFmtId="184" fontId="10" fillId="0" borderId="13" xfId="70" applyNumberFormat="1" applyFont="1" applyFill="1" applyBorder="1" applyAlignment="1" applyProtection="1">
      <alignment vertical="center"/>
      <protection/>
    </xf>
    <xf numFmtId="0" fontId="16" fillId="0" borderId="0" xfId="71" applyFont="1" applyFill="1" applyAlignment="1" applyProtection="1">
      <alignment/>
      <protection/>
    </xf>
    <xf numFmtId="0" fontId="23" fillId="0" borderId="0" xfId="70" applyFont="1" applyFill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2" fillId="0" borderId="29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46" xfId="0" applyFont="1" applyBorder="1" applyAlignment="1" applyProtection="1">
      <alignment horizontal="center" vertical="center" wrapText="1"/>
      <protection/>
    </xf>
    <xf numFmtId="0" fontId="41" fillId="0" borderId="17" xfId="0" applyFont="1" applyBorder="1" applyAlignment="1" applyProtection="1">
      <alignment horizontal="center" vertical="top" wrapText="1"/>
      <protection/>
    </xf>
    <xf numFmtId="0" fontId="43" fillId="0" borderId="28" xfId="0" applyFont="1" applyBorder="1" applyAlignment="1" applyProtection="1">
      <alignment horizontal="left" vertical="top" wrapText="1"/>
      <protection locked="0"/>
    </xf>
    <xf numFmtId="9" fontId="43" fillId="0" borderId="28" xfId="78" applyFont="1" applyBorder="1" applyAlignment="1" applyProtection="1">
      <alignment horizontal="center" vertical="center" wrapText="1"/>
      <protection locked="0"/>
    </xf>
    <xf numFmtId="168" fontId="43" fillId="0" borderId="28" xfId="46" applyNumberFormat="1" applyFont="1" applyBorder="1" applyAlignment="1" applyProtection="1">
      <alignment horizontal="center" vertical="center" wrapText="1"/>
      <protection locked="0"/>
    </xf>
    <xf numFmtId="168" fontId="43" fillId="0" borderId="67" xfId="46" applyNumberFormat="1" applyFont="1" applyBorder="1" applyAlignment="1" applyProtection="1">
      <alignment horizontal="center" vertical="top" wrapText="1"/>
      <protection locked="0"/>
    </xf>
    <xf numFmtId="0" fontId="41" fillId="0" borderId="18" xfId="0" applyFont="1" applyBorder="1" applyAlignment="1" applyProtection="1">
      <alignment horizontal="center" vertical="top" wrapText="1"/>
      <protection/>
    </xf>
    <xf numFmtId="0" fontId="43" fillId="0" borderId="22" xfId="0" applyFont="1" applyBorder="1" applyAlignment="1" applyProtection="1">
      <alignment horizontal="left" vertical="top" wrapText="1"/>
      <protection locked="0"/>
    </xf>
    <xf numFmtId="9" fontId="43" fillId="0" borderId="22" xfId="78" applyFont="1" applyBorder="1" applyAlignment="1" applyProtection="1">
      <alignment horizontal="center" vertical="center" wrapText="1"/>
      <protection locked="0"/>
    </xf>
    <xf numFmtId="168" fontId="43" fillId="0" borderId="22" xfId="46" applyNumberFormat="1" applyFont="1" applyBorder="1" applyAlignment="1" applyProtection="1">
      <alignment horizontal="center" vertical="center" wrapText="1"/>
      <protection locked="0"/>
    </xf>
    <xf numFmtId="168" fontId="43" fillId="0" borderId="38" xfId="46" applyNumberFormat="1" applyFont="1" applyBorder="1" applyAlignment="1" applyProtection="1">
      <alignment horizontal="center" vertical="top" wrapText="1"/>
      <protection locked="0"/>
    </xf>
    <xf numFmtId="0" fontId="41" fillId="0" borderId="19" xfId="0" applyFont="1" applyBorder="1" applyAlignment="1" applyProtection="1">
      <alignment horizontal="center" vertical="top" wrapText="1"/>
      <protection/>
    </xf>
    <xf numFmtId="0" fontId="43" fillId="0" borderId="65" xfId="0" applyFont="1" applyBorder="1" applyAlignment="1" applyProtection="1">
      <alignment horizontal="left" vertical="top" wrapText="1"/>
      <protection locked="0"/>
    </xf>
    <xf numFmtId="9" fontId="43" fillId="0" borderId="65" xfId="78" applyFont="1" applyBorder="1" applyAlignment="1" applyProtection="1">
      <alignment horizontal="center" vertical="center" wrapText="1"/>
      <protection locked="0"/>
    </xf>
    <xf numFmtId="168" fontId="43" fillId="0" borderId="65" xfId="46" applyNumberFormat="1" applyFont="1" applyBorder="1" applyAlignment="1" applyProtection="1">
      <alignment horizontal="center" vertical="center" wrapText="1"/>
      <protection locked="0"/>
    </xf>
    <xf numFmtId="168" fontId="43" fillId="0" borderId="69" xfId="46" applyNumberFormat="1" applyFont="1" applyBorder="1" applyAlignment="1" applyProtection="1">
      <alignment horizontal="center" vertical="top" wrapText="1"/>
      <protection locked="0"/>
    </xf>
    <xf numFmtId="0" fontId="41" fillId="41" borderId="11" xfId="0" applyFont="1" applyFill="1" applyBorder="1" applyAlignment="1" applyProtection="1">
      <alignment horizontal="center" vertical="top" wrapText="1"/>
      <protection/>
    </xf>
    <xf numFmtId="168" fontId="43" fillId="0" borderId="11" xfId="46" applyNumberFormat="1" applyFont="1" applyBorder="1" applyAlignment="1" applyProtection="1">
      <alignment horizontal="center" vertical="center" wrapText="1"/>
      <protection/>
    </xf>
    <xf numFmtId="168" fontId="43" fillId="0" borderId="46" xfId="46" applyNumberFormat="1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185" fontId="6" fillId="0" borderId="67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46" fillId="0" borderId="22" xfId="0" applyFont="1" applyFill="1" applyBorder="1" applyAlignment="1">
      <alignment horizontal="left" vertical="center" indent="5"/>
    </xf>
    <xf numFmtId="185" fontId="23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85" fontId="6" fillId="0" borderId="37" xfId="0" applyNumberFormat="1" applyFont="1" applyFill="1" applyBorder="1" applyAlignment="1" applyProtection="1">
      <alignment horizontal="right" vertical="center"/>
      <protection/>
    </xf>
    <xf numFmtId="0" fontId="46" fillId="0" borderId="35" xfId="0" applyFont="1" applyFill="1" applyBorder="1" applyAlignment="1">
      <alignment horizontal="left" vertical="center" indent="5"/>
    </xf>
    <xf numFmtId="185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vertical="center" wrapText="1"/>
      <protection/>
    </xf>
    <xf numFmtId="166" fontId="11" fillId="0" borderId="22" xfId="0" applyNumberFormat="1" applyFont="1" applyFill="1" applyBorder="1" applyAlignment="1" applyProtection="1">
      <alignment vertical="center"/>
      <protection locked="0"/>
    </xf>
    <xf numFmtId="166" fontId="11" fillId="0" borderId="76" xfId="0" applyNumberFormat="1" applyFont="1" applyFill="1" applyBorder="1" applyAlignment="1" applyProtection="1">
      <alignment vertical="center"/>
      <protection locked="0"/>
    </xf>
    <xf numFmtId="166" fontId="10" fillId="0" borderId="76" xfId="0" applyNumberFormat="1" applyFont="1" applyFill="1" applyBorder="1" applyAlignment="1" applyProtection="1">
      <alignment vertical="center"/>
      <protection/>
    </xf>
    <xf numFmtId="166" fontId="10" fillId="0" borderId="38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 applyProtection="1">
      <alignment vertical="center" wrapText="1"/>
      <protection/>
    </xf>
    <xf numFmtId="166" fontId="11" fillId="0" borderId="65" xfId="0" applyNumberFormat="1" applyFont="1" applyFill="1" applyBorder="1" applyAlignment="1" applyProtection="1">
      <alignment vertical="center"/>
      <protection locked="0"/>
    </xf>
    <xf numFmtId="166" fontId="11" fillId="0" borderId="77" xfId="0" applyNumberFormat="1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vertical="center" wrapText="1"/>
      <protection/>
    </xf>
    <xf numFmtId="166" fontId="11" fillId="0" borderId="35" xfId="0" applyNumberFormat="1" applyFont="1" applyFill="1" applyBorder="1" applyAlignment="1" applyProtection="1">
      <alignment vertical="center"/>
      <protection locked="0"/>
    </xf>
    <xf numFmtId="166" fontId="11" fillId="0" borderId="75" xfId="0" applyNumberFormat="1" applyFont="1" applyFill="1" applyBorder="1" applyAlignment="1" applyProtection="1">
      <alignment vertical="center"/>
      <protection locked="0"/>
    </xf>
    <xf numFmtId="166" fontId="10" fillId="0" borderId="11" xfId="0" applyNumberFormat="1" applyFont="1" applyFill="1" applyBorder="1" applyAlignment="1" applyProtection="1">
      <alignment vertical="center"/>
      <protection/>
    </xf>
    <xf numFmtId="166" fontId="10" fillId="0" borderId="41" xfId="0" applyNumberFormat="1" applyFont="1" applyFill="1" applyBorder="1" applyAlignment="1" applyProtection="1">
      <alignment vertical="center"/>
      <protection/>
    </xf>
    <xf numFmtId="166" fontId="10" fillId="0" borderId="46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6" fontId="10" fillId="0" borderId="13" xfId="0" applyNumberFormat="1" applyFont="1" applyFill="1" applyBorder="1" applyAlignment="1" applyProtection="1">
      <alignment vertical="center"/>
      <protection/>
    </xf>
    <xf numFmtId="166" fontId="6" fillId="0" borderId="11" xfId="0" applyNumberFormat="1" applyFont="1" applyFill="1" applyBorder="1" applyAlignment="1" applyProtection="1">
      <alignment vertical="center"/>
      <protection/>
    </xf>
    <xf numFmtId="0" fontId="47" fillId="0" borderId="0" xfId="68">
      <alignment/>
      <protection/>
    </xf>
    <xf numFmtId="0" fontId="47" fillId="0" borderId="0" xfId="68" applyFont="1">
      <alignment/>
      <protection/>
    </xf>
    <xf numFmtId="0" fontId="48" fillId="0" borderId="0" xfId="68" applyFont="1" applyFill="1" applyAlignment="1">
      <alignment horizontal="center" vertical="top" wrapText="1"/>
      <protection/>
    </xf>
    <xf numFmtId="0" fontId="47" fillId="0" borderId="0" xfId="68" applyFill="1">
      <alignment/>
      <protection/>
    </xf>
    <xf numFmtId="0" fontId="48" fillId="0" borderId="0" xfId="68" applyFont="1" applyFill="1" applyBorder="1" applyAlignment="1">
      <alignment horizontal="center" vertical="top" wrapText="1"/>
      <protection/>
    </xf>
    <xf numFmtId="0" fontId="48" fillId="0" borderId="78" xfId="68" applyFont="1" applyFill="1" applyBorder="1" applyAlignment="1">
      <alignment horizontal="center" vertical="top" wrapText="1"/>
      <protection/>
    </xf>
    <xf numFmtId="0" fontId="49" fillId="0" borderId="79" xfId="68" applyFont="1" applyBorder="1" applyAlignment="1">
      <alignment horizontal="center" vertical="top" wrapText="1"/>
      <protection/>
    </xf>
    <xf numFmtId="0" fontId="49" fillId="0" borderId="80" xfId="68" applyFont="1" applyBorder="1" applyAlignment="1">
      <alignment horizontal="left" vertical="top" wrapText="1"/>
      <protection/>
    </xf>
    <xf numFmtId="3" fontId="49" fillId="0" borderId="81" xfId="68" applyNumberFormat="1" applyFont="1" applyBorder="1" applyAlignment="1">
      <alignment horizontal="right" vertical="top" wrapText="1"/>
      <protection/>
    </xf>
    <xf numFmtId="0" fontId="49" fillId="0" borderId="82" xfId="68" applyFont="1" applyBorder="1" applyAlignment="1">
      <alignment horizontal="center" vertical="top" wrapText="1"/>
      <protection/>
    </xf>
    <xf numFmtId="0" fontId="49" fillId="0" borderId="83" xfId="68" applyFont="1" applyBorder="1" applyAlignment="1">
      <alignment horizontal="left" vertical="top" wrapText="1"/>
      <protection/>
    </xf>
    <xf numFmtId="3" fontId="49" fillId="0" borderId="84" xfId="68" applyNumberFormat="1" applyFont="1" applyBorder="1" applyAlignment="1">
      <alignment horizontal="right" vertical="top" wrapText="1"/>
      <protection/>
    </xf>
    <xf numFmtId="0" fontId="50" fillId="0" borderId="82" xfId="68" applyFont="1" applyBorder="1" applyAlignment="1">
      <alignment horizontal="center" vertical="top" wrapText="1"/>
      <protection/>
    </xf>
    <xf numFmtId="0" fontId="50" fillId="0" borderId="83" xfId="68" applyFont="1" applyBorder="1" applyAlignment="1">
      <alignment horizontal="left" vertical="top" wrapText="1"/>
      <protection/>
    </xf>
    <xf numFmtId="3" fontId="50" fillId="0" borderId="84" xfId="68" applyNumberFormat="1" applyFont="1" applyBorder="1" applyAlignment="1">
      <alignment horizontal="right" vertical="top" wrapText="1"/>
      <protection/>
    </xf>
    <xf numFmtId="0" fontId="50" fillId="0" borderId="85" xfId="68" applyFont="1" applyBorder="1" applyAlignment="1">
      <alignment horizontal="center" vertical="top" wrapText="1"/>
      <protection/>
    </xf>
    <xf numFmtId="0" fontId="50" fillId="0" borderId="86" xfId="68" applyFont="1" applyBorder="1" applyAlignment="1">
      <alignment horizontal="left" vertical="top" wrapText="1"/>
      <protection/>
    </xf>
    <xf numFmtId="3" fontId="50" fillId="0" borderId="87" xfId="68" applyNumberFormat="1" applyFont="1" applyBorder="1" applyAlignment="1">
      <alignment horizontal="right" vertical="top" wrapText="1"/>
      <protection/>
    </xf>
    <xf numFmtId="166" fontId="5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5" fillId="0" borderId="32" xfId="0" applyNumberFormat="1" applyFont="1" applyFill="1" applyBorder="1" applyAlignment="1" applyProtection="1">
      <alignment horizontal="centerContinuous" vertical="center" wrapText="1"/>
      <protection/>
    </xf>
    <xf numFmtId="166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31" xfId="0" applyNumberFormat="1" applyFont="1" applyFill="1" applyBorder="1" applyAlignment="1" applyProtection="1">
      <alignment horizontal="centerContinuous" vertical="center" wrapText="1"/>
      <protection/>
    </xf>
    <xf numFmtId="166" fontId="5" fillId="0" borderId="32" xfId="0" applyNumberFormat="1" applyFont="1" applyFill="1" applyBorder="1" applyAlignment="1" applyProtection="1">
      <alignment horizontal="centerContinuous" vertical="center" wrapText="1"/>
      <protection/>
    </xf>
    <xf numFmtId="166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9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5" fillId="0" borderId="88" xfId="0" applyFont="1" applyFill="1" applyBorder="1" applyAlignment="1">
      <alignment/>
    </xf>
    <xf numFmtId="0" fontId="5" fillId="0" borderId="89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9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90" xfId="0" applyFont="1" applyFill="1" applyBorder="1" applyAlignment="1">
      <alignment/>
    </xf>
    <xf numFmtId="0" fontId="5" fillId="0" borderId="91" xfId="0" applyFont="1" applyFill="1" applyBorder="1" applyAlignment="1">
      <alignment/>
    </xf>
    <xf numFmtId="0" fontId="5" fillId="0" borderId="92" xfId="0" applyFont="1" applyFill="1" applyBorder="1" applyAlignment="1">
      <alignment/>
    </xf>
    <xf numFmtId="0" fontId="5" fillId="0" borderId="93" xfId="0" applyFont="1" applyFill="1" applyBorder="1" applyAlignment="1">
      <alignment/>
    </xf>
    <xf numFmtId="0" fontId="5" fillId="0" borderId="94" xfId="0" applyFont="1" applyFill="1" applyBorder="1" applyAlignment="1">
      <alignment/>
    </xf>
    <xf numFmtId="0" fontId="17" fillId="38" borderId="29" xfId="0" applyFont="1" applyFill="1" applyBorder="1" applyAlignment="1">
      <alignment vertical="center"/>
    </xf>
    <xf numFmtId="0" fontId="17" fillId="38" borderId="46" xfId="0" applyFont="1" applyFill="1" applyBorder="1" applyAlignment="1">
      <alignment vertical="center"/>
    </xf>
    <xf numFmtId="0" fontId="18" fillId="38" borderId="29" xfId="0" applyFont="1" applyFill="1" applyBorder="1" applyAlignment="1">
      <alignment/>
    </xf>
    <xf numFmtId="0" fontId="18" fillId="38" borderId="46" xfId="0" applyFont="1" applyFill="1" applyBorder="1" applyAlignment="1">
      <alignment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9" fillId="0" borderId="91" xfId="0" applyFont="1" applyFill="1" applyBorder="1" applyAlignment="1" applyProtection="1">
      <alignment horizontal="left" vertical="center" wrapText="1"/>
      <protection locked="0"/>
    </xf>
    <xf numFmtId="166" fontId="6" fillId="0" borderId="41" xfId="0" applyNumberFormat="1" applyFont="1" applyFill="1" applyBorder="1" applyAlignment="1" applyProtection="1">
      <alignment horizontal="center" vertical="center" wrapText="1"/>
      <protection/>
    </xf>
    <xf numFmtId="166" fontId="10" fillId="0" borderId="95" xfId="0" applyNumberFormat="1" applyFont="1" applyFill="1" applyBorder="1" applyAlignment="1" applyProtection="1">
      <alignment horizontal="center" vertical="center" wrapText="1"/>
      <protection/>
    </xf>
    <xf numFmtId="164" fontId="10" fillId="0" borderId="41" xfId="0" applyNumberFormat="1" applyFont="1" applyFill="1" applyBorder="1" applyAlignment="1" applyProtection="1">
      <alignment vertical="center" wrapText="1"/>
      <protection/>
    </xf>
    <xf numFmtId="166" fontId="2" fillId="0" borderId="38" xfId="0" applyNumberFormat="1" applyFont="1" applyFill="1" applyBorder="1" applyAlignment="1">
      <alignment vertical="center" wrapText="1"/>
    </xf>
    <xf numFmtId="166" fontId="2" fillId="0" borderId="96" xfId="0" applyNumberFormat="1" applyFont="1" applyFill="1" applyBorder="1" applyAlignment="1">
      <alignment horizontal="center" vertical="center" wrapText="1"/>
    </xf>
    <xf numFmtId="166" fontId="2" fillId="0" borderId="67" xfId="0" applyNumberFormat="1" applyFont="1" applyFill="1" applyBorder="1" applyAlignment="1">
      <alignment vertical="center" wrapText="1"/>
    </xf>
    <xf numFmtId="166" fontId="0" fillId="0" borderId="46" xfId="0" applyNumberFormat="1" applyFill="1" applyBorder="1" applyAlignment="1" applyProtection="1">
      <alignment vertical="center" wrapText="1"/>
      <protection/>
    </xf>
    <xf numFmtId="166" fontId="2" fillId="0" borderId="69" xfId="0" applyNumberFormat="1" applyFont="1" applyFill="1" applyBorder="1" applyAlignment="1">
      <alignment vertical="center" wrapText="1"/>
    </xf>
    <xf numFmtId="168" fontId="6" fillId="0" borderId="76" xfId="46" applyNumberFormat="1" applyFont="1" applyFill="1" applyBorder="1" applyAlignment="1" applyProtection="1">
      <alignment horizontal="right" vertical="center" wrapText="1"/>
      <protection locked="0"/>
    </xf>
    <xf numFmtId="168" fontId="6" fillId="0" borderId="76" xfId="46" applyNumberFormat="1" applyFont="1" applyFill="1" applyBorder="1" applyAlignment="1" applyProtection="1">
      <alignment horizontal="right" vertical="center" wrapText="1"/>
      <protection/>
    </xf>
    <xf numFmtId="168" fontId="6" fillId="0" borderId="41" xfId="46" applyNumberFormat="1" applyFont="1" applyFill="1" applyBorder="1" applyAlignment="1" applyProtection="1">
      <alignment horizontal="right" vertical="center" wrapText="1"/>
      <protection/>
    </xf>
    <xf numFmtId="0" fontId="13" fillId="0" borderId="46" xfId="0" applyFont="1" applyBorder="1" applyAlignment="1">
      <alignment horizontal="center" vertical="center"/>
    </xf>
    <xf numFmtId="0" fontId="18" fillId="0" borderId="38" xfId="0" applyFont="1" applyBorder="1" applyAlignment="1">
      <alignment/>
    </xf>
    <xf numFmtId="0" fontId="18" fillId="38" borderId="37" xfId="0" applyFont="1" applyFill="1" applyBorder="1" applyAlignment="1">
      <alignment/>
    </xf>
    <xf numFmtId="0" fontId="13" fillId="0" borderId="97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3" fontId="18" fillId="0" borderId="76" xfId="0" applyNumberFormat="1" applyFont="1" applyBorder="1" applyAlignment="1" applyProtection="1">
      <alignment horizontal="right" vertical="center" indent="1"/>
      <protection locked="0"/>
    </xf>
    <xf numFmtId="3" fontId="13" fillId="0" borderId="76" xfId="0" applyNumberFormat="1" applyFont="1" applyBorder="1" applyAlignment="1" applyProtection="1">
      <alignment horizontal="right" vertical="center" indent="1"/>
      <protection locked="0"/>
    </xf>
    <xf numFmtId="3" fontId="13" fillId="0" borderId="31" xfId="0" applyNumberFormat="1" applyFont="1" applyBorder="1" applyAlignment="1" applyProtection="1">
      <alignment horizontal="right" vertical="center" indent="1"/>
      <protection locked="0"/>
    </xf>
    <xf numFmtId="0" fontId="13" fillId="0" borderId="11" xfId="0" applyFont="1" applyBorder="1" applyAlignment="1">
      <alignment horizontal="center" vertical="center" wrapText="1"/>
    </xf>
    <xf numFmtId="0" fontId="18" fillId="38" borderId="21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164" fontId="16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8" borderId="95" xfId="0" applyNumberFormat="1" applyFont="1" applyFill="1" applyBorder="1" applyAlignment="1" applyProtection="1">
      <alignment vertical="center" wrapText="1"/>
      <protection/>
    </xf>
    <xf numFmtId="0" fontId="16" fillId="0" borderId="38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vertical="center" wrapText="1"/>
    </xf>
    <xf numFmtId="0" fontId="16" fillId="0" borderId="67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vertical="center" wrapText="1"/>
    </xf>
    <xf numFmtId="9" fontId="1" fillId="0" borderId="67" xfId="67" applyNumberFormat="1" applyFont="1" applyFill="1" applyBorder="1" applyAlignment="1" applyProtection="1">
      <alignment horizontal="right" indent="1"/>
      <protection/>
    </xf>
    <xf numFmtId="166" fontId="2" fillId="0" borderId="67" xfId="0" applyNumberFormat="1" applyFont="1" applyFill="1" applyBorder="1" applyAlignment="1" applyProtection="1">
      <alignment vertical="center" wrapText="1"/>
      <protection/>
    </xf>
    <xf numFmtId="3" fontId="13" fillId="0" borderId="35" xfId="0" applyNumberFormat="1" applyFont="1" applyBorder="1" applyAlignment="1" applyProtection="1">
      <alignment horizontal="right" vertical="center" indent="1"/>
      <protection locked="0"/>
    </xf>
    <xf numFmtId="3" fontId="13" fillId="0" borderId="13" xfId="0" applyNumberFormat="1" applyFont="1" applyBorder="1" applyAlignment="1" applyProtection="1">
      <alignment horizontal="right" vertical="center" indent="1"/>
      <protection locked="0"/>
    </xf>
    <xf numFmtId="3" fontId="13" fillId="0" borderId="14" xfId="0" applyNumberFormat="1" applyFont="1" applyBorder="1" applyAlignment="1" applyProtection="1">
      <alignment horizontal="right" vertical="center" indent="1"/>
      <protection locked="0"/>
    </xf>
    <xf numFmtId="3" fontId="13" fillId="0" borderId="38" xfId="0" applyNumberFormat="1" applyFont="1" applyBorder="1" applyAlignment="1" applyProtection="1">
      <alignment horizontal="right" vertical="center" indent="1"/>
      <protection locked="0"/>
    </xf>
    <xf numFmtId="0" fontId="1" fillId="0" borderId="93" xfId="0" applyFont="1" applyFill="1" applyBorder="1" applyAlignment="1">
      <alignment/>
    </xf>
    <xf numFmtId="0" fontId="1" fillId="0" borderId="94" xfId="0" applyFont="1" applyFill="1" applyBorder="1" applyAlignment="1">
      <alignment/>
    </xf>
    <xf numFmtId="0" fontId="16" fillId="0" borderId="16" xfId="0" applyFont="1" applyFill="1" applyBorder="1" applyAlignment="1" applyProtection="1">
      <alignment horizontal="left" vertical="center" wrapText="1" indent="4"/>
      <protection locked="0"/>
    </xf>
    <xf numFmtId="166" fontId="16" fillId="0" borderId="70" xfId="0" applyNumberFormat="1" applyFont="1" applyFill="1" applyBorder="1" applyAlignment="1" applyProtection="1">
      <alignment horizontal="right" vertical="center" wrapText="1"/>
      <protection/>
    </xf>
    <xf numFmtId="0" fontId="1" fillId="0" borderId="66" xfId="0" applyFont="1" applyFill="1" applyBorder="1" applyAlignment="1">
      <alignment/>
    </xf>
    <xf numFmtId="0" fontId="1" fillId="0" borderId="99" xfId="0" applyFont="1" applyFill="1" applyBorder="1" applyAlignment="1">
      <alignment/>
    </xf>
    <xf numFmtId="16" fontId="16" fillId="0" borderId="93" xfId="0" applyNumberFormat="1" applyFont="1" applyFill="1" applyBorder="1" applyAlignment="1" applyProtection="1" quotePrefix="1">
      <alignment horizontal="left" vertical="center" wrapText="1"/>
      <protection locked="0"/>
    </xf>
    <xf numFmtId="0" fontId="16" fillId="0" borderId="93" xfId="0" applyFont="1" applyFill="1" applyBorder="1" applyAlignment="1" applyProtection="1">
      <alignment horizontal="left" vertical="center" wrapText="1" indent="4"/>
      <protection locked="0"/>
    </xf>
    <xf numFmtId="16" fontId="9" fillId="38" borderId="29" xfId="0" applyNumberFormat="1" applyFont="1" applyFill="1" applyBorder="1" applyAlignment="1" applyProtection="1">
      <alignment horizontal="left" vertical="center" wrapText="1"/>
      <protection locked="0"/>
    </xf>
    <xf numFmtId="0" fontId="9" fillId="38" borderId="29" xfId="0" applyFont="1" applyFill="1" applyBorder="1" applyAlignment="1" applyProtection="1">
      <alignment horizontal="left" vertical="center" wrapText="1" indent="4"/>
      <protection locked="0"/>
    </xf>
    <xf numFmtId="166" fontId="9" fillId="38" borderId="46" xfId="0" applyNumberFormat="1" applyFont="1" applyFill="1" applyBorder="1" applyAlignment="1" applyProtection="1">
      <alignment horizontal="right" vertical="center" wrapText="1"/>
      <protection/>
    </xf>
    <xf numFmtId="0" fontId="1" fillId="0" borderId="28" xfId="67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16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8" xfId="0" applyFont="1" applyFill="1" applyBorder="1" applyAlignment="1">
      <alignment/>
    </xf>
    <xf numFmtId="0" fontId="9" fillId="0" borderId="100" xfId="0" applyFont="1" applyFill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left" vertical="center" wrapText="1"/>
      <protection locked="0"/>
    </xf>
    <xf numFmtId="164" fontId="10" fillId="0" borderId="21" xfId="0" applyNumberFormat="1" applyFont="1" applyFill="1" applyBorder="1" applyAlignment="1" applyProtection="1">
      <alignment vertical="center" wrapText="1"/>
      <protection/>
    </xf>
    <xf numFmtId="164" fontId="10" fillId="0" borderId="22" xfId="0" applyNumberFormat="1" applyFont="1" applyFill="1" applyBorder="1" applyAlignment="1" applyProtection="1">
      <alignment vertical="center" wrapText="1"/>
      <protection/>
    </xf>
    <xf numFmtId="164" fontId="10" fillId="0" borderId="35" xfId="0" applyNumberFormat="1" applyFont="1" applyFill="1" applyBorder="1" applyAlignment="1" applyProtection="1">
      <alignment vertical="center" wrapText="1"/>
      <protection/>
    </xf>
    <xf numFmtId="164" fontId="10" fillId="0" borderId="46" xfId="0" applyNumberFormat="1" applyFont="1" applyFill="1" applyBorder="1" applyAlignment="1" applyProtection="1">
      <alignment vertical="center" wrapText="1"/>
      <protection/>
    </xf>
    <xf numFmtId="0" fontId="0" fillId="42" borderId="0" xfId="0" applyFill="1" applyAlignment="1">
      <alignment/>
    </xf>
    <xf numFmtId="164" fontId="5" fillId="0" borderId="0" xfId="0" applyNumberFormat="1" applyFont="1" applyFill="1" applyAlignment="1" applyProtection="1">
      <alignment vertical="center"/>
      <protection/>
    </xf>
    <xf numFmtId="164" fontId="6" fillId="0" borderId="24" xfId="0" applyNumberFormat="1" applyFont="1" applyFill="1" applyBorder="1" applyAlignment="1" applyProtection="1">
      <alignment vertical="center" wrapText="1"/>
      <protection/>
    </xf>
    <xf numFmtId="164" fontId="6" fillId="0" borderId="101" xfId="0" applyNumberFormat="1" applyFont="1" applyFill="1" applyBorder="1" applyAlignment="1" applyProtection="1">
      <alignment vertical="center" wrapText="1"/>
      <protection/>
    </xf>
    <xf numFmtId="164" fontId="6" fillId="0" borderId="101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97" xfId="0" applyNumberFormat="1" applyFont="1" applyFill="1" applyBorder="1" applyAlignment="1" applyProtection="1">
      <alignment horizontal="center" vertical="center" wrapText="1"/>
      <protection/>
    </xf>
    <xf numFmtId="164" fontId="6" fillId="0" borderId="9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wrapText="1"/>
    </xf>
    <xf numFmtId="164" fontId="11" fillId="0" borderId="102" xfId="0" applyNumberFormat="1" applyFont="1" applyFill="1" applyBorder="1" applyAlignment="1" applyProtection="1">
      <alignment vertical="center"/>
      <protection/>
    </xf>
    <xf numFmtId="164" fontId="11" fillId="0" borderId="98" xfId="0" applyNumberFormat="1" applyFont="1" applyFill="1" applyBorder="1" applyAlignment="1" applyProtection="1">
      <alignment vertical="center"/>
      <protection locked="0"/>
    </xf>
    <xf numFmtId="9" fontId="11" fillId="0" borderId="37" xfId="0" applyNumberFormat="1" applyFont="1" applyFill="1" applyBorder="1" applyAlignment="1" applyProtection="1">
      <alignment vertical="center"/>
      <protection/>
    </xf>
    <xf numFmtId="164" fontId="12" fillId="0" borderId="23" xfId="0" applyNumberFormat="1" applyFont="1" applyFill="1" applyBorder="1" applyAlignment="1" applyProtection="1" quotePrefix="1">
      <alignment horizontal="left" vertical="center" indent="1"/>
      <protection/>
    </xf>
    <xf numFmtId="164" fontId="12" fillId="0" borderId="76" xfId="0" applyNumberFormat="1" applyFont="1" applyFill="1" applyBorder="1" applyAlignment="1" applyProtection="1">
      <alignment vertical="center"/>
      <protection locked="0"/>
    </xf>
    <xf numFmtId="9" fontId="12" fillId="0" borderId="38" xfId="0" applyNumberFormat="1" applyFont="1" applyFill="1" applyBorder="1" applyAlignment="1" applyProtection="1">
      <alignment vertical="center"/>
      <protection/>
    </xf>
    <xf numFmtId="164" fontId="11" fillId="0" borderId="23" xfId="0" applyNumberFormat="1" applyFont="1" applyFill="1" applyBorder="1" applyAlignment="1" applyProtection="1">
      <alignment vertical="center"/>
      <protection/>
    </xf>
    <xf numFmtId="164" fontId="11" fillId="0" borderId="76" xfId="0" applyNumberFormat="1" applyFont="1" applyFill="1" applyBorder="1" applyAlignment="1" applyProtection="1">
      <alignment vertical="center"/>
      <protection locked="0"/>
    </xf>
    <xf numFmtId="9" fontId="11" fillId="0" borderId="38" xfId="79" applyFont="1" applyFill="1" applyBorder="1" applyAlignment="1" applyProtection="1">
      <alignment vertical="center"/>
      <protection/>
    </xf>
    <xf numFmtId="9" fontId="11" fillId="0" borderId="38" xfId="0" applyNumberFormat="1" applyFont="1" applyFill="1" applyBorder="1" applyAlignment="1" applyProtection="1">
      <alignment vertical="center"/>
      <protection/>
    </xf>
    <xf numFmtId="9" fontId="11" fillId="0" borderId="46" xfId="79" applyFont="1" applyFill="1" applyBorder="1" applyAlignment="1" applyProtection="1">
      <alignment vertical="center"/>
      <protection/>
    </xf>
    <xf numFmtId="164" fontId="6" fillId="0" borderId="101" xfId="0" applyNumberFormat="1" applyFont="1" applyFill="1" applyBorder="1" applyAlignment="1" applyProtection="1">
      <alignment vertical="center"/>
      <protection/>
    </xf>
    <xf numFmtId="164" fontId="11" fillId="0" borderId="23" xfId="0" applyNumberFormat="1" applyFont="1" applyFill="1" applyBorder="1" applyAlignment="1" applyProtection="1">
      <alignment horizontal="left" vertical="center"/>
      <protection/>
    </xf>
    <xf numFmtId="9" fontId="11" fillId="0" borderId="4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 applyProtection="1">
      <alignment vertical="center"/>
      <protection/>
    </xf>
    <xf numFmtId="9" fontId="11" fillId="0" borderId="37" xfId="79" applyFont="1" applyFill="1" applyBorder="1" applyAlignment="1" applyProtection="1">
      <alignment vertical="center"/>
      <protection/>
    </xf>
    <xf numFmtId="164" fontId="6" fillId="0" borderId="62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11" fillId="42" borderId="21" xfId="0" applyNumberFormat="1" applyFont="1" applyFill="1" applyBorder="1" applyAlignment="1" applyProtection="1">
      <alignment vertical="center"/>
      <protection locked="0"/>
    </xf>
    <xf numFmtId="185" fontId="23" fillId="0" borderId="67" xfId="0" applyNumberFormat="1" applyFont="1" applyFill="1" applyBorder="1" applyAlignment="1" applyProtection="1">
      <alignment horizontal="right" vertical="center"/>
      <protection locked="0"/>
    </xf>
    <xf numFmtId="0" fontId="53" fillId="0" borderId="28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0" fontId="5" fillId="0" borderId="0" xfId="67" applyFont="1" applyFill="1" applyAlignment="1" applyProtection="1">
      <alignment horizontal="center"/>
      <protection/>
    </xf>
    <xf numFmtId="166" fontId="14" fillId="0" borderId="66" xfId="67" applyNumberFormat="1" applyFont="1" applyFill="1" applyBorder="1" applyAlignment="1" applyProtection="1">
      <alignment horizontal="left" vertical="center"/>
      <protection/>
    </xf>
    <xf numFmtId="166" fontId="5" fillId="0" borderId="0" xfId="67" applyNumberFormat="1" applyFont="1" applyFill="1" applyBorder="1" applyAlignment="1" applyProtection="1">
      <alignment horizontal="center" vertical="center"/>
      <protection/>
    </xf>
    <xf numFmtId="164" fontId="16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Alignment="1">
      <alignment horizontal="center"/>
      <protection/>
    </xf>
    <xf numFmtId="49" fontId="5" fillId="0" borderId="0" xfId="67" applyNumberFormat="1" applyFont="1" applyFill="1" applyBorder="1" applyAlignment="1" applyProtection="1">
      <alignment horizontal="center" vertical="center"/>
      <protection/>
    </xf>
    <xf numFmtId="166" fontId="14" fillId="0" borderId="66" xfId="67" applyNumberFormat="1" applyFont="1" applyFill="1" applyBorder="1" applyAlignment="1" applyProtection="1">
      <alignment horizontal="left"/>
      <protection/>
    </xf>
    <xf numFmtId="166" fontId="5" fillId="0" borderId="103" xfId="0" applyNumberFormat="1" applyFont="1" applyFill="1" applyBorder="1" applyAlignment="1" applyProtection="1">
      <alignment horizontal="center" vertical="center" wrapText="1"/>
      <protection/>
    </xf>
    <xf numFmtId="166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 vertical="top"/>
      <protection locked="0"/>
    </xf>
    <xf numFmtId="166" fontId="5" fillId="0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Fill="1" applyAlignment="1">
      <alignment horizontal="center" textRotation="180" wrapText="1"/>
    </xf>
    <xf numFmtId="166" fontId="5" fillId="0" borderId="52" xfId="0" applyNumberFormat="1" applyFont="1" applyFill="1" applyBorder="1" applyAlignment="1" applyProtection="1">
      <alignment horizontal="center" vertical="center" wrapText="1"/>
      <protection/>
    </xf>
    <xf numFmtId="166" fontId="5" fillId="0" borderId="53" xfId="0" applyNumberFormat="1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>
      <alignment horizontal="right" textRotation="180" wrapText="1"/>
    </xf>
    <xf numFmtId="0" fontId="26" fillId="38" borderId="31" xfId="0" applyFont="1" applyFill="1" applyBorder="1" applyAlignment="1" applyProtection="1">
      <alignment horizontal="center" vertical="center" wrapText="1"/>
      <protection/>
    </xf>
    <xf numFmtId="0" fontId="26" fillId="38" borderId="48" xfId="0" applyFont="1" applyFill="1" applyBorder="1" applyAlignment="1" applyProtection="1">
      <alignment horizontal="center" vertical="center" wrapText="1"/>
      <protection/>
    </xf>
    <xf numFmtId="0" fontId="26" fillId="38" borderId="32" xfId="0" applyFont="1" applyFill="1" applyBorder="1" applyAlignment="1" applyProtection="1">
      <alignment horizontal="center" vertical="center" wrapText="1"/>
      <protection/>
    </xf>
    <xf numFmtId="0" fontId="5" fillId="0" borderId="24" xfId="67" applyFont="1" applyFill="1" applyBorder="1" applyAlignment="1" applyProtection="1">
      <alignment horizontal="center" vertical="center" wrapText="1"/>
      <protection/>
    </xf>
    <xf numFmtId="0" fontId="5" fillId="0" borderId="16" xfId="67" applyFont="1" applyFill="1" applyBorder="1" applyAlignment="1" applyProtection="1">
      <alignment horizontal="center" vertical="center" wrapText="1"/>
      <protection/>
    </xf>
    <xf numFmtId="0" fontId="5" fillId="0" borderId="25" xfId="67" applyFont="1" applyFill="1" applyBorder="1" applyAlignment="1" applyProtection="1">
      <alignment horizontal="center" vertical="center"/>
      <protection/>
    </xf>
    <xf numFmtId="0" fontId="5" fillId="0" borderId="43" xfId="67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74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 applyProtection="1">
      <alignment horizontal="center" vertical="center" wrapText="1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center" vertical="center"/>
      <protection/>
    </xf>
    <xf numFmtId="0" fontId="18" fillId="0" borderId="104" xfId="0" applyFont="1" applyBorder="1" applyAlignment="1" applyProtection="1">
      <alignment horizontal="center" vertical="center"/>
      <protection/>
    </xf>
    <xf numFmtId="0" fontId="13" fillId="38" borderId="31" xfId="0" applyFont="1" applyFill="1" applyBorder="1" applyAlignment="1" applyProtection="1">
      <alignment horizontal="left" vertical="center"/>
      <protection/>
    </xf>
    <xf numFmtId="0" fontId="13" fillId="38" borderId="32" xfId="0" applyFont="1" applyFill="1" applyBorder="1" applyAlignment="1" applyProtection="1">
      <alignment horizontal="left" vertic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98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center" wrapText="1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0" fontId="52" fillId="0" borderId="0" xfId="68" applyFont="1" applyFill="1" applyAlignment="1">
      <alignment horizontal="center" vertical="top" wrapText="1"/>
      <protection/>
    </xf>
    <xf numFmtId="0" fontId="51" fillId="0" borderId="0" xfId="68" applyFont="1" applyFill="1">
      <alignment/>
      <protection/>
    </xf>
    <xf numFmtId="0" fontId="6" fillId="0" borderId="21" xfId="67" applyFont="1" applyFill="1" applyBorder="1" applyAlignment="1" applyProtection="1">
      <alignment horizontal="center" vertical="center" wrapText="1"/>
      <protection/>
    </xf>
    <xf numFmtId="0" fontId="6" fillId="0" borderId="35" xfId="67" applyFont="1" applyFill="1" applyBorder="1" applyAlignment="1" applyProtection="1">
      <alignment horizontal="center" vertical="center" wrapText="1"/>
      <protection/>
    </xf>
    <xf numFmtId="166" fontId="6" fillId="0" borderId="21" xfId="67" applyNumberFormat="1" applyFont="1" applyFill="1" applyBorder="1" applyAlignment="1" applyProtection="1">
      <alignment horizontal="center" vertical="center"/>
      <protection/>
    </xf>
    <xf numFmtId="166" fontId="6" fillId="0" borderId="37" xfId="67" applyNumberFormat="1" applyFont="1" applyFill="1" applyBorder="1" applyAlignment="1" applyProtection="1">
      <alignment horizontal="center" vertical="center"/>
      <protection/>
    </xf>
    <xf numFmtId="0" fontId="6" fillId="0" borderId="20" xfId="67" applyFont="1" applyFill="1" applyBorder="1" applyAlignment="1" applyProtection="1">
      <alignment horizontal="center" vertical="center" wrapText="1"/>
      <protection/>
    </xf>
    <xf numFmtId="0" fontId="6" fillId="0" borderId="34" xfId="67" applyFont="1" applyFill="1" applyBorder="1" applyAlignment="1" applyProtection="1">
      <alignment horizontal="center" vertical="center" wrapText="1"/>
      <protection/>
    </xf>
    <xf numFmtId="0" fontId="6" fillId="0" borderId="25" xfId="67" applyFont="1" applyFill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166" fontId="6" fillId="0" borderId="31" xfId="0" applyNumberFormat="1" applyFont="1" applyFill="1" applyBorder="1" applyAlignment="1" applyProtection="1">
      <alignment horizontal="left" vertical="center" wrapText="1" indent="2"/>
      <protection/>
    </xf>
    <xf numFmtId="166" fontId="6" fillId="0" borderId="32" xfId="0" applyNumberFormat="1" applyFont="1" applyFill="1" applyBorder="1" applyAlignment="1" applyProtection="1">
      <alignment horizontal="left" vertical="center" wrapText="1" indent="2"/>
      <protection/>
    </xf>
    <xf numFmtId="166" fontId="6" fillId="0" borderId="103" xfId="0" applyNumberFormat="1" applyFont="1" applyFill="1" applyBorder="1" applyAlignment="1" applyProtection="1">
      <alignment horizontal="center" vertical="center"/>
      <protection/>
    </xf>
    <xf numFmtId="166" fontId="6" fillId="0" borderId="47" xfId="0" applyNumberFormat="1" applyFont="1" applyFill="1" applyBorder="1" applyAlignment="1" applyProtection="1">
      <alignment horizontal="center" vertical="center"/>
      <protection/>
    </xf>
    <xf numFmtId="166" fontId="6" fillId="0" borderId="105" xfId="0" applyNumberFormat="1" applyFont="1" applyFill="1" applyBorder="1" applyAlignment="1" applyProtection="1">
      <alignment horizontal="center" vertical="center"/>
      <protection/>
    </xf>
    <xf numFmtId="166" fontId="6" fillId="0" borderId="49" xfId="0" applyNumberFormat="1" applyFont="1" applyFill="1" applyBorder="1" applyAlignment="1" applyProtection="1">
      <alignment horizontal="center" vertical="center"/>
      <protection/>
    </xf>
    <xf numFmtId="166" fontId="6" fillId="0" borderId="59" xfId="0" applyNumberFormat="1" applyFont="1" applyFill="1" applyBorder="1" applyAlignment="1" applyProtection="1">
      <alignment horizontal="center" vertical="center"/>
      <protection/>
    </xf>
    <xf numFmtId="166" fontId="6" fillId="0" borderId="103" xfId="0" applyNumberFormat="1" applyFont="1" applyFill="1" applyBorder="1" applyAlignment="1" applyProtection="1">
      <alignment horizontal="center" vertical="center" wrapText="1"/>
      <protection/>
    </xf>
    <xf numFmtId="166" fontId="6" fillId="0" borderId="47" xfId="0" applyNumberFormat="1" applyFont="1" applyFill="1" applyBorder="1" applyAlignment="1" applyProtection="1">
      <alignment horizontal="center" vertical="center" wrapText="1"/>
      <protection/>
    </xf>
    <xf numFmtId="166" fontId="6" fillId="0" borderId="103" xfId="0" applyNumberFormat="1" applyFont="1" applyFill="1" applyBorder="1" applyAlignment="1">
      <alignment horizontal="center" vertical="center" wrapText="1"/>
    </xf>
    <xf numFmtId="166" fontId="6" fillId="0" borderId="47" xfId="0" applyNumberFormat="1" applyFont="1" applyFill="1" applyBorder="1" applyAlignment="1">
      <alignment horizontal="center" vertical="center"/>
    </xf>
    <xf numFmtId="166" fontId="6" fillId="0" borderId="103" xfId="0" applyNumberFormat="1" applyFont="1" applyFill="1" applyBorder="1" applyAlignment="1">
      <alignment horizontal="center" vertical="center"/>
    </xf>
    <xf numFmtId="166" fontId="6" fillId="0" borderId="47" xfId="0" applyNumberFormat="1" applyFont="1" applyFill="1" applyBorder="1" applyAlignment="1">
      <alignment horizontal="center" vertical="center" wrapText="1"/>
    </xf>
    <xf numFmtId="166" fontId="6" fillId="0" borderId="74" xfId="0" applyNumberFormat="1" applyFont="1" applyFill="1" applyBorder="1" applyAlignment="1">
      <alignment horizontal="center" vertical="center" wrapText="1"/>
    </xf>
    <xf numFmtId="166" fontId="6" fillId="0" borderId="30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Fill="1" applyAlignment="1">
      <alignment horizontal="center" textRotation="180" wrapText="1"/>
    </xf>
    <xf numFmtId="166" fontId="6" fillId="0" borderId="98" xfId="0" applyNumberFormat="1" applyFont="1" applyFill="1" applyBorder="1" applyAlignment="1">
      <alignment horizontal="center" vertical="center" wrapText="1"/>
    </xf>
    <xf numFmtId="166" fontId="6" fillId="0" borderId="102" xfId="0" applyNumberFormat="1" applyFont="1" applyFill="1" applyBorder="1" applyAlignment="1">
      <alignment horizontal="center" vertical="center" wrapText="1"/>
    </xf>
    <xf numFmtId="166" fontId="6" fillId="0" borderId="26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justify" vertical="center" wrapText="1"/>
    </xf>
    <xf numFmtId="0" fontId="9" fillId="0" borderId="0" xfId="71" applyFont="1" applyFill="1" applyAlignment="1" applyProtection="1">
      <alignment horizontal="center" vertical="center" wrapText="1"/>
      <protection/>
    </xf>
    <xf numFmtId="0" fontId="34" fillId="0" borderId="22" xfId="71" applyFont="1" applyFill="1" applyBorder="1" applyAlignment="1" applyProtection="1">
      <alignment horizontal="center" wrapText="1"/>
      <protection/>
    </xf>
    <xf numFmtId="0" fontId="34" fillId="0" borderId="38" xfId="71" applyFont="1" applyFill="1" applyBorder="1" applyAlignment="1" applyProtection="1">
      <alignment horizontal="center" wrapText="1"/>
      <protection/>
    </xf>
    <xf numFmtId="0" fontId="16" fillId="0" borderId="0" xfId="71" applyFont="1" applyFill="1" applyAlignment="1" applyProtection="1">
      <alignment horizontal="left"/>
      <protection/>
    </xf>
    <xf numFmtId="0" fontId="34" fillId="0" borderId="0" xfId="71" applyFont="1" applyFill="1" applyBorder="1" applyAlignment="1" applyProtection="1">
      <alignment horizontal="right"/>
      <protection/>
    </xf>
    <xf numFmtId="0" fontId="35" fillId="0" borderId="24" xfId="71" applyFont="1" applyFill="1" applyBorder="1" applyAlignment="1" applyProtection="1">
      <alignment horizontal="center" vertical="center" wrapText="1"/>
      <protection/>
    </xf>
    <xf numFmtId="0" fontId="35" fillId="0" borderId="16" xfId="71" applyFont="1" applyFill="1" applyBorder="1" applyAlignment="1" applyProtection="1">
      <alignment horizontal="center" vertical="center" wrapText="1"/>
      <protection/>
    </xf>
    <xf numFmtId="0" fontId="35" fillId="0" borderId="17" xfId="71" applyFont="1" applyFill="1" applyBorder="1" applyAlignment="1" applyProtection="1">
      <alignment horizontal="center" vertical="center" wrapText="1"/>
      <protection/>
    </xf>
    <xf numFmtId="0" fontId="34" fillId="0" borderId="21" xfId="71" applyFont="1" applyFill="1" applyBorder="1" applyAlignment="1" applyProtection="1">
      <alignment horizontal="center" vertical="center" wrapText="1"/>
      <protection/>
    </xf>
    <xf numFmtId="0" fontId="34" fillId="0" borderId="22" xfId="71" applyFont="1" applyFill="1" applyBorder="1" applyAlignment="1" applyProtection="1">
      <alignment horizontal="center" vertical="center" wrapText="1"/>
      <protection/>
    </xf>
    <xf numFmtId="0" fontId="28" fillId="0" borderId="25" xfId="70" applyFont="1" applyFill="1" applyBorder="1" applyAlignment="1" applyProtection="1">
      <alignment horizontal="center" vertical="center" textRotation="90"/>
      <protection/>
    </xf>
    <xf numFmtId="0" fontId="28" fillId="0" borderId="43" xfId="70" applyFont="1" applyFill="1" applyBorder="1" applyAlignment="1" applyProtection="1">
      <alignment horizontal="center" vertical="center" textRotation="90"/>
      <protection/>
    </xf>
    <xf numFmtId="0" fontId="28" fillId="0" borderId="28" xfId="70" applyFont="1" applyFill="1" applyBorder="1" applyAlignment="1" applyProtection="1">
      <alignment horizontal="center" vertical="center" textRotation="90"/>
      <protection/>
    </xf>
    <xf numFmtId="0" fontId="34" fillId="0" borderId="96" xfId="71" applyFont="1" applyFill="1" applyBorder="1" applyAlignment="1" applyProtection="1">
      <alignment horizontal="center" vertical="center" wrapText="1"/>
      <protection/>
    </xf>
    <xf numFmtId="0" fontId="34" fillId="0" borderId="67" xfId="71" applyFont="1" applyFill="1" applyBorder="1" applyAlignment="1" applyProtection="1">
      <alignment horizontal="center" vertical="center" wrapText="1"/>
      <protection/>
    </xf>
    <xf numFmtId="0" fontId="2" fillId="0" borderId="0" xfId="70" applyFont="1" applyFill="1" applyAlignment="1" applyProtection="1">
      <alignment horizontal="center" vertical="center" wrapText="1"/>
      <protection/>
    </xf>
    <xf numFmtId="0" fontId="5" fillId="0" borderId="20" xfId="70" applyFont="1" applyFill="1" applyBorder="1" applyAlignment="1" applyProtection="1">
      <alignment horizontal="center" vertical="center" wrapText="1"/>
      <protection/>
    </xf>
    <xf numFmtId="0" fontId="5" fillId="0" borderId="18" xfId="70" applyFont="1" applyFill="1" applyBorder="1" applyAlignment="1" applyProtection="1">
      <alignment horizontal="center" vertical="center" wrapText="1"/>
      <protection/>
    </xf>
    <xf numFmtId="0" fontId="16" fillId="0" borderId="0" xfId="71" applyFont="1" applyFill="1" applyAlignment="1" applyProtection="1">
      <alignment horizontal="center"/>
      <protection/>
    </xf>
    <xf numFmtId="0" fontId="4" fillId="0" borderId="37" xfId="70" applyFont="1" applyFill="1" applyBorder="1" applyAlignment="1" applyProtection="1">
      <alignment horizontal="center" vertical="center" wrapText="1"/>
      <protection/>
    </xf>
    <xf numFmtId="0" fontId="4" fillId="0" borderId="38" xfId="70" applyFont="1" applyFill="1" applyBorder="1" applyAlignment="1" applyProtection="1">
      <alignment horizontal="center" vertical="center"/>
      <protection/>
    </xf>
    <xf numFmtId="0" fontId="28" fillId="0" borderId="21" xfId="70" applyFont="1" applyFill="1" applyBorder="1" applyAlignment="1" applyProtection="1">
      <alignment horizontal="center" vertical="center" textRotation="90"/>
      <protection/>
    </xf>
    <xf numFmtId="0" fontId="28" fillId="0" borderId="22" xfId="70" applyFont="1" applyFill="1" applyBorder="1" applyAlignment="1" applyProtection="1">
      <alignment horizontal="center" vertical="center" textRotation="90"/>
      <protection/>
    </xf>
    <xf numFmtId="0" fontId="28" fillId="0" borderId="0" xfId="70" applyFont="1" applyFill="1" applyBorder="1" applyAlignment="1" applyProtection="1">
      <alignment horizontal="right" vertical="center"/>
      <protection/>
    </xf>
    <xf numFmtId="0" fontId="5" fillId="0" borderId="0" xfId="70" applyFont="1" applyFill="1" applyAlignment="1" applyProtection="1">
      <alignment horizontal="center" vertical="center" wrapText="1"/>
      <protection/>
    </xf>
    <xf numFmtId="0" fontId="9" fillId="0" borderId="20" xfId="69" applyFont="1" applyBorder="1" applyAlignment="1">
      <alignment horizontal="center" vertical="center" wrapText="1"/>
      <protection/>
    </xf>
    <xf numFmtId="0" fontId="9" fillId="0" borderId="18" xfId="69" applyFont="1" applyBorder="1" applyAlignment="1">
      <alignment horizontal="center" vertical="center" wrapText="1"/>
      <protection/>
    </xf>
    <xf numFmtId="0" fontId="9" fillId="0" borderId="52" xfId="69" applyFont="1" applyBorder="1" applyAlignment="1">
      <alignment horizontal="center" vertical="center" wrapText="1"/>
      <protection/>
    </xf>
    <xf numFmtId="0" fontId="9" fillId="0" borderId="40" xfId="69" applyFont="1" applyBorder="1" applyAlignment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0" borderId="74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62" xfId="0" applyFont="1" applyFill="1" applyBorder="1" applyAlignment="1" applyProtection="1">
      <alignment horizontal="left" vertical="center"/>
      <protection/>
    </xf>
    <xf numFmtId="0" fontId="6" fillId="0" borderId="96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6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right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wrapText="1"/>
      <protection/>
    </xf>
    <xf numFmtId="0" fontId="41" fillId="0" borderId="11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horizontal="center" textRotation="180"/>
      <protection/>
    </xf>
    <xf numFmtId="0" fontId="3" fillId="0" borderId="0" xfId="0" applyFont="1" applyFill="1" applyAlignment="1" applyProtection="1">
      <alignment horizontal="center" vertical="top" wrapText="1"/>
      <protection locked="0"/>
    </xf>
  </cellXfs>
  <cellStyles count="66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 2" xfId="66"/>
    <cellStyle name="Normál_KVRENMUNKA" xfId="67"/>
    <cellStyle name="Normál_Másolat eredetijeEves beszamolo_403478_2015_05_21_11_30" xfId="68"/>
    <cellStyle name="Normál_Szociális2112" xfId="69"/>
    <cellStyle name="Normál_VAGYONK" xfId="70"/>
    <cellStyle name="Normál_VAGYONKIM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</cellStyles>
  <dxfs count="4"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59"/>
  <sheetViews>
    <sheetView zoomScaleSheetLayoutView="100" zoomScalePageLayoutView="0" workbookViewId="0" topLeftCell="A145">
      <selection activeCell="E114" sqref="E114"/>
    </sheetView>
  </sheetViews>
  <sheetFormatPr defaultColWidth="9.00390625" defaultRowHeight="12.75"/>
  <cols>
    <col min="1" max="1" width="13.875" style="92" customWidth="1"/>
    <col min="2" max="2" width="99.375" style="26" customWidth="1"/>
    <col min="3" max="3" width="19.875" style="146" customWidth="1"/>
    <col min="4" max="4" width="19.375" style="26" customWidth="1"/>
    <col min="5" max="5" width="18.375" style="26" customWidth="1"/>
    <col min="6" max="6" width="17.00390625" style="26" customWidth="1"/>
    <col min="7" max="16384" width="9.375" style="26" customWidth="1"/>
  </cols>
  <sheetData>
    <row r="1" spans="1:3" s="1" customFormat="1" ht="26.25" customHeight="1">
      <c r="A1" s="90"/>
      <c r="C1" s="88" t="s">
        <v>762</v>
      </c>
    </row>
    <row r="2" spans="1:3" s="15" customFormat="1" ht="28.5" customHeight="1">
      <c r="A2" s="788" t="s">
        <v>793</v>
      </c>
      <c r="B2" s="788"/>
      <c r="C2" s="788"/>
    </row>
    <row r="3" spans="1:3" s="15" customFormat="1" ht="15.75">
      <c r="A3" s="91"/>
      <c r="B3" s="25"/>
      <c r="C3" s="145"/>
    </row>
    <row r="4" spans="1:3" ht="15.75">
      <c r="A4" s="790" t="s">
        <v>276</v>
      </c>
      <c r="B4" s="790"/>
      <c r="C4" s="790"/>
    </row>
    <row r="5" spans="1:3" ht="16.5" thickBot="1">
      <c r="A5" s="785" t="s">
        <v>358</v>
      </c>
      <c r="B5" s="785"/>
      <c r="C5" s="89" t="s">
        <v>303</v>
      </c>
    </row>
    <row r="6" spans="1:6" s="238" customFormat="1" ht="32.25" thickBot="1">
      <c r="A6" s="215" t="s">
        <v>315</v>
      </c>
      <c r="B6" s="27" t="s">
        <v>278</v>
      </c>
      <c r="C6" s="27" t="s">
        <v>763</v>
      </c>
      <c r="D6" s="373" t="s">
        <v>443</v>
      </c>
      <c r="E6" s="369" t="s">
        <v>444</v>
      </c>
      <c r="F6" s="370" t="s">
        <v>445</v>
      </c>
    </row>
    <row r="7" spans="1:6" s="240" customFormat="1" ht="16.5" thickBot="1">
      <c r="A7" s="224" t="s">
        <v>14</v>
      </c>
      <c r="B7" s="239" t="s">
        <v>18</v>
      </c>
      <c r="C7" s="239" t="s">
        <v>16</v>
      </c>
      <c r="D7" s="374" t="s">
        <v>20</v>
      </c>
      <c r="E7" s="371" t="s">
        <v>21</v>
      </c>
      <c r="F7" s="372" t="s">
        <v>22</v>
      </c>
    </row>
    <row r="8" spans="1:6" s="240" customFormat="1" ht="16.5" thickBot="1">
      <c r="A8" s="241" t="s">
        <v>279</v>
      </c>
      <c r="B8" s="216" t="s">
        <v>111</v>
      </c>
      <c r="C8" s="336">
        <f>+C9+C10+C11+C12+C13+C14</f>
        <v>30510</v>
      </c>
      <c r="D8" s="336">
        <f>+D9+D10+D11+D12+D13+D14</f>
        <v>25046</v>
      </c>
      <c r="E8" s="336">
        <f>+E9+E10+E11+E12+E13+E14</f>
        <v>25046</v>
      </c>
      <c r="F8" s="387">
        <f>E8/D8</f>
        <v>1</v>
      </c>
    </row>
    <row r="9" spans="1:6" s="240" customFormat="1" ht="15.75">
      <c r="A9" s="28" t="s">
        <v>325</v>
      </c>
      <c r="B9" s="217" t="s">
        <v>112</v>
      </c>
      <c r="C9" s="337">
        <v>12552</v>
      </c>
      <c r="D9" s="380">
        <v>12562</v>
      </c>
      <c r="E9" s="356">
        <v>12562</v>
      </c>
      <c r="F9" s="395">
        <f>E9/D9</f>
        <v>1</v>
      </c>
    </row>
    <row r="10" spans="1:6" s="240" customFormat="1" ht="15.75">
      <c r="A10" s="29" t="s">
        <v>326</v>
      </c>
      <c r="B10" s="218" t="s">
        <v>113</v>
      </c>
      <c r="C10" s="337"/>
      <c r="D10" s="381"/>
      <c r="E10" s="352"/>
      <c r="F10" s="396"/>
    </row>
    <row r="11" spans="1:6" s="240" customFormat="1" ht="15.75">
      <c r="A11" s="29" t="s">
        <v>327</v>
      </c>
      <c r="B11" s="218" t="s">
        <v>114</v>
      </c>
      <c r="C11" s="337">
        <v>8396</v>
      </c>
      <c r="D11" s="381">
        <v>7686</v>
      </c>
      <c r="E11" s="352">
        <v>7686</v>
      </c>
      <c r="F11" s="396">
        <f>E11/D11</f>
        <v>1</v>
      </c>
    </row>
    <row r="12" spans="1:6" s="240" customFormat="1" ht="15.75">
      <c r="A12" s="29" t="s">
        <v>328</v>
      </c>
      <c r="B12" s="218" t="s">
        <v>115</v>
      </c>
      <c r="C12" s="337">
        <v>1800</v>
      </c>
      <c r="D12" s="381">
        <v>1800</v>
      </c>
      <c r="E12" s="352">
        <v>1800</v>
      </c>
      <c r="F12" s="396">
        <f>E12/D12</f>
        <v>1</v>
      </c>
    </row>
    <row r="13" spans="1:6" s="240" customFormat="1" ht="15.75">
      <c r="A13" s="29" t="s">
        <v>357</v>
      </c>
      <c r="B13" s="218" t="s">
        <v>116</v>
      </c>
      <c r="C13" s="337"/>
      <c r="D13" s="381"/>
      <c r="E13" s="352"/>
      <c r="F13" s="396"/>
    </row>
    <row r="14" spans="1:6" s="240" customFormat="1" ht="16.5" thickBot="1">
      <c r="A14" s="30" t="s">
        <v>329</v>
      </c>
      <c r="B14" s="219" t="s">
        <v>117</v>
      </c>
      <c r="C14" s="337">
        <v>7762</v>
      </c>
      <c r="D14" s="382">
        <v>2998</v>
      </c>
      <c r="E14" s="361">
        <v>2998</v>
      </c>
      <c r="F14" s="397">
        <f>E14/D14</f>
        <v>1</v>
      </c>
    </row>
    <row r="15" spans="1:6" s="240" customFormat="1" ht="16.5" thickBot="1">
      <c r="A15" s="241" t="s">
        <v>280</v>
      </c>
      <c r="B15" s="220" t="s">
        <v>118</v>
      </c>
      <c r="C15" s="336">
        <f>+C16+C17+C18+C19+C20</f>
        <v>300</v>
      </c>
      <c r="D15" s="336">
        <f>+D16+D17+D18+D19+D20</f>
        <v>30869</v>
      </c>
      <c r="E15" s="336">
        <f>+E16+E17+E18+E19+E20</f>
        <v>25709</v>
      </c>
      <c r="F15" s="387">
        <f>E15/D15</f>
        <v>0.8328420097832777</v>
      </c>
    </row>
    <row r="16" spans="1:6" s="240" customFormat="1" ht="15.75">
      <c r="A16" s="28" t="s">
        <v>331</v>
      </c>
      <c r="B16" s="217" t="s">
        <v>102</v>
      </c>
      <c r="C16" s="337"/>
      <c r="D16" s="355"/>
      <c r="E16" s="356"/>
      <c r="F16" s="395"/>
    </row>
    <row r="17" spans="1:6" s="240" customFormat="1" ht="15.75">
      <c r="A17" s="29" t="s">
        <v>332</v>
      </c>
      <c r="B17" s="218" t="s">
        <v>119</v>
      </c>
      <c r="C17" s="338"/>
      <c r="D17" s="351"/>
      <c r="E17" s="352"/>
      <c r="F17" s="396"/>
    </row>
    <row r="18" spans="1:6" s="240" customFormat="1" ht="15.75">
      <c r="A18" s="29" t="s">
        <v>333</v>
      </c>
      <c r="B18" s="218" t="s">
        <v>120</v>
      </c>
      <c r="C18" s="338"/>
      <c r="D18" s="351"/>
      <c r="E18" s="352"/>
      <c r="F18" s="396"/>
    </row>
    <row r="19" spans="1:6" s="240" customFormat="1" ht="15.75">
      <c r="A19" s="29" t="s">
        <v>334</v>
      </c>
      <c r="B19" s="218" t="s">
        <v>121</v>
      </c>
      <c r="C19" s="338"/>
      <c r="D19" s="351"/>
      <c r="E19" s="352"/>
      <c r="F19" s="396"/>
    </row>
    <row r="20" spans="1:6" s="240" customFormat="1" ht="16.5" thickBot="1">
      <c r="A20" s="29" t="s">
        <v>335</v>
      </c>
      <c r="B20" s="218" t="s">
        <v>122</v>
      </c>
      <c r="C20" s="338">
        <v>300</v>
      </c>
      <c r="D20" s="381">
        <v>30869</v>
      </c>
      <c r="E20" s="352">
        <v>25709</v>
      </c>
      <c r="F20" s="397">
        <f>E20/D20</f>
        <v>0.8328420097832777</v>
      </c>
    </row>
    <row r="21" spans="1:6" s="240" customFormat="1" ht="16.5" thickBot="1">
      <c r="A21" s="30" t="s">
        <v>123</v>
      </c>
      <c r="B21" s="219" t="s">
        <v>124</v>
      </c>
      <c r="C21" s="339"/>
      <c r="D21" s="360"/>
      <c r="E21" s="361"/>
      <c r="F21" s="387"/>
    </row>
    <row r="22" spans="1:6" s="240" customFormat="1" ht="16.5" thickBot="1">
      <c r="A22" s="241" t="s">
        <v>281</v>
      </c>
      <c r="B22" s="216" t="s">
        <v>125</v>
      </c>
      <c r="C22" s="336">
        <f>+C23+C24+C25+C26+C27</f>
        <v>47368</v>
      </c>
      <c r="D22" s="336">
        <f>+D23+D24+D25+D26+D27</f>
        <v>64922</v>
      </c>
      <c r="E22" s="336">
        <f>+E23+E24+E25+E26+E27</f>
        <v>64922</v>
      </c>
      <c r="F22" s="387"/>
    </row>
    <row r="23" spans="1:6" s="240" customFormat="1" ht="15.75">
      <c r="A23" s="28" t="s">
        <v>319</v>
      </c>
      <c r="B23" s="217" t="s">
        <v>126</v>
      </c>
      <c r="C23" s="337"/>
      <c r="D23" s="380"/>
      <c r="E23" s="741"/>
      <c r="F23" s="395"/>
    </row>
    <row r="24" spans="1:6" s="240" customFormat="1" ht="15.75">
      <c r="A24" s="29" t="s">
        <v>320</v>
      </c>
      <c r="B24" s="218" t="s">
        <v>127</v>
      </c>
      <c r="C24" s="338"/>
      <c r="D24" s="351"/>
      <c r="E24" s="352"/>
      <c r="F24" s="396"/>
    </row>
    <row r="25" spans="1:6" s="240" customFormat="1" ht="15.75">
      <c r="A25" s="29" t="s">
        <v>321</v>
      </c>
      <c r="B25" s="218" t="s">
        <v>128</v>
      </c>
      <c r="C25" s="338"/>
      <c r="D25" s="351"/>
      <c r="E25" s="352"/>
      <c r="F25" s="396"/>
    </row>
    <row r="26" spans="1:6" s="240" customFormat="1" ht="15.75">
      <c r="A26" s="29" t="s">
        <v>129</v>
      </c>
      <c r="B26" s="218" t="s">
        <v>130</v>
      </c>
      <c r="C26" s="338"/>
      <c r="D26" s="351"/>
      <c r="E26" s="352"/>
      <c r="F26" s="396"/>
    </row>
    <row r="27" spans="1:6" s="240" customFormat="1" ht="16.5" thickBot="1">
      <c r="A27" s="29" t="s">
        <v>131</v>
      </c>
      <c r="B27" s="218" t="s">
        <v>132</v>
      </c>
      <c r="C27" s="338">
        <v>47368</v>
      </c>
      <c r="D27" s="351">
        <v>64922</v>
      </c>
      <c r="E27" s="352">
        <v>64922</v>
      </c>
      <c r="F27" s="397">
        <f>E27/D27</f>
        <v>1</v>
      </c>
    </row>
    <row r="28" spans="1:6" s="240" customFormat="1" ht="16.5" thickBot="1">
      <c r="A28" s="30" t="s">
        <v>133</v>
      </c>
      <c r="B28" s="219" t="s">
        <v>134</v>
      </c>
      <c r="C28" s="338">
        <v>47368</v>
      </c>
      <c r="D28" s="360">
        <v>64922</v>
      </c>
      <c r="E28" s="361">
        <v>64922</v>
      </c>
      <c r="F28" s="397"/>
    </row>
    <row r="29" spans="1:6" s="240" customFormat="1" ht="16.5" thickBot="1">
      <c r="A29" s="241" t="s">
        <v>135</v>
      </c>
      <c r="B29" s="216" t="s">
        <v>34</v>
      </c>
      <c r="C29" s="340">
        <f>C30+C34+C35+C36+C37</f>
        <v>2692</v>
      </c>
      <c r="D29" s="340">
        <f>D30+D34+D35+D36+D37</f>
        <v>2717</v>
      </c>
      <c r="E29" s="340">
        <f>E30+E34+E35+E36+E37</f>
        <v>2466</v>
      </c>
      <c r="F29" s="387">
        <f>E29/D29</f>
        <v>0.9076186970923813</v>
      </c>
    </row>
    <row r="30" spans="1:6" s="240" customFormat="1" ht="15.75">
      <c r="A30" s="28" t="s">
        <v>397</v>
      </c>
      <c r="B30" s="217" t="s">
        <v>35</v>
      </c>
      <c r="C30" s="341">
        <f>+C31+C33+C32</f>
        <v>791</v>
      </c>
      <c r="D30" s="341">
        <f>+D31+D33+D32</f>
        <v>791</v>
      </c>
      <c r="E30" s="341">
        <f>+E31+E33+E32</f>
        <v>638</v>
      </c>
      <c r="F30" s="395">
        <f>E30/D30</f>
        <v>0.8065739570164349</v>
      </c>
    </row>
    <row r="31" spans="1:6" s="240" customFormat="1" ht="15.75">
      <c r="A31" s="29" t="s">
        <v>274</v>
      </c>
      <c r="B31" s="218" t="s">
        <v>136</v>
      </c>
      <c r="C31" s="338">
        <v>791</v>
      </c>
      <c r="D31" s="381">
        <v>791</v>
      </c>
      <c r="E31" s="352">
        <v>638</v>
      </c>
      <c r="F31" s="396">
        <f>E31/D31</f>
        <v>0.8065739570164349</v>
      </c>
    </row>
    <row r="32" spans="1:6" s="240" customFormat="1" ht="15.75">
      <c r="A32" s="29" t="s">
        <v>275</v>
      </c>
      <c r="B32" s="318" t="s">
        <v>33</v>
      </c>
      <c r="C32" s="338"/>
      <c r="D32" s="381"/>
      <c r="E32" s="352"/>
      <c r="F32" s="396"/>
    </row>
    <row r="33" spans="1:6" s="240" customFormat="1" ht="15.75">
      <c r="A33" s="29" t="s">
        <v>31</v>
      </c>
      <c r="B33" s="318" t="s">
        <v>137</v>
      </c>
      <c r="C33" s="338"/>
      <c r="D33" s="381"/>
      <c r="E33" s="352"/>
      <c r="F33" s="396"/>
    </row>
    <row r="34" spans="1:6" s="240" customFormat="1" ht="15.75">
      <c r="A34" s="29" t="s">
        <v>398</v>
      </c>
      <c r="B34" s="218" t="s">
        <v>32</v>
      </c>
      <c r="C34" s="338"/>
      <c r="D34" s="381"/>
      <c r="E34" s="352"/>
      <c r="F34" s="396"/>
    </row>
    <row r="35" spans="1:6" s="240" customFormat="1" ht="15.75">
      <c r="A35" s="29" t="s">
        <v>402</v>
      </c>
      <c r="B35" s="218" t="s">
        <v>138</v>
      </c>
      <c r="C35" s="338"/>
      <c r="D35" s="381"/>
      <c r="E35" s="352"/>
      <c r="F35" s="396"/>
    </row>
    <row r="36" spans="1:6" s="240" customFormat="1" ht="15.75">
      <c r="A36" s="29" t="s">
        <v>403</v>
      </c>
      <c r="B36" s="218" t="s">
        <v>401</v>
      </c>
      <c r="C36" s="338">
        <v>1876</v>
      </c>
      <c r="D36" s="381">
        <v>1876</v>
      </c>
      <c r="E36" s="352">
        <v>1810</v>
      </c>
      <c r="F36" s="396">
        <f>E36/D36</f>
        <v>0.964818763326226</v>
      </c>
    </row>
    <row r="37" spans="1:6" s="240" customFormat="1" ht="16.5" thickBot="1">
      <c r="A37" s="30" t="s">
        <v>404</v>
      </c>
      <c r="B37" s="219" t="s">
        <v>139</v>
      </c>
      <c r="C37" s="338">
        <v>25</v>
      </c>
      <c r="D37" s="382">
        <v>50</v>
      </c>
      <c r="E37" s="361">
        <v>18</v>
      </c>
      <c r="F37" s="397">
        <f>E37/D37</f>
        <v>0.36</v>
      </c>
    </row>
    <row r="38" spans="1:6" s="240" customFormat="1" ht="16.5" thickBot="1">
      <c r="A38" s="241" t="s">
        <v>283</v>
      </c>
      <c r="B38" s="216" t="s">
        <v>140</v>
      </c>
      <c r="C38" s="336">
        <f>SUM(C39:C48)</f>
        <v>86</v>
      </c>
      <c r="D38" s="336">
        <f>SUM(D39:D48)</f>
        <v>86</v>
      </c>
      <c r="E38" s="336">
        <f>SUM(E39:E48)</f>
        <v>316</v>
      </c>
      <c r="F38" s="387">
        <f>E38/D38</f>
        <v>3.6744186046511627</v>
      </c>
    </row>
    <row r="39" spans="1:6" s="240" customFormat="1" ht="15.75">
      <c r="A39" s="28" t="s">
        <v>103</v>
      </c>
      <c r="B39" s="217" t="s">
        <v>94</v>
      </c>
      <c r="C39" s="337"/>
      <c r="D39" s="355"/>
      <c r="E39" s="356">
        <v>183</v>
      </c>
      <c r="F39" s="395"/>
    </row>
    <row r="40" spans="1:6" s="240" customFormat="1" ht="15.75">
      <c r="A40" s="29" t="s">
        <v>105</v>
      </c>
      <c r="B40" s="218" t="s">
        <v>95</v>
      </c>
      <c r="C40" s="338">
        <v>86</v>
      </c>
      <c r="D40" s="351">
        <v>86</v>
      </c>
      <c r="E40" s="352">
        <v>85</v>
      </c>
      <c r="F40" s="396">
        <f>E40/D40</f>
        <v>0.9883720930232558</v>
      </c>
    </row>
    <row r="41" spans="1:6" s="240" customFormat="1" ht="15.75">
      <c r="A41" s="29" t="s">
        <v>107</v>
      </c>
      <c r="B41" s="218" t="s">
        <v>96</v>
      </c>
      <c r="C41" s="338"/>
      <c r="D41" s="351"/>
      <c r="E41" s="352"/>
      <c r="F41" s="396"/>
    </row>
    <row r="42" spans="1:6" s="240" customFormat="1" ht="15.75">
      <c r="A42" s="29" t="s">
        <v>141</v>
      </c>
      <c r="B42" s="218" t="s">
        <v>97</v>
      </c>
      <c r="C42" s="338"/>
      <c r="D42" s="351"/>
      <c r="E42" s="352">
        <v>45</v>
      </c>
      <c r="F42" s="396"/>
    </row>
    <row r="43" spans="1:6" s="240" customFormat="1" ht="15.75">
      <c r="A43" s="29" t="s">
        <v>142</v>
      </c>
      <c r="B43" s="218" t="s">
        <v>98</v>
      </c>
      <c r="C43" s="338"/>
      <c r="D43" s="351"/>
      <c r="E43" s="352"/>
      <c r="F43" s="396"/>
    </row>
    <row r="44" spans="1:6" s="240" customFormat="1" ht="15.75">
      <c r="A44" s="29" t="s">
        <v>143</v>
      </c>
      <c r="B44" s="218" t="s">
        <v>144</v>
      </c>
      <c r="C44" s="338"/>
      <c r="D44" s="351"/>
      <c r="E44" s="352"/>
      <c r="F44" s="396"/>
    </row>
    <row r="45" spans="1:6" s="240" customFormat="1" ht="15.75">
      <c r="A45" s="29" t="s">
        <v>145</v>
      </c>
      <c r="B45" s="218" t="s">
        <v>146</v>
      </c>
      <c r="C45" s="338"/>
      <c r="D45" s="351"/>
      <c r="E45" s="352"/>
      <c r="F45" s="396"/>
    </row>
    <row r="46" spans="1:6" s="240" customFormat="1" ht="15.75">
      <c r="A46" s="29" t="s">
        <v>147</v>
      </c>
      <c r="B46" s="218" t="s">
        <v>99</v>
      </c>
      <c r="C46" s="338"/>
      <c r="D46" s="351"/>
      <c r="E46" s="352"/>
      <c r="F46" s="396"/>
    </row>
    <row r="47" spans="1:6" s="240" customFormat="1" ht="15.75">
      <c r="A47" s="29" t="s">
        <v>148</v>
      </c>
      <c r="B47" s="218" t="s">
        <v>100</v>
      </c>
      <c r="C47" s="342"/>
      <c r="D47" s="351"/>
      <c r="E47" s="352"/>
      <c r="F47" s="396"/>
    </row>
    <row r="48" spans="1:6" s="240" customFormat="1" ht="16.5" thickBot="1">
      <c r="A48" s="30" t="s">
        <v>149</v>
      </c>
      <c r="B48" s="219" t="s">
        <v>101</v>
      </c>
      <c r="C48" s="343"/>
      <c r="D48" s="382"/>
      <c r="E48" s="361">
        <v>3</v>
      </c>
      <c r="F48" s="397"/>
    </row>
    <row r="49" spans="1:6" s="240" customFormat="1" ht="16.5" thickBot="1">
      <c r="A49" s="241" t="s">
        <v>284</v>
      </c>
      <c r="B49" s="216" t="s">
        <v>150</v>
      </c>
      <c r="C49" s="336">
        <f>SUM(C50:C54)</f>
        <v>0</v>
      </c>
      <c r="D49" s="336">
        <f>SUM(D50:D54)</f>
        <v>0</v>
      </c>
      <c r="E49" s="336">
        <f>SUM(E50:E54)</f>
        <v>0</v>
      </c>
      <c r="F49" s="397"/>
    </row>
    <row r="50" spans="1:6" s="240" customFormat="1" ht="16.5" thickBot="1">
      <c r="A50" s="28" t="s">
        <v>322</v>
      </c>
      <c r="B50" s="217" t="s">
        <v>104</v>
      </c>
      <c r="C50" s="344"/>
      <c r="D50" s="355"/>
      <c r="E50" s="356"/>
      <c r="F50" s="397"/>
    </row>
    <row r="51" spans="1:6" s="240" customFormat="1" ht="16.5" thickBot="1">
      <c r="A51" s="29" t="s">
        <v>323</v>
      </c>
      <c r="B51" s="218" t="s">
        <v>106</v>
      </c>
      <c r="C51" s="342"/>
      <c r="D51" s="351"/>
      <c r="E51" s="352"/>
      <c r="F51" s="397"/>
    </row>
    <row r="52" spans="1:6" s="240" customFormat="1" ht="16.5" thickBot="1">
      <c r="A52" s="29" t="s">
        <v>389</v>
      </c>
      <c r="B52" s="218" t="s">
        <v>108</v>
      </c>
      <c r="C52" s="342"/>
      <c r="D52" s="351"/>
      <c r="E52" s="352"/>
      <c r="F52" s="397"/>
    </row>
    <row r="53" spans="1:6" s="240" customFormat="1" ht="15.75">
      <c r="A53" s="29" t="s">
        <v>405</v>
      </c>
      <c r="B53" s="218" t="s">
        <v>151</v>
      </c>
      <c r="C53" s="342"/>
      <c r="D53" s="351"/>
      <c r="E53" s="352"/>
      <c r="F53" s="396"/>
    </row>
    <row r="54" spans="1:6" s="240" customFormat="1" ht="16.5" thickBot="1">
      <c r="A54" s="30" t="s">
        <v>406</v>
      </c>
      <c r="B54" s="219" t="s">
        <v>152</v>
      </c>
      <c r="C54" s="343"/>
      <c r="D54" s="360"/>
      <c r="E54" s="361"/>
      <c r="F54" s="397"/>
    </row>
    <row r="55" spans="1:6" s="240" customFormat="1" ht="16.5" thickBot="1">
      <c r="A55" s="241" t="s">
        <v>153</v>
      </c>
      <c r="B55" s="216" t="s">
        <v>154</v>
      </c>
      <c r="C55" s="336">
        <f>SUM(C56:C58)</f>
        <v>0</v>
      </c>
      <c r="D55" s="336">
        <f>SUM(D56:D58)</f>
        <v>0</v>
      </c>
      <c r="E55" s="336">
        <f>SUM(E56:E58)</f>
        <v>0</v>
      </c>
      <c r="F55" s="387"/>
    </row>
    <row r="56" spans="1:6" s="240" customFormat="1" ht="15.75">
      <c r="A56" s="28" t="s">
        <v>324</v>
      </c>
      <c r="B56" s="217" t="s">
        <v>155</v>
      </c>
      <c r="C56" s="337"/>
      <c r="D56" s="355"/>
      <c r="E56" s="356"/>
      <c r="F56" s="395"/>
    </row>
    <row r="57" spans="1:6" s="240" customFormat="1" ht="15.75">
      <c r="A57" s="29" t="s">
        <v>400</v>
      </c>
      <c r="B57" s="218" t="s">
        <v>156</v>
      </c>
      <c r="C57" s="338"/>
      <c r="D57" s="351"/>
      <c r="E57" s="352"/>
      <c r="F57" s="396"/>
    </row>
    <row r="58" spans="1:6" s="240" customFormat="1" ht="15.75">
      <c r="A58" s="29" t="s">
        <v>157</v>
      </c>
      <c r="B58" s="218" t="s">
        <v>158</v>
      </c>
      <c r="C58" s="338"/>
      <c r="D58" s="351"/>
      <c r="E58" s="352"/>
      <c r="F58" s="396"/>
    </row>
    <row r="59" spans="1:6" s="240" customFormat="1" ht="16.5" thickBot="1">
      <c r="A59" s="30" t="s">
        <v>159</v>
      </c>
      <c r="B59" s="219" t="s">
        <v>160</v>
      </c>
      <c r="C59" s="339"/>
      <c r="D59" s="360"/>
      <c r="E59" s="361"/>
      <c r="F59" s="397"/>
    </row>
    <row r="60" spans="1:6" s="240" customFormat="1" ht="16.5" thickBot="1">
      <c r="A60" s="241" t="s">
        <v>286</v>
      </c>
      <c r="B60" s="220" t="s">
        <v>161</v>
      </c>
      <c r="C60" s="336">
        <f>SUM(C61:C63)</f>
        <v>0</v>
      </c>
      <c r="D60" s="375"/>
      <c r="E60" s="358"/>
      <c r="F60" s="387"/>
    </row>
    <row r="61" spans="1:6" s="240" customFormat="1" ht="15.75">
      <c r="A61" s="28" t="s">
        <v>369</v>
      </c>
      <c r="B61" s="217" t="s">
        <v>162</v>
      </c>
      <c r="C61" s="342"/>
      <c r="D61" s="355"/>
      <c r="E61" s="356"/>
      <c r="F61" s="395"/>
    </row>
    <row r="62" spans="1:6" s="240" customFormat="1" ht="15.75">
      <c r="A62" s="29" t="s">
        <v>370</v>
      </c>
      <c r="B62" s="218" t="s">
        <v>163</v>
      </c>
      <c r="C62" s="342"/>
      <c r="D62" s="351"/>
      <c r="E62" s="352"/>
      <c r="F62" s="396"/>
    </row>
    <row r="63" spans="1:6" s="240" customFormat="1" ht="15.75">
      <c r="A63" s="29" t="s">
        <v>164</v>
      </c>
      <c r="B63" s="218" t="s">
        <v>165</v>
      </c>
      <c r="C63" s="342"/>
      <c r="D63" s="351"/>
      <c r="E63" s="352"/>
      <c r="F63" s="396"/>
    </row>
    <row r="64" spans="1:6" s="240" customFormat="1" ht="16.5" thickBot="1">
      <c r="A64" s="30" t="s">
        <v>166</v>
      </c>
      <c r="B64" s="219" t="s">
        <v>167</v>
      </c>
      <c r="C64" s="342"/>
      <c r="D64" s="360"/>
      <c r="E64" s="361"/>
      <c r="F64" s="397"/>
    </row>
    <row r="65" spans="1:6" s="240" customFormat="1" ht="16.5" thickBot="1">
      <c r="A65" s="241" t="s">
        <v>287</v>
      </c>
      <c r="B65" s="216" t="s">
        <v>168</v>
      </c>
      <c r="C65" s="340">
        <f>+C8+C15+C22+C29+C38+C49+C55+C60</f>
        <v>80956</v>
      </c>
      <c r="D65" s="340">
        <f>+D8+D15+D22+D29+D38+D49+D55+D60</f>
        <v>123640</v>
      </c>
      <c r="E65" s="340">
        <f>+E8+E15+E22+E29+E38+E49+E55+E60</f>
        <v>118459</v>
      </c>
      <c r="F65" s="387">
        <f>E65/D65</f>
        <v>0.9580960854092526</v>
      </c>
    </row>
    <row r="66" spans="1:6" s="240" customFormat="1" ht="16.5" thickBot="1">
      <c r="A66" s="242" t="s">
        <v>267</v>
      </c>
      <c r="B66" s="220" t="s">
        <v>169</v>
      </c>
      <c r="C66" s="336">
        <f>SUM(C67:C69)</f>
        <v>0</v>
      </c>
      <c r="D66" s="375"/>
      <c r="E66" s="358"/>
      <c r="F66" s="387"/>
    </row>
    <row r="67" spans="1:6" s="240" customFormat="1" ht="15.75">
      <c r="A67" s="28" t="s">
        <v>170</v>
      </c>
      <c r="B67" s="217" t="s">
        <v>171</v>
      </c>
      <c r="C67" s="342"/>
      <c r="D67" s="355"/>
      <c r="E67" s="356"/>
      <c r="F67" s="395"/>
    </row>
    <row r="68" spans="1:6" s="240" customFormat="1" ht="15.75">
      <c r="A68" s="29" t="s">
        <v>172</v>
      </c>
      <c r="B68" s="218" t="s">
        <v>173</v>
      </c>
      <c r="C68" s="342"/>
      <c r="D68" s="351"/>
      <c r="E68" s="352"/>
      <c r="F68" s="396"/>
    </row>
    <row r="69" spans="1:6" s="240" customFormat="1" ht="16.5" thickBot="1">
      <c r="A69" s="30" t="s">
        <v>174</v>
      </c>
      <c r="B69" s="221" t="s">
        <v>273</v>
      </c>
      <c r="C69" s="342"/>
      <c r="D69" s="360"/>
      <c r="E69" s="361"/>
      <c r="F69" s="397"/>
    </row>
    <row r="70" spans="1:6" s="240" customFormat="1" ht="16.5" thickBot="1">
      <c r="A70" s="242" t="s">
        <v>175</v>
      </c>
      <c r="B70" s="220" t="s">
        <v>176</v>
      </c>
      <c r="C70" s="336">
        <f>SUM(C71:C74)</f>
        <v>0</v>
      </c>
      <c r="D70" s="375"/>
      <c r="E70" s="358"/>
      <c r="F70" s="387"/>
    </row>
    <row r="71" spans="1:6" s="240" customFormat="1" ht="15.75">
      <c r="A71" s="28" t="s">
        <v>177</v>
      </c>
      <c r="B71" s="217" t="s">
        <v>178</v>
      </c>
      <c r="C71" s="342"/>
      <c r="D71" s="355"/>
      <c r="E71" s="356"/>
      <c r="F71" s="395"/>
    </row>
    <row r="72" spans="1:6" s="240" customFormat="1" ht="15.75">
      <c r="A72" s="29" t="s">
        <v>179</v>
      </c>
      <c r="B72" s="218" t="s">
        <v>180</v>
      </c>
      <c r="C72" s="342"/>
      <c r="D72" s="351"/>
      <c r="E72" s="352"/>
      <c r="F72" s="396"/>
    </row>
    <row r="73" spans="1:6" s="240" customFormat="1" ht="15.75">
      <c r="A73" s="29" t="s">
        <v>181</v>
      </c>
      <c r="B73" s="218" t="s">
        <v>182</v>
      </c>
      <c r="C73" s="342"/>
      <c r="D73" s="351"/>
      <c r="E73" s="352"/>
      <c r="F73" s="396"/>
    </row>
    <row r="74" spans="1:6" s="240" customFormat="1" ht="16.5" thickBot="1">
      <c r="A74" s="30" t="s">
        <v>183</v>
      </c>
      <c r="B74" s="219" t="s">
        <v>184</v>
      </c>
      <c r="C74" s="342"/>
      <c r="D74" s="360"/>
      <c r="E74" s="361"/>
      <c r="F74" s="397"/>
    </row>
    <row r="75" spans="1:6" s="240" customFormat="1" ht="16.5" thickBot="1">
      <c r="A75" s="242" t="s">
        <v>185</v>
      </c>
      <c r="B75" s="220" t="s">
        <v>186</v>
      </c>
      <c r="C75" s="336">
        <f>SUM(C76:C77)</f>
        <v>7900</v>
      </c>
      <c r="D75" s="336">
        <f>SUM(D76:D77)</f>
        <v>8068</v>
      </c>
      <c r="E75" s="336">
        <f>SUM(E76:E77)</f>
        <v>8068</v>
      </c>
      <c r="F75" s="387">
        <f>E65/D65</f>
        <v>0.9580960854092526</v>
      </c>
    </row>
    <row r="76" spans="1:6" s="240" customFormat="1" ht="15.75">
      <c r="A76" s="28" t="s">
        <v>371</v>
      </c>
      <c r="B76" s="217" t="s">
        <v>187</v>
      </c>
      <c r="C76" s="342">
        <v>7900</v>
      </c>
      <c r="D76" s="380">
        <v>8068</v>
      </c>
      <c r="E76" s="356">
        <v>8068</v>
      </c>
      <c r="F76" s="395">
        <f>E65/D65</f>
        <v>0.9580960854092526</v>
      </c>
    </row>
    <row r="77" spans="1:6" s="240" customFormat="1" ht="16.5" thickBot="1">
      <c r="A77" s="30" t="s">
        <v>372</v>
      </c>
      <c r="B77" s="219" t="s">
        <v>188</v>
      </c>
      <c r="C77" s="342"/>
      <c r="D77" s="360"/>
      <c r="E77" s="361"/>
      <c r="F77" s="397"/>
    </row>
    <row r="78" spans="1:6" s="240" customFormat="1" ht="16.5" thickBot="1">
      <c r="A78" s="242" t="s">
        <v>189</v>
      </c>
      <c r="B78" s="220" t="s">
        <v>190</v>
      </c>
      <c r="C78" s="336">
        <f>SUM(C79:C81)</f>
        <v>0</v>
      </c>
      <c r="D78" s="375">
        <f>SUM(D79:D81)</f>
        <v>0</v>
      </c>
      <c r="E78" s="375">
        <f>SUM(E79:E81)</f>
        <v>1083</v>
      </c>
      <c r="F78" s="387"/>
    </row>
    <row r="79" spans="1:6" s="240" customFormat="1" ht="15.75">
      <c r="A79" s="28" t="s">
        <v>387</v>
      </c>
      <c r="B79" s="217" t="s">
        <v>191</v>
      </c>
      <c r="C79" s="342"/>
      <c r="D79" s="355"/>
      <c r="E79" s="356">
        <v>1083</v>
      </c>
      <c r="F79" s="395"/>
    </row>
    <row r="80" spans="1:6" s="240" customFormat="1" ht="15.75">
      <c r="A80" s="29" t="s">
        <v>388</v>
      </c>
      <c r="B80" s="218" t="s">
        <v>192</v>
      </c>
      <c r="C80" s="342"/>
      <c r="D80" s="351"/>
      <c r="E80" s="352"/>
      <c r="F80" s="724"/>
    </row>
    <row r="81" spans="1:6" s="240" customFormat="1" ht="16.5" thickBot="1">
      <c r="A81" s="30" t="s">
        <v>193</v>
      </c>
      <c r="B81" s="219" t="s">
        <v>194</v>
      </c>
      <c r="C81" s="342"/>
      <c r="D81" s="360"/>
      <c r="E81" s="361"/>
      <c r="F81" s="397"/>
    </row>
    <row r="82" spans="1:6" s="240" customFormat="1" ht="16.5" thickBot="1">
      <c r="A82" s="242" t="s">
        <v>195</v>
      </c>
      <c r="B82" s="220" t="s">
        <v>196</v>
      </c>
      <c r="C82" s="336">
        <f>SUM(C83:C86)</f>
        <v>0</v>
      </c>
      <c r="D82" s="375"/>
      <c r="E82" s="358"/>
      <c r="F82" s="387"/>
    </row>
    <row r="83" spans="1:6" s="240" customFormat="1" ht="15.75">
      <c r="A83" s="243" t="s">
        <v>197</v>
      </c>
      <c r="B83" s="217" t="s">
        <v>198</v>
      </c>
      <c r="C83" s="342"/>
      <c r="D83" s="355"/>
      <c r="E83" s="356"/>
      <c r="F83" s="395"/>
    </row>
    <row r="84" spans="1:6" s="240" customFormat="1" ht="15.75">
      <c r="A84" s="244" t="s">
        <v>199</v>
      </c>
      <c r="B84" s="218" t="s">
        <v>200</v>
      </c>
      <c r="C84" s="342"/>
      <c r="D84" s="351"/>
      <c r="E84" s="352"/>
      <c r="F84" s="396"/>
    </row>
    <row r="85" spans="1:6" s="240" customFormat="1" ht="15.75">
      <c r="A85" s="244" t="s">
        <v>201</v>
      </c>
      <c r="B85" s="218" t="s">
        <v>202</v>
      </c>
      <c r="C85" s="342"/>
      <c r="D85" s="351"/>
      <c r="E85" s="352"/>
      <c r="F85" s="396"/>
    </row>
    <row r="86" spans="1:6" s="240" customFormat="1" ht="16.5" thickBot="1">
      <c r="A86" s="245" t="s">
        <v>203</v>
      </c>
      <c r="B86" s="219" t="s">
        <v>204</v>
      </c>
      <c r="C86" s="342"/>
      <c r="D86" s="360"/>
      <c r="E86" s="361"/>
      <c r="F86" s="397"/>
    </row>
    <row r="87" spans="1:6" s="240" customFormat="1" ht="16.5" thickBot="1">
      <c r="A87" s="242" t="s">
        <v>205</v>
      </c>
      <c r="B87" s="220" t="s">
        <v>206</v>
      </c>
      <c r="C87" s="345"/>
      <c r="D87" s="375"/>
      <c r="E87" s="358"/>
      <c r="F87" s="387"/>
    </row>
    <row r="88" spans="1:6" s="240" customFormat="1" ht="16.5" thickBot="1">
      <c r="A88" s="242" t="s">
        <v>207</v>
      </c>
      <c r="B88" s="222" t="s">
        <v>208</v>
      </c>
      <c r="C88" s="340">
        <f>+C66+C70+C75+C78+C82+C87</f>
        <v>7900</v>
      </c>
      <c r="D88" s="340">
        <f>+D66+D70+D75+D78+D82+D87</f>
        <v>8068</v>
      </c>
      <c r="E88" s="340">
        <f>+E66+E70+E75+E78+E82+E87</f>
        <v>9151</v>
      </c>
      <c r="F88" s="387">
        <f>E88/D88</f>
        <v>1.1342340109072881</v>
      </c>
    </row>
    <row r="89" spans="1:6" s="240" customFormat="1" ht="16.5" thickBot="1">
      <c r="A89" s="246" t="s">
        <v>209</v>
      </c>
      <c r="B89" s="223" t="s">
        <v>268</v>
      </c>
      <c r="C89" s="340">
        <f>+C65+C88</f>
        <v>88856</v>
      </c>
      <c r="D89" s="340">
        <f>+D65+D88</f>
        <v>131708</v>
      </c>
      <c r="E89" s="340">
        <f>+E65+E88</f>
        <v>127610</v>
      </c>
      <c r="F89" s="387">
        <f>E89/D89</f>
        <v>0.9688857168888754</v>
      </c>
    </row>
    <row r="90" spans="1:6" ht="15.75">
      <c r="A90" s="789"/>
      <c r="B90" s="789"/>
      <c r="C90" s="789"/>
      <c r="D90" s="398"/>
      <c r="E90" s="398"/>
      <c r="F90" s="398"/>
    </row>
    <row r="91" spans="1:6" ht="15.75">
      <c r="A91" s="787" t="s">
        <v>764</v>
      </c>
      <c r="B91" s="787"/>
      <c r="C91" s="787"/>
      <c r="D91" s="399"/>
      <c r="E91" s="399"/>
      <c r="F91" s="399"/>
    </row>
    <row r="92" spans="1:6" s="237" customFormat="1" ht="16.5" customHeight="1">
      <c r="A92" s="786" t="s">
        <v>295</v>
      </c>
      <c r="B92" s="786"/>
      <c r="C92" s="786"/>
      <c r="D92" s="400"/>
      <c r="E92" s="400"/>
      <c r="F92" s="400"/>
    </row>
    <row r="93" spans="1:6" s="250" customFormat="1" ht="16.5" thickBot="1">
      <c r="A93" s="791" t="s">
        <v>359</v>
      </c>
      <c r="B93" s="791"/>
      <c r="C93" s="249" t="s">
        <v>269</v>
      </c>
      <c r="D93" s="401"/>
      <c r="E93" s="401"/>
      <c r="F93" s="401"/>
    </row>
    <row r="94" spans="1:6" s="238" customFormat="1" ht="32.25" thickBot="1">
      <c r="A94" s="215" t="s">
        <v>315</v>
      </c>
      <c r="B94" s="27" t="s">
        <v>296</v>
      </c>
      <c r="C94" s="27" t="s">
        <v>763</v>
      </c>
      <c r="D94" s="373" t="s">
        <v>443</v>
      </c>
      <c r="E94" s="369" t="s">
        <v>444</v>
      </c>
      <c r="F94" s="370" t="s">
        <v>445</v>
      </c>
    </row>
    <row r="95" spans="1:6" s="240" customFormat="1" ht="16.5" thickBot="1">
      <c r="A95" s="215" t="s">
        <v>14</v>
      </c>
      <c r="B95" s="27" t="s">
        <v>18</v>
      </c>
      <c r="C95" s="27" t="s">
        <v>16</v>
      </c>
      <c r="D95" s="375"/>
      <c r="E95" s="358"/>
      <c r="F95" s="359"/>
    </row>
    <row r="96" spans="1:6" s="238" customFormat="1" ht="16.5" thickBot="1">
      <c r="A96" s="251" t="s">
        <v>279</v>
      </c>
      <c r="B96" s="225" t="s">
        <v>265</v>
      </c>
      <c r="C96" s="346">
        <f>SUM(C97:C101)</f>
        <v>39692</v>
      </c>
      <c r="D96" s="336">
        <f>SUM(D97:D101)</f>
        <v>66037</v>
      </c>
      <c r="E96" s="336">
        <f>SUM(E97:E101)</f>
        <v>46264</v>
      </c>
      <c r="F96" s="388">
        <f aca="true" t="shared" si="0" ref="F96:F101">E96/D96</f>
        <v>0.7005769492860063</v>
      </c>
    </row>
    <row r="97" spans="1:6" s="238" customFormat="1" ht="15.75">
      <c r="A97" s="31" t="s">
        <v>325</v>
      </c>
      <c r="B97" s="33" t="s">
        <v>297</v>
      </c>
      <c r="C97" s="347">
        <v>9836</v>
      </c>
      <c r="D97" s="362">
        <v>23134</v>
      </c>
      <c r="E97" s="363">
        <v>22565</v>
      </c>
      <c r="F97" s="392">
        <f t="shared" si="0"/>
        <v>0.9754041670268868</v>
      </c>
    </row>
    <row r="98" spans="1:6" s="238" customFormat="1" ht="15.75">
      <c r="A98" s="29" t="s">
        <v>326</v>
      </c>
      <c r="B98" s="34" t="s">
        <v>373</v>
      </c>
      <c r="C98" s="338">
        <v>1723</v>
      </c>
      <c r="D98" s="353">
        <v>3318</v>
      </c>
      <c r="E98" s="354">
        <v>3305</v>
      </c>
      <c r="F98" s="393">
        <f t="shared" si="0"/>
        <v>0.9960819770946353</v>
      </c>
    </row>
    <row r="99" spans="1:6" s="238" customFormat="1" ht="15.75">
      <c r="A99" s="29" t="s">
        <v>327</v>
      </c>
      <c r="B99" s="34" t="s">
        <v>350</v>
      </c>
      <c r="C99" s="339">
        <v>15113</v>
      </c>
      <c r="D99" s="353">
        <v>23935</v>
      </c>
      <c r="E99" s="354">
        <v>13584</v>
      </c>
      <c r="F99" s="393">
        <f t="shared" si="0"/>
        <v>0.5675370795905578</v>
      </c>
    </row>
    <row r="100" spans="1:6" s="238" customFormat="1" ht="15.75">
      <c r="A100" s="29" t="s">
        <v>328</v>
      </c>
      <c r="B100" s="35" t="s">
        <v>374</v>
      </c>
      <c r="C100" s="339">
        <v>5979</v>
      </c>
      <c r="D100" s="353">
        <v>7216</v>
      </c>
      <c r="E100" s="354">
        <v>4650</v>
      </c>
      <c r="F100" s="393">
        <f t="shared" si="0"/>
        <v>0.6444013303769401</v>
      </c>
    </row>
    <row r="101" spans="1:6" s="238" customFormat="1" ht="15.75">
      <c r="A101" s="29" t="s">
        <v>210</v>
      </c>
      <c r="B101" s="226" t="s">
        <v>375</v>
      </c>
      <c r="C101" s="339">
        <f>SUM(C102:C111)</f>
        <v>7041</v>
      </c>
      <c r="D101" s="339">
        <f>SUM(D102:D111)</f>
        <v>8434</v>
      </c>
      <c r="E101" s="339">
        <f>SUM(E102:E111)</f>
        <v>2160</v>
      </c>
      <c r="F101" s="393">
        <f t="shared" si="0"/>
        <v>0.2561062366611335</v>
      </c>
    </row>
    <row r="102" spans="1:6" s="238" customFormat="1" ht="15.75">
      <c r="A102" s="29" t="s">
        <v>329</v>
      </c>
      <c r="B102" s="34" t="s">
        <v>211</v>
      </c>
      <c r="C102" s="339"/>
      <c r="D102" s="353">
        <v>1181</v>
      </c>
      <c r="E102" s="354">
        <v>1180</v>
      </c>
      <c r="F102" s="393"/>
    </row>
    <row r="103" spans="1:6" s="238" customFormat="1" ht="15.75">
      <c r="A103" s="29" t="s">
        <v>330</v>
      </c>
      <c r="B103" s="227" t="s">
        <v>212</v>
      </c>
      <c r="C103" s="339"/>
      <c r="D103" s="353"/>
      <c r="E103" s="354"/>
      <c r="F103" s="393"/>
    </row>
    <row r="104" spans="1:6" s="238" customFormat="1" ht="15.75">
      <c r="A104" s="29" t="s">
        <v>394</v>
      </c>
      <c r="B104" s="228" t="s">
        <v>213</v>
      </c>
      <c r="C104" s="339"/>
      <c r="D104" s="353"/>
      <c r="E104" s="354"/>
      <c r="F104" s="393"/>
    </row>
    <row r="105" spans="1:6" s="238" customFormat="1" ht="15.75">
      <c r="A105" s="29" t="s">
        <v>395</v>
      </c>
      <c r="B105" s="228" t="s">
        <v>214</v>
      </c>
      <c r="C105" s="339"/>
      <c r="D105" s="353"/>
      <c r="E105" s="354"/>
      <c r="F105" s="393"/>
    </row>
    <row r="106" spans="1:6" s="238" customFormat="1" ht="15.75">
      <c r="A106" s="29" t="s">
        <v>26</v>
      </c>
      <c r="B106" s="227" t="s">
        <v>215</v>
      </c>
      <c r="C106" s="339">
        <v>7011</v>
      </c>
      <c r="D106" s="353">
        <v>7123</v>
      </c>
      <c r="E106" s="354">
        <v>919</v>
      </c>
      <c r="F106" s="393">
        <f>E106/D106</f>
        <v>0.12901867190790398</v>
      </c>
    </row>
    <row r="107" spans="1:6" s="238" customFormat="1" ht="15.75">
      <c r="A107" s="29" t="s">
        <v>216</v>
      </c>
      <c r="B107" s="227" t="s">
        <v>217</v>
      </c>
      <c r="C107" s="339"/>
      <c r="D107" s="353"/>
      <c r="E107" s="354"/>
      <c r="F107" s="393"/>
    </row>
    <row r="108" spans="1:6" s="238" customFormat="1" ht="15.75">
      <c r="A108" s="29" t="s">
        <v>218</v>
      </c>
      <c r="B108" s="228" t="s">
        <v>219</v>
      </c>
      <c r="C108" s="339"/>
      <c r="D108" s="353"/>
      <c r="E108" s="354"/>
      <c r="F108" s="393"/>
    </row>
    <row r="109" spans="1:6" s="238" customFormat="1" ht="15.75">
      <c r="A109" s="32" t="s">
        <v>220</v>
      </c>
      <c r="B109" s="229" t="s">
        <v>221</v>
      </c>
      <c r="C109" s="339"/>
      <c r="D109" s="353"/>
      <c r="E109" s="354"/>
      <c r="F109" s="393"/>
    </row>
    <row r="110" spans="1:6" s="238" customFormat="1" ht="15.75">
      <c r="A110" s="29" t="s">
        <v>222</v>
      </c>
      <c r="B110" s="229" t="s">
        <v>223</v>
      </c>
      <c r="C110" s="339"/>
      <c r="D110" s="353"/>
      <c r="E110" s="354"/>
      <c r="F110" s="393"/>
    </row>
    <row r="111" spans="1:6" s="238" customFormat="1" ht="16.5" thickBot="1">
      <c r="A111" s="252" t="s">
        <v>224</v>
      </c>
      <c r="B111" s="230" t="s">
        <v>225</v>
      </c>
      <c r="C111" s="348">
        <v>30</v>
      </c>
      <c r="D111" s="364">
        <v>130</v>
      </c>
      <c r="E111" s="365">
        <v>61</v>
      </c>
      <c r="F111" s="394"/>
    </row>
    <row r="112" spans="1:6" s="238" customFormat="1" ht="16.5" thickBot="1">
      <c r="A112" s="241" t="s">
        <v>280</v>
      </c>
      <c r="B112" s="231" t="s">
        <v>266</v>
      </c>
      <c r="C112" s="336">
        <f>+C113+C115+C117</f>
        <v>48054</v>
      </c>
      <c r="D112" s="336">
        <f>+D113+D115+D117</f>
        <v>64561</v>
      </c>
      <c r="E112" s="336">
        <f>+E113+E115+E117</f>
        <v>5786</v>
      </c>
      <c r="F112" s="388">
        <f>E112/D112</f>
        <v>0.08962066882483233</v>
      </c>
    </row>
    <row r="113" spans="1:6" s="238" customFormat="1" ht="15.75">
      <c r="A113" s="28" t="s">
        <v>331</v>
      </c>
      <c r="B113" s="34" t="s">
        <v>110</v>
      </c>
      <c r="C113" s="337">
        <v>686</v>
      </c>
      <c r="D113" s="383">
        <v>19390</v>
      </c>
      <c r="E113" s="363">
        <v>3924</v>
      </c>
      <c r="F113" s="392"/>
    </row>
    <row r="114" spans="1:6" s="238" customFormat="1" ht="15.75">
      <c r="A114" s="28" t="s">
        <v>332</v>
      </c>
      <c r="B114" s="232" t="s">
        <v>226</v>
      </c>
      <c r="C114" s="337"/>
      <c r="D114" s="384"/>
      <c r="E114" s="354"/>
      <c r="F114" s="393"/>
    </row>
    <row r="115" spans="1:6" s="238" customFormat="1" ht="15.75">
      <c r="A115" s="28" t="s">
        <v>333</v>
      </c>
      <c r="B115" s="232" t="s">
        <v>376</v>
      </c>
      <c r="C115" s="338">
        <v>47368</v>
      </c>
      <c r="D115" s="384">
        <v>45171</v>
      </c>
      <c r="E115" s="354">
        <v>1862</v>
      </c>
      <c r="F115" s="393"/>
    </row>
    <row r="116" spans="1:6" s="238" customFormat="1" ht="15.75">
      <c r="A116" s="28" t="s">
        <v>334</v>
      </c>
      <c r="B116" s="232" t="s">
        <v>227</v>
      </c>
      <c r="C116" s="338">
        <v>47368</v>
      </c>
      <c r="D116" s="384">
        <v>45171</v>
      </c>
      <c r="E116" s="354">
        <v>1862</v>
      </c>
      <c r="F116" s="393"/>
    </row>
    <row r="117" spans="1:6" s="238" customFormat="1" ht="15.75">
      <c r="A117" s="28" t="s">
        <v>335</v>
      </c>
      <c r="B117" s="233" t="s">
        <v>228</v>
      </c>
      <c r="C117" s="338">
        <f>SUM(C118:C125)</f>
        <v>0</v>
      </c>
      <c r="D117" s="353"/>
      <c r="E117" s="354"/>
      <c r="F117" s="393"/>
    </row>
    <row r="118" spans="1:6" s="238" customFormat="1" ht="15.75">
      <c r="A118" s="28" t="s">
        <v>123</v>
      </c>
      <c r="B118" s="234" t="s">
        <v>66</v>
      </c>
      <c r="C118" s="338"/>
      <c r="D118" s="353"/>
      <c r="E118" s="354"/>
      <c r="F118" s="393"/>
    </row>
    <row r="119" spans="1:6" s="238" customFormat="1" ht="15.75">
      <c r="A119" s="28" t="s">
        <v>230</v>
      </c>
      <c r="B119" s="235" t="s">
        <v>231</v>
      </c>
      <c r="C119" s="338"/>
      <c r="D119" s="353"/>
      <c r="E119" s="354"/>
      <c r="F119" s="393"/>
    </row>
    <row r="120" spans="1:6" s="238" customFormat="1" ht="15.75">
      <c r="A120" s="28" t="s">
        <v>232</v>
      </c>
      <c r="B120" s="228" t="s">
        <v>214</v>
      </c>
      <c r="C120" s="338"/>
      <c r="D120" s="353"/>
      <c r="E120" s="354"/>
      <c r="F120" s="393"/>
    </row>
    <row r="121" spans="1:6" s="238" customFormat="1" ht="15.75">
      <c r="A121" s="28" t="s">
        <v>233</v>
      </c>
      <c r="B121" s="228" t="s">
        <v>234</v>
      </c>
      <c r="C121" s="338"/>
      <c r="D121" s="353"/>
      <c r="E121" s="354"/>
      <c r="F121" s="393"/>
    </row>
    <row r="122" spans="1:6" s="238" customFormat="1" ht="15.75">
      <c r="A122" s="28" t="s">
        <v>235</v>
      </c>
      <c r="B122" s="228" t="s">
        <v>236</v>
      </c>
      <c r="C122" s="338"/>
      <c r="D122" s="353"/>
      <c r="E122" s="354"/>
      <c r="F122" s="393"/>
    </row>
    <row r="123" spans="1:6" s="238" customFormat="1" ht="15.75">
      <c r="A123" s="28" t="s">
        <v>237</v>
      </c>
      <c r="B123" s="228" t="s">
        <v>219</v>
      </c>
      <c r="C123" s="338"/>
      <c r="D123" s="353"/>
      <c r="E123" s="354"/>
      <c r="F123" s="393"/>
    </row>
    <row r="124" spans="1:6" s="238" customFormat="1" ht="15.75">
      <c r="A124" s="28" t="s">
        <v>238</v>
      </c>
      <c r="B124" s="228" t="s">
        <v>239</v>
      </c>
      <c r="C124" s="338"/>
      <c r="D124" s="353"/>
      <c r="E124" s="354"/>
      <c r="F124" s="393"/>
    </row>
    <row r="125" spans="1:6" s="238" customFormat="1" ht="16.5" thickBot="1">
      <c r="A125" s="32" t="s">
        <v>240</v>
      </c>
      <c r="B125" s="228" t="s">
        <v>241</v>
      </c>
      <c r="C125" s="339"/>
      <c r="D125" s="364"/>
      <c r="E125" s="365"/>
      <c r="F125" s="394"/>
    </row>
    <row r="126" spans="1:6" s="238" customFormat="1" ht="16.5" thickBot="1">
      <c r="A126" s="241" t="s">
        <v>281</v>
      </c>
      <c r="B126" s="204" t="s">
        <v>242</v>
      </c>
      <c r="C126" s="336">
        <f>+C127+C128</f>
        <v>200</v>
      </c>
      <c r="D126" s="336">
        <f>+D127+D128</f>
        <v>200</v>
      </c>
      <c r="E126" s="336">
        <f>+E127+E128</f>
        <v>0</v>
      </c>
      <c r="F126" s="388">
        <f>E126/D126</f>
        <v>0</v>
      </c>
    </row>
    <row r="127" spans="1:6" s="238" customFormat="1" ht="15.75">
      <c r="A127" s="28" t="s">
        <v>319</v>
      </c>
      <c r="B127" s="50" t="s">
        <v>396</v>
      </c>
      <c r="C127" s="337">
        <v>200</v>
      </c>
      <c r="D127" s="383">
        <v>200</v>
      </c>
      <c r="E127" s="363"/>
      <c r="F127" s="392">
        <f>E127/D127</f>
        <v>0</v>
      </c>
    </row>
    <row r="128" spans="1:6" s="238" customFormat="1" ht="16.5" thickBot="1">
      <c r="A128" s="30" t="s">
        <v>320</v>
      </c>
      <c r="B128" s="232" t="s">
        <v>399</v>
      </c>
      <c r="C128" s="337"/>
      <c r="D128" s="386"/>
      <c r="E128" s="365"/>
      <c r="F128" s="394"/>
    </row>
    <row r="129" spans="1:6" s="238" customFormat="1" ht="16.5" thickBot="1">
      <c r="A129" s="241" t="s">
        <v>282</v>
      </c>
      <c r="B129" s="204" t="s">
        <v>243</v>
      </c>
      <c r="C129" s="336">
        <f>+C96+C112+C126</f>
        <v>87946</v>
      </c>
      <c r="D129" s="336">
        <f>+D96+D112+D126</f>
        <v>130798</v>
      </c>
      <c r="E129" s="336">
        <f>+E96+E112+E126</f>
        <v>52050</v>
      </c>
      <c r="F129" s="388">
        <f>E129/D129</f>
        <v>0.39794186455450387</v>
      </c>
    </row>
    <row r="130" spans="1:6" s="238" customFormat="1" ht="16.5" thickBot="1">
      <c r="A130" s="241" t="s">
        <v>283</v>
      </c>
      <c r="B130" s="204" t="s">
        <v>244</v>
      </c>
      <c r="C130" s="336">
        <f>+C131+C132+C133</f>
        <v>0</v>
      </c>
      <c r="D130" s="376"/>
      <c r="E130" s="357"/>
      <c r="F130" s="388"/>
    </row>
    <row r="131" spans="1:6" s="238" customFormat="1" ht="15.75">
      <c r="A131" s="28" t="s">
        <v>103</v>
      </c>
      <c r="B131" s="50" t="s">
        <v>245</v>
      </c>
      <c r="C131" s="338"/>
      <c r="D131" s="362"/>
      <c r="E131" s="363"/>
      <c r="F131" s="392"/>
    </row>
    <row r="132" spans="1:6" s="238" customFormat="1" ht="15.75">
      <c r="A132" s="28" t="s">
        <v>105</v>
      </c>
      <c r="B132" s="50" t="s">
        <v>246</v>
      </c>
      <c r="C132" s="338"/>
      <c r="D132" s="353"/>
      <c r="E132" s="354"/>
      <c r="F132" s="393"/>
    </row>
    <row r="133" spans="1:6" s="238" customFormat="1" ht="16.5" thickBot="1">
      <c r="A133" s="32" t="s">
        <v>107</v>
      </c>
      <c r="B133" s="203" t="s">
        <v>247</v>
      </c>
      <c r="C133" s="338"/>
      <c r="D133" s="364"/>
      <c r="E133" s="365"/>
      <c r="F133" s="394"/>
    </row>
    <row r="134" spans="1:6" s="238" customFormat="1" ht="16.5" thickBot="1">
      <c r="A134" s="241" t="s">
        <v>284</v>
      </c>
      <c r="B134" s="204" t="s">
        <v>248</v>
      </c>
      <c r="C134" s="336">
        <f>+C135+C136+C137+C138</f>
        <v>0</v>
      </c>
      <c r="D134" s="376"/>
      <c r="E134" s="357"/>
      <c r="F134" s="388"/>
    </row>
    <row r="135" spans="1:6" s="238" customFormat="1" ht="15.75">
      <c r="A135" s="28" t="s">
        <v>322</v>
      </c>
      <c r="B135" s="50" t="s">
        <v>249</v>
      </c>
      <c r="C135" s="338"/>
      <c r="D135" s="362"/>
      <c r="E135" s="363"/>
      <c r="F135" s="392"/>
    </row>
    <row r="136" spans="1:6" s="238" customFormat="1" ht="15.75">
      <c r="A136" s="28" t="s">
        <v>323</v>
      </c>
      <c r="B136" s="50" t="s">
        <v>250</v>
      </c>
      <c r="C136" s="338"/>
      <c r="D136" s="353"/>
      <c r="E136" s="354"/>
      <c r="F136" s="393"/>
    </row>
    <row r="137" spans="1:6" s="238" customFormat="1" ht="15.75">
      <c r="A137" s="28" t="s">
        <v>389</v>
      </c>
      <c r="B137" s="50" t="s">
        <v>251</v>
      </c>
      <c r="C137" s="338"/>
      <c r="D137" s="353"/>
      <c r="E137" s="354"/>
      <c r="F137" s="393"/>
    </row>
    <row r="138" spans="1:6" s="238" customFormat="1" ht="16.5" thickBot="1">
      <c r="A138" s="32" t="s">
        <v>405</v>
      </c>
      <c r="B138" s="203" t="s">
        <v>252</v>
      </c>
      <c r="C138" s="338"/>
      <c r="D138" s="364"/>
      <c r="E138" s="365"/>
      <c r="F138" s="394"/>
    </row>
    <row r="139" spans="1:6" s="238" customFormat="1" ht="16.5" thickBot="1">
      <c r="A139" s="241" t="s">
        <v>285</v>
      </c>
      <c r="B139" s="204" t="s">
        <v>253</v>
      </c>
      <c r="C139" s="340">
        <f>+C140+C141+C142+C143</f>
        <v>910</v>
      </c>
      <c r="D139" s="340">
        <f>+D140+D141+D142+D143</f>
        <v>910</v>
      </c>
      <c r="E139" s="340">
        <f>+E140+E141+E142+E143</f>
        <v>910</v>
      </c>
      <c r="F139" s="392">
        <f>E139/D139</f>
        <v>1</v>
      </c>
    </row>
    <row r="140" spans="1:6" s="238" customFormat="1" ht="16.5" thickBot="1">
      <c r="A140" s="28" t="s">
        <v>324</v>
      </c>
      <c r="B140" s="50" t="s">
        <v>254</v>
      </c>
      <c r="C140" s="338"/>
      <c r="D140" s="362"/>
      <c r="E140" s="363"/>
      <c r="F140" s="392"/>
    </row>
    <row r="141" spans="1:6" s="238" customFormat="1" ht="15.75">
      <c r="A141" s="28" t="s">
        <v>400</v>
      </c>
      <c r="B141" s="50" t="s">
        <v>255</v>
      </c>
      <c r="C141" s="338">
        <v>910</v>
      </c>
      <c r="D141" s="353">
        <v>910</v>
      </c>
      <c r="E141" s="354">
        <v>910</v>
      </c>
      <c r="F141" s="392">
        <f>E141/D141</f>
        <v>1</v>
      </c>
    </row>
    <row r="142" spans="1:6" s="238" customFormat="1" ht="15.75">
      <c r="A142" s="28" t="s">
        <v>157</v>
      </c>
      <c r="B142" s="50" t="s">
        <v>256</v>
      </c>
      <c r="C142" s="338"/>
      <c r="D142" s="353"/>
      <c r="E142" s="354"/>
      <c r="F142" s="393"/>
    </row>
    <row r="143" spans="1:6" s="238" customFormat="1" ht="16.5" thickBot="1">
      <c r="A143" s="32" t="s">
        <v>159</v>
      </c>
      <c r="B143" s="203" t="s">
        <v>257</v>
      </c>
      <c r="C143" s="338"/>
      <c r="D143" s="364"/>
      <c r="E143" s="365"/>
      <c r="F143" s="394"/>
    </row>
    <row r="144" spans="1:6" s="238" customFormat="1" ht="16.5" thickBot="1">
      <c r="A144" s="241" t="s">
        <v>286</v>
      </c>
      <c r="B144" s="204" t="s">
        <v>258</v>
      </c>
      <c r="C144" s="349">
        <f>+C145+C146+C147+C148</f>
        <v>0</v>
      </c>
      <c r="D144" s="376"/>
      <c r="E144" s="357"/>
      <c r="F144" s="388"/>
    </row>
    <row r="145" spans="1:6" s="238" customFormat="1" ht="15.75">
      <c r="A145" s="28" t="s">
        <v>369</v>
      </c>
      <c r="B145" s="50" t="s">
        <v>259</v>
      </c>
      <c r="C145" s="338"/>
      <c r="D145" s="362"/>
      <c r="E145" s="363"/>
      <c r="F145" s="392"/>
    </row>
    <row r="146" spans="1:6" s="238" customFormat="1" ht="15.75">
      <c r="A146" s="28" t="s">
        <v>370</v>
      </c>
      <c r="B146" s="50" t="s">
        <v>260</v>
      </c>
      <c r="C146" s="338"/>
      <c r="D146" s="353"/>
      <c r="E146" s="354"/>
      <c r="F146" s="393"/>
    </row>
    <row r="147" spans="1:6" s="238" customFormat="1" ht="15.75">
      <c r="A147" s="28" t="s">
        <v>164</v>
      </c>
      <c r="B147" s="50" t="s">
        <v>261</v>
      </c>
      <c r="C147" s="338"/>
      <c r="D147" s="353"/>
      <c r="E147" s="354"/>
      <c r="F147" s="393"/>
    </row>
    <row r="148" spans="1:6" s="238" customFormat="1" ht="16.5" thickBot="1">
      <c r="A148" s="28" t="s">
        <v>166</v>
      </c>
      <c r="B148" s="50" t="s">
        <v>262</v>
      </c>
      <c r="C148" s="338"/>
      <c r="D148" s="364"/>
      <c r="E148" s="365"/>
      <c r="F148" s="394"/>
    </row>
    <row r="149" spans="1:9" s="238" customFormat="1" ht="16.5" thickBot="1">
      <c r="A149" s="241" t="s">
        <v>287</v>
      </c>
      <c r="B149" s="204" t="s">
        <v>263</v>
      </c>
      <c r="C149" s="350">
        <f>+C130+C134+C139+C144</f>
        <v>910</v>
      </c>
      <c r="D149" s="350">
        <f>+D130+D134+D139+D144</f>
        <v>910</v>
      </c>
      <c r="E149" s="350">
        <f>+E130+E134+E139+E144</f>
        <v>910</v>
      </c>
      <c r="F149" s="388">
        <f>E149/D149</f>
        <v>1</v>
      </c>
      <c r="G149" s="247"/>
      <c r="H149" s="247"/>
      <c r="I149" s="247"/>
    </row>
    <row r="150" spans="1:6" s="240" customFormat="1" ht="16.5" thickBot="1">
      <c r="A150" s="253" t="s">
        <v>288</v>
      </c>
      <c r="B150" s="236" t="s">
        <v>264</v>
      </c>
      <c r="C150" s="350">
        <f>+C129+C149</f>
        <v>88856</v>
      </c>
      <c r="D150" s="350">
        <f>+D129+D149</f>
        <v>131708</v>
      </c>
      <c r="E150" s="350">
        <f>+E129+E149</f>
        <v>52960</v>
      </c>
      <c r="F150" s="388">
        <f>E150/D150</f>
        <v>0.4021016187323473</v>
      </c>
    </row>
    <row r="151" spans="3:6" s="238" customFormat="1" ht="15.75">
      <c r="C151" s="248"/>
      <c r="D151" s="367"/>
      <c r="E151" s="367"/>
      <c r="F151" s="389"/>
    </row>
    <row r="152" spans="1:6" s="238" customFormat="1" ht="15.75">
      <c r="A152" s="784" t="s">
        <v>270</v>
      </c>
      <c r="B152" s="784"/>
      <c r="C152" s="784"/>
      <c r="D152" s="255"/>
      <c r="E152" s="255"/>
      <c r="F152" s="390"/>
    </row>
    <row r="153" spans="1:6" s="238" customFormat="1" ht="16.5" thickBot="1">
      <c r="A153" s="785" t="s">
        <v>360</v>
      </c>
      <c r="B153" s="785"/>
      <c r="C153" s="254" t="s">
        <v>269</v>
      </c>
      <c r="D153" s="368"/>
      <c r="E153" s="368"/>
      <c r="F153" s="391"/>
    </row>
    <row r="154" spans="1:6" s="238" customFormat="1" ht="32.25" thickBot="1">
      <c r="A154" s="241">
        <v>1</v>
      </c>
      <c r="B154" s="231" t="s">
        <v>271</v>
      </c>
      <c r="C154" s="336">
        <f>+C65-C129</f>
        <v>-6990</v>
      </c>
      <c r="D154" s="336">
        <f>+D65-D129</f>
        <v>-7158</v>
      </c>
      <c r="E154" s="336">
        <f>+E65-E129</f>
        <v>66409</v>
      </c>
      <c r="F154" s="388"/>
    </row>
    <row r="155" spans="1:6" s="238" customFormat="1" ht="32.25" thickBot="1">
      <c r="A155" s="241" t="s">
        <v>280</v>
      </c>
      <c r="B155" s="231" t="s">
        <v>272</v>
      </c>
      <c r="C155" s="336">
        <f>+C88-C149</f>
        <v>6990</v>
      </c>
      <c r="D155" s="336">
        <f>+D88-D149</f>
        <v>7158</v>
      </c>
      <c r="E155" s="336">
        <f>+E88-E149</f>
        <v>8241</v>
      </c>
      <c r="F155" s="388">
        <f>E155/D155</f>
        <v>1.1512992455993294</v>
      </c>
    </row>
    <row r="156" spans="3:6" ht="16.5" thickBot="1">
      <c r="C156" s="378"/>
      <c r="D156" s="377"/>
      <c r="E156" s="366"/>
      <c r="F156" s="388"/>
    </row>
    <row r="157" spans="1:6" ht="16.5" thickBot="1">
      <c r="A157" s="205" t="s">
        <v>379</v>
      </c>
      <c r="B157" s="206"/>
      <c r="C157" s="379">
        <v>2</v>
      </c>
      <c r="D157" s="385">
        <v>2</v>
      </c>
      <c r="E157" s="366">
        <v>3</v>
      </c>
      <c r="F157" s="388">
        <f>E157/D157</f>
        <v>1.5</v>
      </c>
    </row>
    <row r="158" spans="1:6" ht="16.5" thickBot="1">
      <c r="A158" s="205" t="s">
        <v>380</v>
      </c>
      <c r="B158" s="206"/>
      <c r="C158" s="379">
        <v>12</v>
      </c>
      <c r="D158" s="385">
        <v>12</v>
      </c>
      <c r="E158" s="366">
        <v>12</v>
      </c>
      <c r="F158" s="388">
        <f>E158/D158</f>
        <v>1</v>
      </c>
    </row>
    <row r="159" spans="4:6" ht="15.75">
      <c r="D159" s="398"/>
      <c r="E159" s="398"/>
      <c r="F159" s="399"/>
    </row>
  </sheetData>
  <sheetProtection/>
  <mergeCells count="9">
    <mergeCell ref="A152:C152"/>
    <mergeCell ref="A153:B153"/>
    <mergeCell ref="A92:C92"/>
    <mergeCell ref="A91:C91"/>
    <mergeCell ref="A2:C2"/>
    <mergeCell ref="A90:C90"/>
    <mergeCell ref="A4:C4"/>
    <mergeCell ref="A93:B93"/>
    <mergeCell ref="A5:B5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52" r:id="rId1"/>
  <rowBreaks count="1" manualBreakCount="1">
    <brk id="9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tabSelected="1" view="pageLayout" zoomScaleNormal="125" zoomScaleSheetLayoutView="100" workbookViewId="0" topLeftCell="A86">
      <selection activeCell="E98" sqref="E98"/>
    </sheetView>
  </sheetViews>
  <sheetFormatPr defaultColWidth="9.00390625" defaultRowHeight="12.75"/>
  <cols>
    <col min="1" max="1" width="9.00390625" style="238" customWidth="1"/>
    <col min="2" max="2" width="64.875" style="238" customWidth="1"/>
    <col min="3" max="3" width="17.375" style="238" customWidth="1"/>
    <col min="4" max="5" width="17.375" style="248" customWidth="1"/>
    <col min="6" max="6" width="0" style="412" hidden="1" customWidth="1"/>
    <col min="7" max="16384" width="9.375" style="237" customWidth="1"/>
  </cols>
  <sheetData>
    <row r="1" spans="1:5" ht="15.75" customHeight="1">
      <c r="A1" s="786" t="s">
        <v>276</v>
      </c>
      <c r="B1" s="786"/>
      <c r="C1" s="786"/>
      <c r="D1" s="786"/>
      <c r="E1" s="786"/>
    </row>
    <row r="2" spans="1:5" ht="15.75" customHeight="1" thickBot="1">
      <c r="A2" s="413" t="s">
        <v>358</v>
      </c>
      <c r="B2" s="413"/>
      <c r="C2" s="413"/>
      <c r="D2" s="414"/>
      <c r="E2" s="414" t="s">
        <v>269</v>
      </c>
    </row>
    <row r="3" spans="1:5" ht="15.75" customHeight="1">
      <c r="A3" s="836" t="s">
        <v>315</v>
      </c>
      <c r="B3" s="832" t="s">
        <v>278</v>
      </c>
      <c r="C3" s="838" t="s">
        <v>780</v>
      </c>
      <c r="D3" s="834" t="s">
        <v>781</v>
      </c>
      <c r="E3" s="835"/>
    </row>
    <row r="4" spans="1:5" ht="37.5" customHeight="1" thickBot="1">
      <c r="A4" s="837"/>
      <c r="B4" s="833"/>
      <c r="C4" s="839"/>
      <c r="D4" s="415" t="s">
        <v>446</v>
      </c>
      <c r="E4" s="416" t="s">
        <v>447</v>
      </c>
    </row>
    <row r="5" spans="1:6" s="421" customFormat="1" ht="12" customHeight="1" thickBot="1">
      <c r="A5" s="417" t="s">
        <v>14</v>
      </c>
      <c r="B5" s="418" t="s">
        <v>18</v>
      </c>
      <c r="C5" s="418" t="s">
        <v>16</v>
      </c>
      <c r="D5" s="418" t="s">
        <v>21</v>
      </c>
      <c r="E5" s="419" t="s">
        <v>22</v>
      </c>
      <c r="F5" s="420"/>
    </row>
    <row r="6" spans="1:6" s="427" customFormat="1" ht="12" customHeight="1" thickBot="1">
      <c r="A6" s="422" t="s">
        <v>279</v>
      </c>
      <c r="B6" s="423" t="s">
        <v>111</v>
      </c>
      <c r="C6" s="424">
        <f>+C7+C8+C9+C10+C11+C12</f>
        <v>28179</v>
      </c>
      <c r="D6" s="424">
        <f>+D7+D8+D9+D10+D11+D12</f>
        <v>25046</v>
      </c>
      <c r="E6" s="425">
        <f>+E7+E8+E9+E10+E11+E12</f>
        <v>25046</v>
      </c>
      <c r="F6" s="426" t="s">
        <v>448</v>
      </c>
    </row>
    <row r="7" spans="1:6" s="427" customFormat="1" ht="12" customHeight="1">
      <c r="A7" s="428" t="s">
        <v>325</v>
      </c>
      <c r="B7" s="429" t="s">
        <v>112</v>
      </c>
      <c r="C7" s="430">
        <v>13221</v>
      </c>
      <c r="D7" s="430">
        <v>12562</v>
      </c>
      <c r="E7" s="431">
        <v>12562</v>
      </c>
      <c r="F7" s="426" t="s">
        <v>449</v>
      </c>
    </row>
    <row r="8" spans="1:6" s="427" customFormat="1" ht="12" customHeight="1">
      <c r="A8" s="432" t="s">
        <v>326</v>
      </c>
      <c r="B8" s="433" t="s">
        <v>113</v>
      </c>
      <c r="C8" s="434"/>
      <c r="D8" s="434"/>
      <c r="E8" s="435"/>
      <c r="F8" s="426" t="s">
        <v>450</v>
      </c>
    </row>
    <row r="9" spans="1:6" s="427" customFormat="1" ht="12" customHeight="1">
      <c r="A9" s="432" t="s">
        <v>327</v>
      </c>
      <c r="B9" s="433" t="s">
        <v>114</v>
      </c>
      <c r="C9" s="434">
        <v>8773</v>
      </c>
      <c r="D9" s="434">
        <v>7686</v>
      </c>
      <c r="E9" s="435">
        <v>7686</v>
      </c>
      <c r="F9" s="426" t="s">
        <v>451</v>
      </c>
    </row>
    <row r="10" spans="1:6" s="427" customFormat="1" ht="12" customHeight="1">
      <c r="A10" s="432" t="s">
        <v>328</v>
      </c>
      <c r="B10" s="433" t="s">
        <v>115</v>
      </c>
      <c r="C10" s="434">
        <v>1200</v>
      </c>
      <c r="D10" s="434">
        <v>1800</v>
      </c>
      <c r="E10" s="435">
        <v>1800</v>
      </c>
      <c r="F10" s="426" t="s">
        <v>452</v>
      </c>
    </row>
    <row r="11" spans="1:6" s="427" customFormat="1" ht="12" customHeight="1">
      <c r="A11" s="432" t="s">
        <v>357</v>
      </c>
      <c r="B11" s="433" t="s">
        <v>116</v>
      </c>
      <c r="C11" s="436"/>
      <c r="D11" s="434"/>
      <c r="E11" s="435"/>
      <c r="F11" s="426" t="s">
        <v>453</v>
      </c>
    </row>
    <row r="12" spans="1:6" s="427" customFormat="1" ht="12" customHeight="1" thickBot="1">
      <c r="A12" s="437" t="s">
        <v>329</v>
      </c>
      <c r="B12" s="438" t="s">
        <v>117</v>
      </c>
      <c r="C12" s="439">
        <v>4985</v>
      </c>
      <c r="D12" s="440">
        <v>2998</v>
      </c>
      <c r="E12" s="441">
        <v>2998</v>
      </c>
      <c r="F12" s="426" t="s">
        <v>454</v>
      </c>
    </row>
    <row r="13" spans="1:6" s="427" customFormat="1" ht="12" customHeight="1" thickBot="1">
      <c r="A13" s="422" t="s">
        <v>280</v>
      </c>
      <c r="B13" s="442" t="s">
        <v>118</v>
      </c>
      <c r="C13" s="424">
        <f>+C14+C15+C16+C17+C18</f>
        <v>23727</v>
      </c>
      <c r="D13" s="424">
        <f>+D14+D15+D16+D17+D18</f>
        <v>30869</v>
      </c>
      <c r="E13" s="425">
        <f>+E14+E15+E16+E17+E18</f>
        <v>25709</v>
      </c>
      <c r="F13" s="426" t="s">
        <v>455</v>
      </c>
    </row>
    <row r="14" spans="1:6" s="427" customFormat="1" ht="12" customHeight="1">
      <c r="A14" s="428" t="s">
        <v>331</v>
      </c>
      <c r="B14" s="429" t="s">
        <v>102</v>
      </c>
      <c r="C14" s="430"/>
      <c r="D14" s="430"/>
      <c r="E14" s="431"/>
      <c r="F14" s="426" t="s">
        <v>456</v>
      </c>
    </row>
    <row r="15" spans="1:6" s="427" customFormat="1" ht="12" customHeight="1">
      <c r="A15" s="432" t="s">
        <v>332</v>
      </c>
      <c r="B15" s="433" t="s">
        <v>119</v>
      </c>
      <c r="C15" s="434"/>
      <c r="D15" s="434"/>
      <c r="E15" s="435"/>
      <c r="F15" s="426" t="s">
        <v>457</v>
      </c>
    </row>
    <row r="16" spans="1:6" s="427" customFormat="1" ht="12" customHeight="1">
      <c r="A16" s="432" t="s">
        <v>333</v>
      </c>
      <c r="B16" s="433" t="s">
        <v>120</v>
      </c>
      <c r="C16" s="434"/>
      <c r="D16" s="434"/>
      <c r="E16" s="435"/>
      <c r="F16" s="426" t="s">
        <v>458</v>
      </c>
    </row>
    <row r="17" spans="1:6" s="427" customFormat="1" ht="12" customHeight="1">
      <c r="A17" s="432" t="s">
        <v>334</v>
      </c>
      <c r="B17" s="433" t="s">
        <v>121</v>
      </c>
      <c r="C17" s="434"/>
      <c r="D17" s="434"/>
      <c r="E17" s="435"/>
      <c r="F17" s="426" t="s">
        <v>459</v>
      </c>
    </row>
    <row r="18" spans="1:6" s="427" customFormat="1" ht="12" customHeight="1">
      <c r="A18" s="432" t="s">
        <v>335</v>
      </c>
      <c r="B18" s="433" t="s">
        <v>122</v>
      </c>
      <c r="C18" s="434">
        <v>23727</v>
      </c>
      <c r="D18" s="434">
        <v>30869</v>
      </c>
      <c r="E18" s="435">
        <v>25709</v>
      </c>
      <c r="F18" s="426" t="s">
        <v>460</v>
      </c>
    </row>
    <row r="19" spans="1:6" s="427" customFormat="1" ht="12" customHeight="1" thickBot="1">
      <c r="A19" s="437" t="s">
        <v>123</v>
      </c>
      <c r="B19" s="438" t="s">
        <v>124</v>
      </c>
      <c r="C19" s="440"/>
      <c r="D19" s="440"/>
      <c r="E19" s="441"/>
      <c r="F19" s="426" t="s">
        <v>461</v>
      </c>
    </row>
    <row r="20" spans="1:6" s="427" customFormat="1" ht="12" customHeight="1" thickBot="1">
      <c r="A20" s="422" t="s">
        <v>281</v>
      </c>
      <c r="B20" s="423" t="s">
        <v>125</v>
      </c>
      <c r="C20" s="424">
        <f>+C21+C22+C23+C24+C25</f>
        <v>1250</v>
      </c>
      <c r="D20" s="424">
        <f>+D21+D22+D23+D24+D25</f>
        <v>64922</v>
      </c>
      <c r="E20" s="425">
        <f>+E21+E22+E23+E24+E25</f>
        <v>64922</v>
      </c>
      <c r="F20" s="426" t="s">
        <v>462</v>
      </c>
    </row>
    <row r="21" spans="1:6" s="427" customFormat="1" ht="12" customHeight="1">
      <c r="A21" s="428" t="s">
        <v>319</v>
      </c>
      <c r="B21" s="429" t="s">
        <v>126</v>
      </c>
      <c r="C21" s="430">
        <v>1250</v>
      </c>
      <c r="D21" s="430"/>
      <c r="E21" s="431"/>
      <c r="F21" s="426" t="s">
        <v>463</v>
      </c>
    </row>
    <row r="22" spans="1:6" s="427" customFormat="1" ht="12" customHeight="1">
      <c r="A22" s="432" t="s">
        <v>320</v>
      </c>
      <c r="B22" s="433" t="s">
        <v>127</v>
      </c>
      <c r="C22" s="434"/>
      <c r="D22" s="434"/>
      <c r="E22" s="435"/>
      <c r="F22" s="426" t="s">
        <v>464</v>
      </c>
    </row>
    <row r="23" spans="1:6" s="427" customFormat="1" ht="12" customHeight="1">
      <c r="A23" s="432" t="s">
        <v>321</v>
      </c>
      <c r="B23" s="433" t="s">
        <v>128</v>
      </c>
      <c r="C23" s="434"/>
      <c r="D23" s="434"/>
      <c r="E23" s="435"/>
      <c r="F23" s="426" t="s">
        <v>465</v>
      </c>
    </row>
    <row r="24" spans="1:6" s="427" customFormat="1" ht="12" customHeight="1">
      <c r="A24" s="432" t="s">
        <v>129</v>
      </c>
      <c r="B24" s="433" t="s">
        <v>130</v>
      </c>
      <c r="C24" s="434"/>
      <c r="D24" s="434"/>
      <c r="E24" s="435"/>
      <c r="F24" s="426" t="s">
        <v>466</v>
      </c>
    </row>
    <row r="25" spans="1:6" s="427" customFormat="1" ht="12" customHeight="1">
      <c r="A25" s="432" t="s">
        <v>131</v>
      </c>
      <c r="B25" s="433" t="s">
        <v>132</v>
      </c>
      <c r="C25" s="434"/>
      <c r="D25" s="434">
        <v>64922</v>
      </c>
      <c r="E25" s="435">
        <v>64922</v>
      </c>
      <c r="F25" s="426" t="s">
        <v>467</v>
      </c>
    </row>
    <row r="26" spans="1:6" s="427" customFormat="1" ht="12" customHeight="1" thickBot="1">
      <c r="A26" s="437" t="s">
        <v>133</v>
      </c>
      <c r="B26" s="438" t="s">
        <v>134</v>
      </c>
      <c r="C26" s="440"/>
      <c r="D26" s="440">
        <v>64922</v>
      </c>
      <c r="E26" s="441">
        <v>64922</v>
      </c>
      <c r="F26" s="426" t="s">
        <v>468</v>
      </c>
    </row>
    <row r="27" spans="1:6" s="427" customFormat="1" ht="12" customHeight="1" thickBot="1">
      <c r="A27" s="422" t="s">
        <v>135</v>
      </c>
      <c r="B27" s="423" t="s">
        <v>469</v>
      </c>
      <c r="C27" s="443">
        <f>+C28+C31+C32+C33</f>
        <v>2955</v>
      </c>
      <c r="D27" s="443">
        <f>+D28+D31+D32+D33</f>
        <v>2717</v>
      </c>
      <c r="E27" s="444">
        <f>+E28+E31+E32+E33</f>
        <v>2466</v>
      </c>
      <c r="F27" s="426" t="s">
        <v>470</v>
      </c>
    </row>
    <row r="28" spans="1:6" s="427" customFormat="1" ht="12" customHeight="1">
      <c r="A28" s="428" t="s">
        <v>397</v>
      </c>
      <c r="B28" s="429" t="s">
        <v>471</v>
      </c>
      <c r="C28" s="445">
        <f>+C29+C30</f>
        <v>759</v>
      </c>
      <c r="D28" s="445">
        <f>+D29+D30</f>
        <v>791</v>
      </c>
      <c r="E28" s="446">
        <f>+E29+E30</f>
        <v>638</v>
      </c>
      <c r="F28" s="426" t="s">
        <v>472</v>
      </c>
    </row>
    <row r="29" spans="1:6" s="427" customFormat="1" ht="12" customHeight="1">
      <c r="A29" s="432" t="s">
        <v>274</v>
      </c>
      <c r="B29" s="433" t="s">
        <v>136</v>
      </c>
      <c r="C29" s="434">
        <v>759</v>
      </c>
      <c r="D29" s="434">
        <v>791</v>
      </c>
      <c r="E29" s="435">
        <v>638</v>
      </c>
      <c r="F29" s="426" t="s">
        <v>473</v>
      </c>
    </row>
    <row r="30" spans="1:6" s="427" customFormat="1" ht="12" customHeight="1">
      <c r="A30" s="432" t="s">
        <v>275</v>
      </c>
      <c r="B30" s="433" t="s">
        <v>137</v>
      </c>
      <c r="C30" s="434"/>
      <c r="D30" s="434"/>
      <c r="E30" s="435"/>
      <c r="F30" s="426" t="s">
        <v>474</v>
      </c>
    </row>
    <row r="31" spans="1:6" s="427" customFormat="1" ht="12" customHeight="1">
      <c r="A31" s="432" t="s">
        <v>398</v>
      </c>
      <c r="B31" s="433" t="s">
        <v>401</v>
      </c>
      <c r="C31" s="434">
        <v>1863</v>
      </c>
      <c r="D31" s="434">
        <v>1876</v>
      </c>
      <c r="E31" s="435">
        <v>1810</v>
      </c>
      <c r="F31" s="426" t="s">
        <v>475</v>
      </c>
    </row>
    <row r="32" spans="1:6" s="427" customFormat="1" ht="12" customHeight="1">
      <c r="A32" s="432" t="s">
        <v>402</v>
      </c>
      <c r="B32" s="433" t="s">
        <v>138</v>
      </c>
      <c r="C32" s="434"/>
      <c r="D32" s="434"/>
      <c r="E32" s="435"/>
      <c r="F32" s="426" t="s">
        <v>476</v>
      </c>
    </row>
    <row r="33" spans="1:6" s="427" customFormat="1" ht="12" customHeight="1" thickBot="1">
      <c r="A33" s="437" t="s">
        <v>403</v>
      </c>
      <c r="B33" s="438" t="s">
        <v>139</v>
      </c>
      <c r="C33" s="440">
        <v>333</v>
      </c>
      <c r="D33" s="440">
        <v>50</v>
      </c>
      <c r="E33" s="441">
        <v>18</v>
      </c>
      <c r="F33" s="426" t="s">
        <v>477</v>
      </c>
    </row>
    <row r="34" spans="1:6" s="427" customFormat="1" ht="12" customHeight="1" thickBot="1">
      <c r="A34" s="422" t="s">
        <v>283</v>
      </c>
      <c r="B34" s="423" t="s">
        <v>140</v>
      </c>
      <c r="C34" s="424">
        <f>SUM(C35:C44)</f>
        <v>4654</v>
      </c>
      <c r="D34" s="424">
        <f>SUM(D35:D44)</f>
        <v>86</v>
      </c>
      <c r="E34" s="425">
        <f>SUM(E35:E44)</f>
        <v>316</v>
      </c>
      <c r="F34" s="426" t="s">
        <v>478</v>
      </c>
    </row>
    <row r="35" spans="1:6" s="427" customFormat="1" ht="12" customHeight="1">
      <c r="A35" s="428" t="s">
        <v>103</v>
      </c>
      <c r="B35" s="429" t="s">
        <v>94</v>
      </c>
      <c r="C35" s="430">
        <v>4244</v>
      </c>
      <c r="D35" s="430"/>
      <c r="E35" s="431">
        <v>183</v>
      </c>
      <c r="F35" s="426" t="s">
        <v>479</v>
      </c>
    </row>
    <row r="36" spans="1:6" s="427" customFormat="1" ht="12" customHeight="1">
      <c r="A36" s="432" t="s">
        <v>105</v>
      </c>
      <c r="B36" s="433" t="s">
        <v>95</v>
      </c>
      <c r="C36" s="434">
        <v>112</v>
      </c>
      <c r="D36" s="434">
        <v>86</v>
      </c>
      <c r="E36" s="435">
        <v>85</v>
      </c>
      <c r="F36" s="426" t="s">
        <v>480</v>
      </c>
    </row>
    <row r="37" spans="1:6" s="427" customFormat="1" ht="12" customHeight="1">
      <c r="A37" s="432" t="s">
        <v>107</v>
      </c>
      <c r="B37" s="433" t="s">
        <v>96</v>
      </c>
      <c r="C37" s="434"/>
      <c r="D37" s="434"/>
      <c r="E37" s="435"/>
      <c r="F37" s="426" t="s">
        <v>481</v>
      </c>
    </row>
    <row r="38" spans="1:6" s="427" customFormat="1" ht="12" customHeight="1">
      <c r="A38" s="432" t="s">
        <v>141</v>
      </c>
      <c r="B38" s="433" t="s">
        <v>97</v>
      </c>
      <c r="C38" s="434">
        <v>237</v>
      </c>
      <c r="D38" s="434"/>
      <c r="E38" s="435">
        <v>45</v>
      </c>
      <c r="F38" s="426" t="s">
        <v>482</v>
      </c>
    </row>
    <row r="39" spans="1:6" s="427" customFormat="1" ht="12" customHeight="1">
      <c r="A39" s="432" t="s">
        <v>142</v>
      </c>
      <c r="B39" s="433" t="s">
        <v>98</v>
      </c>
      <c r="C39" s="434"/>
      <c r="D39" s="434"/>
      <c r="E39" s="435"/>
      <c r="F39" s="426" t="s">
        <v>483</v>
      </c>
    </row>
    <row r="40" spans="1:6" s="427" customFormat="1" ht="12" customHeight="1">
      <c r="A40" s="432" t="s">
        <v>143</v>
      </c>
      <c r="B40" s="433" t="s">
        <v>144</v>
      </c>
      <c r="C40" s="434"/>
      <c r="D40" s="434"/>
      <c r="E40" s="435"/>
      <c r="F40" s="426" t="s">
        <v>484</v>
      </c>
    </row>
    <row r="41" spans="1:6" s="427" customFormat="1" ht="12" customHeight="1">
      <c r="A41" s="432" t="s">
        <v>145</v>
      </c>
      <c r="B41" s="433" t="s">
        <v>146</v>
      </c>
      <c r="C41" s="434"/>
      <c r="D41" s="434"/>
      <c r="E41" s="435"/>
      <c r="F41" s="426" t="s">
        <v>485</v>
      </c>
    </row>
    <row r="42" spans="1:6" s="427" customFormat="1" ht="12" customHeight="1">
      <c r="A42" s="432" t="s">
        <v>147</v>
      </c>
      <c r="B42" s="433" t="s">
        <v>99</v>
      </c>
      <c r="C42" s="434"/>
      <c r="D42" s="434"/>
      <c r="E42" s="435"/>
      <c r="F42" s="426" t="s">
        <v>486</v>
      </c>
    </row>
    <row r="43" spans="1:6" s="427" customFormat="1" ht="12" customHeight="1">
      <c r="A43" s="432" t="s">
        <v>148</v>
      </c>
      <c r="B43" s="433" t="s">
        <v>100</v>
      </c>
      <c r="C43" s="447"/>
      <c r="D43" s="447"/>
      <c r="E43" s="448"/>
      <c r="F43" s="426" t="s">
        <v>487</v>
      </c>
    </row>
    <row r="44" spans="1:6" s="427" customFormat="1" ht="12" customHeight="1" thickBot="1">
      <c r="A44" s="437" t="s">
        <v>149</v>
      </c>
      <c r="B44" s="438" t="s">
        <v>101</v>
      </c>
      <c r="C44" s="449">
        <v>61</v>
      </c>
      <c r="D44" s="449"/>
      <c r="E44" s="450">
        <v>3</v>
      </c>
      <c r="F44" s="426" t="s">
        <v>488</v>
      </c>
    </row>
    <row r="45" spans="1:6" s="427" customFormat="1" ht="12" customHeight="1" thickBot="1">
      <c r="A45" s="422" t="s">
        <v>284</v>
      </c>
      <c r="B45" s="423" t="s">
        <v>150</v>
      </c>
      <c r="C45" s="424">
        <f>SUM(C46:C50)</f>
        <v>0</v>
      </c>
      <c r="D45" s="424">
        <f>SUM(D46:D50)</f>
        <v>0</v>
      </c>
      <c r="E45" s="425">
        <f>SUM(E46:E50)</f>
        <v>0</v>
      </c>
      <c r="F45" s="426" t="s">
        <v>489</v>
      </c>
    </row>
    <row r="46" spans="1:6" s="427" customFormat="1" ht="12" customHeight="1">
      <c r="A46" s="428" t="s">
        <v>322</v>
      </c>
      <c r="B46" s="429" t="s">
        <v>104</v>
      </c>
      <c r="C46" s="451"/>
      <c r="D46" s="451"/>
      <c r="E46" s="452"/>
      <c r="F46" s="426" t="s">
        <v>490</v>
      </c>
    </row>
    <row r="47" spans="1:6" s="427" customFormat="1" ht="12" customHeight="1">
      <c r="A47" s="432" t="s">
        <v>323</v>
      </c>
      <c r="B47" s="433" t="s">
        <v>106</v>
      </c>
      <c r="C47" s="447"/>
      <c r="D47" s="447"/>
      <c r="E47" s="448"/>
      <c r="F47" s="426" t="s">
        <v>491</v>
      </c>
    </row>
    <row r="48" spans="1:6" s="427" customFormat="1" ht="12" customHeight="1">
      <c r="A48" s="432" t="s">
        <v>389</v>
      </c>
      <c r="B48" s="433" t="s">
        <v>108</v>
      </c>
      <c r="C48" s="447"/>
      <c r="D48" s="447"/>
      <c r="E48" s="448"/>
      <c r="F48" s="426" t="s">
        <v>492</v>
      </c>
    </row>
    <row r="49" spans="1:6" s="427" customFormat="1" ht="12" customHeight="1">
      <c r="A49" s="432" t="s">
        <v>405</v>
      </c>
      <c r="B49" s="433" t="s">
        <v>151</v>
      </c>
      <c r="C49" s="447"/>
      <c r="D49" s="447"/>
      <c r="E49" s="448"/>
      <c r="F49" s="426" t="s">
        <v>493</v>
      </c>
    </row>
    <row r="50" spans="1:6" s="427" customFormat="1" ht="12" customHeight="1" thickBot="1">
      <c r="A50" s="437" t="s">
        <v>406</v>
      </c>
      <c r="B50" s="438" t="s">
        <v>152</v>
      </c>
      <c r="C50" s="449"/>
      <c r="D50" s="449"/>
      <c r="E50" s="450"/>
      <c r="F50" s="426" t="s">
        <v>494</v>
      </c>
    </row>
    <row r="51" spans="1:6" s="427" customFormat="1" ht="13.5" thickBot="1">
      <c r="A51" s="422" t="s">
        <v>153</v>
      </c>
      <c r="B51" s="423" t="s">
        <v>154</v>
      </c>
      <c r="C51" s="424">
        <f>SUM(C52:C54)</f>
        <v>10</v>
      </c>
      <c r="D51" s="424">
        <f>SUM(D52:D54)</f>
        <v>0</v>
      </c>
      <c r="E51" s="425">
        <f>SUM(E52:E54)</f>
        <v>0</v>
      </c>
      <c r="F51" s="426" t="s">
        <v>495</v>
      </c>
    </row>
    <row r="52" spans="1:6" s="427" customFormat="1" ht="12.75">
      <c r="A52" s="428" t="s">
        <v>324</v>
      </c>
      <c r="B52" s="429" t="s">
        <v>155</v>
      </c>
      <c r="C52" s="430"/>
      <c r="D52" s="430"/>
      <c r="E52" s="431"/>
      <c r="F52" s="426" t="s">
        <v>496</v>
      </c>
    </row>
    <row r="53" spans="1:6" s="427" customFormat="1" ht="14.25" customHeight="1">
      <c r="A53" s="432" t="s">
        <v>400</v>
      </c>
      <c r="B53" s="433" t="s">
        <v>497</v>
      </c>
      <c r="C53" s="434"/>
      <c r="D53" s="434"/>
      <c r="E53" s="435"/>
      <c r="F53" s="426" t="s">
        <v>498</v>
      </c>
    </row>
    <row r="54" spans="1:6" s="427" customFormat="1" ht="12.75">
      <c r="A54" s="432" t="s">
        <v>157</v>
      </c>
      <c r="B54" s="433" t="s">
        <v>158</v>
      </c>
      <c r="C54" s="434">
        <v>10</v>
      </c>
      <c r="D54" s="434"/>
      <c r="E54" s="435"/>
      <c r="F54" s="426" t="s">
        <v>499</v>
      </c>
    </row>
    <row r="55" spans="1:6" s="427" customFormat="1" ht="13.5" thickBot="1">
      <c r="A55" s="437" t="s">
        <v>159</v>
      </c>
      <c r="B55" s="438" t="s">
        <v>160</v>
      </c>
      <c r="C55" s="440"/>
      <c r="D55" s="440"/>
      <c r="E55" s="441"/>
      <c r="F55" s="426" t="s">
        <v>500</v>
      </c>
    </row>
    <row r="56" spans="1:6" s="427" customFormat="1" ht="13.5" thickBot="1">
      <c r="A56" s="422" t="s">
        <v>286</v>
      </c>
      <c r="B56" s="442" t="s">
        <v>161</v>
      </c>
      <c r="C56" s="424">
        <f>SUM(C57:C59)</f>
        <v>0</v>
      </c>
      <c r="D56" s="424">
        <f>SUM(D57:D59)</f>
        <v>0</v>
      </c>
      <c r="E56" s="425">
        <f>SUM(E57:E59)</f>
        <v>0</v>
      </c>
      <c r="F56" s="426" t="s">
        <v>501</v>
      </c>
    </row>
    <row r="57" spans="1:6" s="427" customFormat="1" ht="12.75">
      <c r="A57" s="432" t="s">
        <v>369</v>
      </c>
      <c r="B57" s="429" t="s">
        <v>162</v>
      </c>
      <c r="C57" s="447"/>
      <c r="D57" s="447"/>
      <c r="E57" s="448"/>
      <c r="F57" s="426" t="s">
        <v>502</v>
      </c>
    </row>
    <row r="58" spans="1:6" s="427" customFormat="1" ht="12.75" customHeight="1">
      <c r="A58" s="432" t="s">
        <v>370</v>
      </c>
      <c r="B58" s="433" t="s">
        <v>503</v>
      </c>
      <c r="C58" s="447"/>
      <c r="D58" s="447"/>
      <c r="E58" s="448"/>
      <c r="F58" s="426" t="s">
        <v>504</v>
      </c>
    </row>
    <row r="59" spans="1:6" s="427" customFormat="1" ht="12.75">
      <c r="A59" s="432" t="s">
        <v>164</v>
      </c>
      <c r="B59" s="433" t="s">
        <v>165</v>
      </c>
      <c r="C59" s="447"/>
      <c r="D59" s="447"/>
      <c r="E59" s="448"/>
      <c r="F59" s="426" t="s">
        <v>505</v>
      </c>
    </row>
    <row r="60" spans="1:6" s="427" customFormat="1" ht="13.5" thickBot="1">
      <c r="A60" s="432" t="s">
        <v>166</v>
      </c>
      <c r="B60" s="438" t="s">
        <v>167</v>
      </c>
      <c r="C60" s="447"/>
      <c r="D60" s="447"/>
      <c r="E60" s="448"/>
      <c r="F60" s="426" t="s">
        <v>506</v>
      </c>
    </row>
    <row r="61" spans="1:6" s="427" customFormat="1" ht="13.5" thickBot="1">
      <c r="A61" s="422" t="s">
        <v>287</v>
      </c>
      <c r="B61" s="423" t="s">
        <v>168</v>
      </c>
      <c r="C61" s="443">
        <f>+C6+C13+C20+C27+C34+C45+C51+C56</f>
        <v>60775</v>
      </c>
      <c r="D61" s="443">
        <f>+D6+D13+D20+D27+D34+D45+D51+D56</f>
        <v>123640</v>
      </c>
      <c r="E61" s="444">
        <f>+E6+E13+E20+E27+E34+E45+E51+E56</f>
        <v>118459</v>
      </c>
      <c r="F61" s="426" t="s">
        <v>507</v>
      </c>
    </row>
    <row r="62" spans="1:6" s="427" customFormat="1" ht="13.5" thickBot="1">
      <c r="A62" s="453" t="s">
        <v>267</v>
      </c>
      <c r="B62" s="442" t="s">
        <v>508</v>
      </c>
      <c r="C62" s="424">
        <f>SUM(C63:C65)</f>
        <v>0</v>
      </c>
      <c r="D62" s="424">
        <f>SUM(D63:D65)</f>
        <v>0</v>
      </c>
      <c r="E62" s="425">
        <f>SUM(E63:E65)</f>
        <v>0</v>
      </c>
      <c r="F62" s="426" t="s">
        <v>509</v>
      </c>
    </row>
    <row r="63" spans="1:6" s="427" customFormat="1" ht="12.75">
      <c r="A63" s="432" t="s">
        <v>170</v>
      </c>
      <c r="B63" s="429" t="s">
        <v>171</v>
      </c>
      <c r="C63" s="447"/>
      <c r="D63" s="447"/>
      <c r="E63" s="448"/>
      <c r="F63" s="426" t="s">
        <v>510</v>
      </c>
    </row>
    <row r="64" spans="1:6" s="427" customFormat="1" ht="12.75">
      <c r="A64" s="432" t="s">
        <v>172</v>
      </c>
      <c r="B64" s="433" t="s">
        <v>173</v>
      </c>
      <c r="C64" s="447"/>
      <c r="D64" s="447"/>
      <c r="E64" s="448"/>
      <c r="F64" s="426" t="s">
        <v>511</v>
      </c>
    </row>
    <row r="65" spans="1:6" s="427" customFormat="1" ht="13.5" thickBot="1">
      <c r="A65" s="432" t="s">
        <v>174</v>
      </c>
      <c r="B65" s="454" t="s">
        <v>29</v>
      </c>
      <c r="C65" s="447"/>
      <c r="D65" s="447"/>
      <c r="E65" s="448"/>
      <c r="F65" s="426" t="s">
        <v>512</v>
      </c>
    </row>
    <row r="66" spans="1:6" s="427" customFormat="1" ht="13.5" thickBot="1">
      <c r="A66" s="453" t="s">
        <v>175</v>
      </c>
      <c r="B66" s="442" t="s">
        <v>176</v>
      </c>
      <c r="C66" s="424">
        <f>SUM(C67:C70)</f>
        <v>0</v>
      </c>
      <c r="D66" s="424">
        <f>SUM(D67:D70)</f>
        <v>0</v>
      </c>
      <c r="E66" s="425">
        <f>SUM(E67:E70)</f>
        <v>0</v>
      </c>
      <c r="F66" s="426" t="s">
        <v>513</v>
      </c>
    </row>
    <row r="67" spans="1:6" s="427" customFormat="1" ht="12.75">
      <c r="A67" s="432" t="s">
        <v>177</v>
      </c>
      <c r="B67" s="429" t="s">
        <v>178</v>
      </c>
      <c r="C67" s="447"/>
      <c r="D67" s="447"/>
      <c r="E67" s="448"/>
      <c r="F67" s="426" t="s">
        <v>514</v>
      </c>
    </row>
    <row r="68" spans="1:6" s="427" customFormat="1" ht="12.75">
      <c r="A68" s="432" t="s">
        <v>179</v>
      </c>
      <c r="B68" s="433" t="s">
        <v>180</v>
      </c>
      <c r="C68" s="447"/>
      <c r="D68" s="447"/>
      <c r="E68" s="448"/>
      <c r="F68" s="426" t="s">
        <v>515</v>
      </c>
    </row>
    <row r="69" spans="1:6" s="427" customFormat="1" ht="12" customHeight="1">
      <c r="A69" s="432" t="s">
        <v>181</v>
      </c>
      <c r="B69" s="433" t="s">
        <v>182</v>
      </c>
      <c r="C69" s="447"/>
      <c r="D69" s="447"/>
      <c r="E69" s="448"/>
      <c r="F69" s="426" t="s">
        <v>516</v>
      </c>
    </row>
    <row r="70" spans="1:6" s="427" customFormat="1" ht="12" customHeight="1" thickBot="1">
      <c r="A70" s="432" t="s">
        <v>183</v>
      </c>
      <c r="B70" s="438" t="s">
        <v>184</v>
      </c>
      <c r="C70" s="447"/>
      <c r="D70" s="447"/>
      <c r="E70" s="448"/>
      <c r="F70" s="426" t="s">
        <v>517</v>
      </c>
    </row>
    <row r="71" spans="1:6" s="427" customFormat="1" ht="12" customHeight="1" thickBot="1">
      <c r="A71" s="453" t="s">
        <v>185</v>
      </c>
      <c r="B71" s="442" t="s">
        <v>186</v>
      </c>
      <c r="C71" s="424">
        <f>SUM(C72:C73)</f>
        <v>16997</v>
      </c>
      <c r="D71" s="424">
        <f>SUM(D72:D73)</f>
        <v>8068</v>
      </c>
      <c r="E71" s="425">
        <f>SUM(E72:E73)</f>
        <v>8068</v>
      </c>
      <c r="F71" s="426" t="s">
        <v>518</v>
      </c>
    </row>
    <row r="72" spans="1:6" s="427" customFormat="1" ht="12" customHeight="1">
      <c r="A72" s="432" t="s">
        <v>371</v>
      </c>
      <c r="B72" s="429" t="s">
        <v>187</v>
      </c>
      <c r="C72" s="447">
        <v>16997</v>
      </c>
      <c r="D72" s="447">
        <v>8068</v>
      </c>
      <c r="E72" s="448">
        <v>8068</v>
      </c>
      <c r="F72" s="426" t="s">
        <v>519</v>
      </c>
    </row>
    <row r="73" spans="1:6" s="427" customFormat="1" ht="12" customHeight="1" thickBot="1">
      <c r="A73" s="432" t="s">
        <v>372</v>
      </c>
      <c r="B73" s="438" t="s">
        <v>188</v>
      </c>
      <c r="C73" s="447"/>
      <c r="D73" s="447"/>
      <c r="E73" s="448"/>
      <c r="F73" s="426" t="s">
        <v>520</v>
      </c>
    </row>
    <row r="74" spans="1:6" s="427" customFormat="1" ht="12" customHeight="1" thickBot="1">
      <c r="A74" s="453" t="s">
        <v>189</v>
      </c>
      <c r="B74" s="442" t="s">
        <v>190</v>
      </c>
      <c r="C74" s="424">
        <f>SUM(C75:C77)</f>
        <v>910</v>
      </c>
      <c r="D74" s="424">
        <f>SUM(D75:D77)</f>
        <v>0</v>
      </c>
      <c r="E74" s="425">
        <f>SUM(E75:E77)</f>
        <v>1083</v>
      </c>
      <c r="F74" s="426" t="s">
        <v>521</v>
      </c>
    </row>
    <row r="75" spans="1:6" s="427" customFormat="1" ht="12" customHeight="1">
      <c r="A75" s="432" t="s">
        <v>387</v>
      </c>
      <c r="B75" s="429" t="s">
        <v>191</v>
      </c>
      <c r="C75" s="447">
        <v>910</v>
      </c>
      <c r="D75" s="447"/>
      <c r="E75" s="448">
        <v>1083</v>
      </c>
      <c r="F75" s="426" t="s">
        <v>522</v>
      </c>
    </row>
    <row r="76" spans="1:6" s="427" customFormat="1" ht="12" customHeight="1">
      <c r="A76" s="432" t="s">
        <v>388</v>
      </c>
      <c r="B76" s="433" t="s">
        <v>192</v>
      </c>
      <c r="C76" s="447"/>
      <c r="D76" s="447"/>
      <c r="E76" s="448"/>
      <c r="F76" s="426" t="s">
        <v>523</v>
      </c>
    </row>
    <row r="77" spans="1:6" s="427" customFormat="1" ht="12" customHeight="1" thickBot="1">
      <c r="A77" s="432" t="s">
        <v>193</v>
      </c>
      <c r="B77" s="438" t="s">
        <v>194</v>
      </c>
      <c r="C77" s="447"/>
      <c r="D77" s="447"/>
      <c r="E77" s="448"/>
      <c r="F77" s="426" t="s">
        <v>524</v>
      </c>
    </row>
    <row r="78" spans="1:6" s="427" customFormat="1" ht="12" customHeight="1" thickBot="1">
      <c r="A78" s="453" t="s">
        <v>195</v>
      </c>
      <c r="B78" s="442" t="s">
        <v>196</v>
      </c>
      <c r="C78" s="424">
        <f>SUM(C79:C82)</f>
        <v>0</v>
      </c>
      <c r="D78" s="424">
        <f>SUM(D79:D82)</f>
        <v>0</v>
      </c>
      <c r="E78" s="425">
        <f>SUM(E79:E82)</f>
        <v>0</v>
      </c>
      <c r="F78" s="426" t="s">
        <v>525</v>
      </c>
    </row>
    <row r="79" spans="1:6" s="427" customFormat="1" ht="12" customHeight="1">
      <c r="A79" s="455" t="s">
        <v>197</v>
      </c>
      <c r="B79" s="429" t="s">
        <v>198</v>
      </c>
      <c r="C79" s="447"/>
      <c r="D79" s="447"/>
      <c r="E79" s="448"/>
      <c r="F79" s="426" t="s">
        <v>526</v>
      </c>
    </row>
    <row r="80" spans="1:6" s="427" customFormat="1" ht="12" customHeight="1">
      <c r="A80" s="456" t="s">
        <v>199</v>
      </c>
      <c r="B80" s="433" t="s">
        <v>200</v>
      </c>
      <c r="C80" s="447"/>
      <c r="D80" s="447"/>
      <c r="E80" s="448"/>
      <c r="F80" s="426" t="s">
        <v>527</v>
      </c>
    </row>
    <row r="81" spans="1:6" s="427" customFormat="1" ht="12" customHeight="1">
      <c r="A81" s="456" t="s">
        <v>201</v>
      </c>
      <c r="B81" s="433" t="s">
        <v>202</v>
      </c>
      <c r="C81" s="447"/>
      <c r="D81" s="447"/>
      <c r="E81" s="448"/>
      <c r="F81" s="426" t="s">
        <v>528</v>
      </c>
    </row>
    <row r="82" spans="1:6" s="427" customFormat="1" ht="12" customHeight="1" thickBot="1">
      <c r="A82" s="457" t="s">
        <v>203</v>
      </c>
      <c r="B82" s="438" t="s">
        <v>204</v>
      </c>
      <c r="C82" s="447"/>
      <c r="D82" s="447"/>
      <c r="E82" s="448"/>
      <c r="F82" s="426" t="s">
        <v>529</v>
      </c>
    </row>
    <row r="83" spans="1:6" s="427" customFormat="1" ht="12" customHeight="1" thickBot="1">
      <c r="A83" s="453" t="s">
        <v>205</v>
      </c>
      <c r="B83" s="442" t="s">
        <v>206</v>
      </c>
      <c r="C83" s="458"/>
      <c r="D83" s="458"/>
      <c r="E83" s="459"/>
      <c r="F83" s="426" t="s">
        <v>530</v>
      </c>
    </row>
    <row r="84" spans="1:6" s="427" customFormat="1" ht="13.5" customHeight="1" thickBot="1">
      <c r="A84" s="453" t="s">
        <v>207</v>
      </c>
      <c r="B84" s="460" t="s">
        <v>208</v>
      </c>
      <c r="C84" s="443">
        <f>+C62+C66+C71+C74+C78+C83</f>
        <v>17907</v>
      </c>
      <c r="D84" s="443">
        <f>+D62+D66+D71+D74+D78+D83</f>
        <v>8068</v>
      </c>
      <c r="E84" s="444">
        <f>+E62+E66+E71+E74+E78+E83</f>
        <v>9151</v>
      </c>
      <c r="F84" s="426" t="s">
        <v>531</v>
      </c>
    </row>
    <row r="85" spans="1:6" s="427" customFormat="1" ht="12" customHeight="1" thickBot="1">
      <c r="A85" s="461" t="s">
        <v>209</v>
      </c>
      <c r="B85" s="462" t="s">
        <v>268</v>
      </c>
      <c r="C85" s="443">
        <f>+C61+C84</f>
        <v>78682</v>
      </c>
      <c r="D85" s="443">
        <f>+D61+D84</f>
        <v>131708</v>
      </c>
      <c r="E85" s="444">
        <f>+E61+E84</f>
        <v>127610</v>
      </c>
      <c r="F85" s="426" t="s">
        <v>532</v>
      </c>
    </row>
    <row r="86" spans="1:5" ht="16.5" customHeight="1">
      <c r="A86" s="786" t="s">
        <v>295</v>
      </c>
      <c r="B86" s="786"/>
      <c r="C86" s="786"/>
      <c r="D86" s="786"/>
      <c r="E86" s="786"/>
    </row>
    <row r="87" spans="1:6" s="466" customFormat="1" ht="16.5" customHeight="1" thickBot="1">
      <c r="A87" s="463" t="s">
        <v>359</v>
      </c>
      <c r="B87" s="463"/>
      <c r="C87" s="463"/>
      <c r="D87" s="464"/>
      <c r="E87" s="464" t="s">
        <v>269</v>
      </c>
      <c r="F87" s="465"/>
    </row>
    <row r="88" spans="1:6" s="466" customFormat="1" ht="16.5" customHeight="1">
      <c r="A88" s="836" t="s">
        <v>315</v>
      </c>
      <c r="B88" s="832" t="s">
        <v>533</v>
      </c>
      <c r="C88" s="838" t="str">
        <f>+C3</f>
        <v>2017.évi  tény</v>
      </c>
      <c r="D88" s="834" t="str">
        <f>+D3</f>
        <v>2018.évi </v>
      </c>
      <c r="E88" s="835"/>
      <c r="F88" s="465"/>
    </row>
    <row r="89" spans="1:5" ht="37.5" customHeight="1" thickBot="1">
      <c r="A89" s="837"/>
      <c r="B89" s="833"/>
      <c r="C89" s="839"/>
      <c r="D89" s="415" t="s">
        <v>446</v>
      </c>
      <c r="E89" s="416" t="s">
        <v>447</v>
      </c>
    </row>
    <row r="90" spans="1:6" s="421" customFormat="1" ht="12" customHeight="1" thickBot="1">
      <c r="A90" s="417" t="s">
        <v>14</v>
      </c>
      <c r="B90" s="418" t="s">
        <v>18</v>
      </c>
      <c r="C90" s="418" t="s">
        <v>16</v>
      </c>
      <c r="D90" s="418" t="s">
        <v>21</v>
      </c>
      <c r="E90" s="467" t="s">
        <v>22</v>
      </c>
      <c r="F90" s="420"/>
    </row>
    <row r="91" spans="1:6" ht="12" customHeight="1" thickBot="1">
      <c r="A91" s="468" t="s">
        <v>279</v>
      </c>
      <c r="B91" s="469" t="s">
        <v>543</v>
      </c>
      <c r="C91" s="470">
        <f>SUM(C92:C96)</f>
        <v>57520</v>
      </c>
      <c r="D91" s="470">
        <f>+D92+D93+D94+D95+D96</f>
        <v>66037</v>
      </c>
      <c r="E91" s="471">
        <f>+E92+E93+E94+E95+E96</f>
        <v>46264</v>
      </c>
      <c r="F91" s="412" t="s">
        <v>448</v>
      </c>
    </row>
    <row r="92" spans="1:6" ht="12" customHeight="1">
      <c r="A92" s="472" t="s">
        <v>325</v>
      </c>
      <c r="B92" s="473" t="s">
        <v>297</v>
      </c>
      <c r="C92" s="474">
        <v>24749</v>
      </c>
      <c r="D92" s="474">
        <v>23134</v>
      </c>
      <c r="E92" s="475">
        <v>22565</v>
      </c>
      <c r="F92" s="412" t="s">
        <v>449</v>
      </c>
    </row>
    <row r="93" spans="1:6" ht="12" customHeight="1">
      <c r="A93" s="432" t="s">
        <v>326</v>
      </c>
      <c r="B93" s="476" t="s">
        <v>373</v>
      </c>
      <c r="C93" s="434">
        <v>3710</v>
      </c>
      <c r="D93" s="434">
        <v>3318</v>
      </c>
      <c r="E93" s="435">
        <v>3305</v>
      </c>
      <c r="F93" s="412" t="s">
        <v>450</v>
      </c>
    </row>
    <row r="94" spans="1:6" ht="12" customHeight="1">
      <c r="A94" s="432" t="s">
        <v>327</v>
      </c>
      <c r="B94" s="476" t="s">
        <v>350</v>
      </c>
      <c r="C94" s="440">
        <v>15366</v>
      </c>
      <c r="D94" s="440">
        <v>23935</v>
      </c>
      <c r="E94" s="441">
        <v>13584</v>
      </c>
      <c r="F94" s="412" t="s">
        <v>451</v>
      </c>
    </row>
    <row r="95" spans="1:6" ht="12" customHeight="1">
      <c r="A95" s="432" t="s">
        <v>328</v>
      </c>
      <c r="B95" s="477" t="s">
        <v>374</v>
      </c>
      <c r="C95" s="440">
        <v>6836</v>
      </c>
      <c r="D95" s="440">
        <v>7216</v>
      </c>
      <c r="E95" s="441">
        <v>4650</v>
      </c>
      <c r="F95" s="412" t="s">
        <v>452</v>
      </c>
    </row>
    <row r="96" spans="1:6" ht="12" customHeight="1">
      <c r="A96" s="432" t="s">
        <v>210</v>
      </c>
      <c r="B96" s="478" t="s">
        <v>375</v>
      </c>
      <c r="C96" s="440">
        <f>SUM(C97:C106)</f>
        <v>6859</v>
      </c>
      <c r="D96" s="440">
        <f>SUM(D97:D106)</f>
        <v>8434</v>
      </c>
      <c r="E96" s="440">
        <f>SUM(E97:E106)</f>
        <v>2160</v>
      </c>
      <c r="F96" s="412" t="s">
        <v>453</v>
      </c>
    </row>
    <row r="97" spans="1:6" ht="12" customHeight="1">
      <c r="A97" s="432" t="s">
        <v>329</v>
      </c>
      <c r="B97" s="476" t="s">
        <v>211</v>
      </c>
      <c r="C97" s="440">
        <v>2048</v>
      </c>
      <c r="D97" s="440">
        <v>1181</v>
      </c>
      <c r="E97" s="441">
        <v>1180</v>
      </c>
      <c r="F97" s="412" t="s">
        <v>454</v>
      </c>
    </row>
    <row r="98" spans="1:6" ht="12" customHeight="1">
      <c r="A98" s="432" t="s">
        <v>330</v>
      </c>
      <c r="B98" s="479" t="s">
        <v>212</v>
      </c>
      <c r="C98" s="440"/>
      <c r="D98" s="440"/>
      <c r="E98" s="441"/>
      <c r="F98" s="412" t="s">
        <v>455</v>
      </c>
    </row>
    <row r="99" spans="1:6" ht="12" customHeight="1">
      <c r="A99" s="432" t="s">
        <v>394</v>
      </c>
      <c r="B99" s="476" t="s">
        <v>213</v>
      </c>
      <c r="C99" s="440"/>
      <c r="D99" s="440"/>
      <c r="E99" s="441"/>
      <c r="F99" s="412" t="s">
        <v>456</v>
      </c>
    </row>
    <row r="100" spans="1:6" ht="12" customHeight="1">
      <c r="A100" s="432" t="s">
        <v>395</v>
      </c>
      <c r="B100" s="476" t="s">
        <v>214</v>
      </c>
      <c r="C100" s="440"/>
      <c r="D100" s="440"/>
      <c r="E100" s="441"/>
      <c r="F100" s="412" t="s">
        <v>457</v>
      </c>
    </row>
    <row r="101" spans="1:6" ht="12" customHeight="1">
      <c r="A101" s="432" t="s">
        <v>26</v>
      </c>
      <c r="B101" s="479" t="s">
        <v>215</v>
      </c>
      <c r="C101" s="440">
        <v>4536</v>
      </c>
      <c r="D101" s="440">
        <v>7123</v>
      </c>
      <c r="E101" s="441">
        <v>919</v>
      </c>
      <c r="F101" s="412" t="s">
        <v>458</v>
      </c>
    </row>
    <row r="102" spans="1:6" ht="12" customHeight="1">
      <c r="A102" s="432" t="s">
        <v>216</v>
      </c>
      <c r="B102" s="479" t="s">
        <v>217</v>
      </c>
      <c r="C102" s="440"/>
      <c r="D102" s="440"/>
      <c r="E102" s="441"/>
      <c r="F102" s="412" t="s">
        <v>459</v>
      </c>
    </row>
    <row r="103" spans="1:6" ht="12" customHeight="1">
      <c r="A103" s="432" t="s">
        <v>218</v>
      </c>
      <c r="B103" s="476" t="s">
        <v>219</v>
      </c>
      <c r="C103" s="440"/>
      <c r="D103" s="440"/>
      <c r="E103" s="441"/>
      <c r="F103" s="412" t="s">
        <v>460</v>
      </c>
    </row>
    <row r="104" spans="1:6" ht="12" customHeight="1">
      <c r="A104" s="480" t="s">
        <v>220</v>
      </c>
      <c r="B104" s="481" t="s">
        <v>221</v>
      </c>
      <c r="C104" s="440"/>
      <c r="D104" s="440"/>
      <c r="E104" s="441"/>
      <c r="F104" s="412" t="s">
        <v>461</v>
      </c>
    </row>
    <row r="105" spans="1:6" ht="12" customHeight="1">
      <c r="A105" s="432" t="s">
        <v>222</v>
      </c>
      <c r="B105" s="481" t="s">
        <v>223</v>
      </c>
      <c r="C105" s="440"/>
      <c r="D105" s="440"/>
      <c r="E105" s="441"/>
      <c r="F105" s="412" t="s">
        <v>462</v>
      </c>
    </row>
    <row r="106" spans="1:6" ht="12" customHeight="1" thickBot="1">
      <c r="A106" s="482" t="s">
        <v>224</v>
      </c>
      <c r="B106" s="483" t="s">
        <v>225</v>
      </c>
      <c r="C106" s="484">
        <v>275</v>
      </c>
      <c r="D106" s="484">
        <v>130</v>
      </c>
      <c r="E106" s="485">
        <v>61</v>
      </c>
      <c r="F106" s="412" t="s">
        <v>463</v>
      </c>
    </row>
    <row r="107" spans="1:6" ht="12" customHeight="1" thickBot="1">
      <c r="A107" s="422" t="s">
        <v>280</v>
      </c>
      <c r="B107" s="486" t="s">
        <v>544</v>
      </c>
      <c r="C107" s="424">
        <f>+C108+C110+C112</f>
        <v>12197</v>
      </c>
      <c r="D107" s="424">
        <f>+D108+D110+D112</f>
        <v>64561</v>
      </c>
      <c r="E107" s="425">
        <f>+E108+E110+E112</f>
        <v>5786</v>
      </c>
      <c r="F107" s="412" t="s">
        <v>464</v>
      </c>
    </row>
    <row r="108" spans="1:6" ht="12" customHeight="1">
      <c r="A108" s="428" t="s">
        <v>331</v>
      </c>
      <c r="B108" s="476" t="s">
        <v>110</v>
      </c>
      <c r="C108" s="430">
        <v>2197</v>
      </c>
      <c r="D108" s="430">
        <v>19390</v>
      </c>
      <c r="E108" s="431">
        <v>3924</v>
      </c>
      <c r="F108" s="412" t="s">
        <v>465</v>
      </c>
    </row>
    <row r="109" spans="1:6" ht="12" customHeight="1">
      <c r="A109" s="428" t="s">
        <v>332</v>
      </c>
      <c r="B109" s="481" t="s">
        <v>226</v>
      </c>
      <c r="C109" s="430"/>
      <c r="D109" s="430"/>
      <c r="E109" s="431"/>
      <c r="F109" s="412" t="s">
        <v>466</v>
      </c>
    </row>
    <row r="110" spans="1:6" ht="15.75">
      <c r="A110" s="428" t="s">
        <v>333</v>
      </c>
      <c r="B110" s="481" t="s">
        <v>376</v>
      </c>
      <c r="C110" s="434">
        <v>10000</v>
      </c>
      <c r="D110" s="434">
        <v>45171</v>
      </c>
      <c r="E110" s="435">
        <v>1862</v>
      </c>
      <c r="F110" s="412" t="s">
        <v>467</v>
      </c>
    </row>
    <row r="111" spans="1:6" ht="12" customHeight="1">
      <c r="A111" s="428" t="s">
        <v>334</v>
      </c>
      <c r="B111" s="481" t="s">
        <v>227</v>
      </c>
      <c r="C111" s="434"/>
      <c r="D111" s="434">
        <v>45171</v>
      </c>
      <c r="E111" s="435">
        <v>1862</v>
      </c>
      <c r="F111" s="412" t="s">
        <v>468</v>
      </c>
    </row>
    <row r="112" spans="1:6" ht="12" customHeight="1">
      <c r="A112" s="428" t="s">
        <v>335</v>
      </c>
      <c r="B112" s="438" t="s">
        <v>228</v>
      </c>
      <c r="C112" s="434"/>
      <c r="D112" s="434"/>
      <c r="E112" s="435"/>
      <c r="F112" s="412" t="s">
        <v>470</v>
      </c>
    </row>
    <row r="113" spans="1:6" ht="15.75">
      <c r="A113" s="428" t="s">
        <v>123</v>
      </c>
      <c r="B113" s="433" t="s">
        <v>229</v>
      </c>
      <c r="C113" s="434"/>
      <c r="D113" s="434"/>
      <c r="E113" s="435"/>
      <c r="F113" s="412" t="s">
        <v>472</v>
      </c>
    </row>
    <row r="114" spans="1:6" ht="15.75">
      <c r="A114" s="428" t="s">
        <v>230</v>
      </c>
      <c r="B114" s="487" t="s">
        <v>231</v>
      </c>
      <c r="C114" s="434"/>
      <c r="D114" s="434"/>
      <c r="E114" s="435"/>
      <c r="F114" s="412" t="s">
        <v>473</v>
      </c>
    </row>
    <row r="115" spans="1:6" ht="12" customHeight="1">
      <c r="A115" s="428" t="s">
        <v>232</v>
      </c>
      <c r="B115" s="476" t="s">
        <v>214</v>
      </c>
      <c r="C115" s="434"/>
      <c r="D115" s="434"/>
      <c r="E115" s="435"/>
      <c r="F115" s="412" t="s">
        <v>474</v>
      </c>
    </row>
    <row r="116" spans="1:6" ht="12" customHeight="1">
      <c r="A116" s="428" t="s">
        <v>233</v>
      </c>
      <c r="B116" s="476" t="s">
        <v>234</v>
      </c>
      <c r="C116" s="434"/>
      <c r="D116" s="434"/>
      <c r="E116" s="435"/>
      <c r="F116" s="412" t="s">
        <v>475</v>
      </c>
    </row>
    <row r="117" spans="1:6" ht="12" customHeight="1">
      <c r="A117" s="428" t="s">
        <v>235</v>
      </c>
      <c r="B117" s="476" t="s">
        <v>236</v>
      </c>
      <c r="C117" s="434"/>
      <c r="D117" s="434"/>
      <c r="E117" s="435"/>
      <c r="F117" s="412" t="s">
        <v>476</v>
      </c>
    </row>
    <row r="118" spans="1:6" s="488" customFormat="1" ht="12" customHeight="1">
      <c r="A118" s="428" t="s">
        <v>237</v>
      </c>
      <c r="B118" s="476" t="s">
        <v>219</v>
      </c>
      <c r="C118" s="434"/>
      <c r="D118" s="434"/>
      <c r="E118" s="435"/>
      <c r="F118" s="412" t="s">
        <v>477</v>
      </c>
    </row>
    <row r="119" spans="1:6" ht="12" customHeight="1">
      <c r="A119" s="428" t="s">
        <v>238</v>
      </c>
      <c r="B119" s="476" t="s">
        <v>239</v>
      </c>
      <c r="C119" s="434"/>
      <c r="D119" s="434"/>
      <c r="E119" s="435"/>
      <c r="F119" s="412" t="s">
        <v>478</v>
      </c>
    </row>
    <row r="120" spans="1:6" ht="12" customHeight="1" thickBot="1">
      <c r="A120" s="480" t="s">
        <v>240</v>
      </c>
      <c r="B120" s="476" t="s">
        <v>241</v>
      </c>
      <c r="C120" s="440"/>
      <c r="D120" s="440"/>
      <c r="E120" s="441"/>
      <c r="F120" s="412" t="s">
        <v>479</v>
      </c>
    </row>
    <row r="121" spans="1:6" ht="12" customHeight="1" thickBot="1">
      <c r="A121" s="422" t="s">
        <v>281</v>
      </c>
      <c r="B121" s="489" t="s">
        <v>242</v>
      </c>
      <c r="C121" s="424">
        <f>+C122+C123</f>
        <v>0</v>
      </c>
      <c r="D121" s="424">
        <f>+D122+D123</f>
        <v>200</v>
      </c>
      <c r="E121" s="425">
        <f>+E122+E123</f>
        <v>0</v>
      </c>
      <c r="F121" s="412" t="s">
        <v>480</v>
      </c>
    </row>
    <row r="122" spans="1:6" ht="12" customHeight="1">
      <c r="A122" s="428" t="s">
        <v>319</v>
      </c>
      <c r="B122" s="487" t="s">
        <v>396</v>
      </c>
      <c r="C122" s="430"/>
      <c r="D122" s="430">
        <v>200</v>
      </c>
      <c r="E122" s="431"/>
      <c r="F122" s="412" t="s">
        <v>481</v>
      </c>
    </row>
    <row r="123" spans="1:6" ht="12" customHeight="1" thickBot="1">
      <c r="A123" s="437" t="s">
        <v>320</v>
      </c>
      <c r="B123" s="481" t="s">
        <v>399</v>
      </c>
      <c r="C123" s="440"/>
      <c r="D123" s="440"/>
      <c r="E123" s="441"/>
      <c r="F123" s="412" t="s">
        <v>482</v>
      </c>
    </row>
    <row r="124" spans="1:6" ht="12" customHeight="1" thickBot="1">
      <c r="A124" s="422" t="s">
        <v>282</v>
      </c>
      <c r="B124" s="489" t="s">
        <v>243</v>
      </c>
      <c r="C124" s="424">
        <f>+C91+C107+C121</f>
        <v>69717</v>
      </c>
      <c r="D124" s="424">
        <f>+D91+D107+D121</f>
        <v>130798</v>
      </c>
      <c r="E124" s="425">
        <f>+E91+E107+E121</f>
        <v>52050</v>
      </c>
      <c r="F124" s="412" t="s">
        <v>483</v>
      </c>
    </row>
    <row r="125" spans="1:6" ht="12" customHeight="1" thickBot="1">
      <c r="A125" s="422" t="s">
        <v>283</v>
      </c>
      <c r="B125" s="489" t="s">
        <v>244</v>
      </c>
      <c r="C125" s="424">
        <f>+C126+C127+C128</f>
        <v>0</v>
      </c>
      <c r="D125" s="424">
        <f>+D126+D127+D128</f>
        <v>0</v>
      </c>
      <c r="E125" s="425">
        <f>+E126+E127+E128</f>
        <v>0</v>
      </c>
      <c r="F125" s="412" t="s">
        <v>484</v>
      </c>
    </row>
    <row r="126" spans="1:6" ht="12" customHeight="1">
      <c r="A126" s="428" t="s">
        <v>103</v>
      </c>
      <c r="B126" s="487" t="s">
        <v>534</v>
      </c>
      <c r="C126" s="434"/>
      <c r="D126" s="434"/>
      <c r="E126" s="435"/>
      <c r="F126" s="412" t="s">
        <v>485</v>
      </c>
    </row>
    <row r="127" spans="1:6" ht="12" customHeight="1">
      <c r="A127" s="428" t="s">
        <v>105</v>
      </c>
      <c r="B127" s="487" t="s">
        <v>535</v>
      </c>
      <c r="C127" s="434"/>
      <c r="D127" s="434"/>
      <c r="E127" s="435"/>
      <c r="F127" s="412" t="s">
        <v>486</v>
      </c>
    </row>
    <row r="128" spans="1:6" ht="12" customHeight="1" thickBot="1">
      <c r="A128" s="480" t="s">
        <v>107</v>
      </c>
      <c r="B128" s="490" t="s">
        <v>536</v>
      </c>
      <c r="C128" s="434"/>
      <c r="D128" s="434"/>
      <c r="E128" s="435"/>
      <c r="F128" s="412" t="s">
        <v>487</v>
      </c>
    </row>
    <row r="129" spans="1:6" ht="12" customHeight="1" thickBot="1">
      <c r="A129" s="422" t="s">
        <v>284</v>
      </c>
      <c r="B129" s="489" t="s">
        <v>248</v>
      </c>
      <c r="C129" s="424">
        <f>+C130+C131+C132+C133</f>
        <v>0</v>
      </c>
      <c r="D129" s="424">
        <f>+D130+D131+D132+D133</f>
        <v>0</v>
      </c>
      <c r="E129" s="425">
        <f>+E130+E131+E132+E133</f>
        <v>0</v>
      </c>
      <c r="F129" s="412" t="s">
        <v>488</v>
      </c>
    </row>
    <row r="130" spans="1:6" ht="12" customHeight="1">
      <c r="A130" s="428" t="s">
        <v>322</v>
      </c>
      <c r="B130" s="487" t="s">
        <v>537</v>
      </c>
      <c r="C130" s="434"/>
      <c r="D130" s="434"/>
      <c r="E130" s="435"/>
      <c r="F130" s="412" t="s">
        <v>489</v>
      </c>
    </row>
    <row r="131" spans="1:6" ht="12" customHeight="1">
      <c r="A131" s="428" t="s">
        <v>323</v>
      </c>
      <c r="B131" s="487" t="s">
        <v>538</v>
      </c>
      <c r="C131" s="434"/>
      <c r="D131" s="434"/>
      <c r="E131" s="435"/>
      <c r="F131" s="412" t="s">
        <v>490</v>
      </c>
    </row>
    <row r="132" spans="1:6" ht="12" customHeight="1">
      <c r="A132" s="428" t="s">
        <v>389</v>
      </c>
      <c r="B132" s="487" t="s">
        <v>539</v>
      </c>
      <c r="C132" s="434"/>
      <c r="D132" s="434"/>
      <c r="E132" s="435"/>
      <c r="F132" s="412" t="s">
        <v>491</v>
      </c>
    </row>
    <row r="133" spans="1:6" ht="12" customHeight="1" thickBot="1">
      <c r="A133" s="480" t="s">
        <v>405</v>
      </c>
      <c r="B133" s="490" t="s">
        <v>540</v>
      </c>
      <c r="C133" s="434"/>
      <c r="D133" s="434"/>
      <c r="E133" s="435"/>
      <c r="F133" s="412" t="s">
        <v>492</v>
      </c>
    </row>
    <row r="134" spans="1:6" ht="12" customHeight="1" thickBot="1">
      <c r="A134" s="422" t="s">
        <v>285</v>
      </c>
      <c r="B134" s="489" t="s">
        <v>253</v>
      </c>
      <c r="C134" s="443">
        <f>+C135+C136+C137+C138</f>
        <v>897</v>
      </c>
      <c r="D134" s="443">
        <f>+D135+D136+D137+D138</f>
        <v>910</v>
      </c>
      <c r="E134" s="444">
        <f>+E135+E136+E137+E138</f>
        <v>910</v>
      </c>
      <c r="F134" s="412" t="s">
        <v>493</v>
      </c>
    </row>
    <row r="135" spans="1:6" ht="12" customHeight="1">
      <c r="A135" s="428" t="s">
        <v>324</v>
      </c>
      <c r="B135" s="487" t="s">
        <v>254</v>
      </c>
      <c r="C135" s="434"/>
      <c r="D135" s="434"/>
      <c r="E135" s="435"/>
      <c r="F135" s="412" t="s">
        <v>494</v>
      </c>
    </row>
    <row r="136" spans="1:6" ht="12" customHeight="1">
      <c r="A136" s="428" t="s">
        <v>400</v>
      </c>
      <c r="B136" s="487" t="s">
        <v>255</v>
      </c>
      <c r="C136" s="434">
        <v>897</v>
      </c>
      <c r="D136" s="434">
        <v>910</v>
      </c>
      <c r="E136" s="435">
        <v>910</v>
      </c>
      <c r="F136" s="412" t="s">
        <v>495</v>
      </c>
    </row>
    <row r="137" spans="1:6" ht="12" customHeight="1">
      <c r="A137" s="428" t="s">
        <v>157</v>
      </c>
      <c r="B137" s="487" t="s">
        <v>541</v>
      </c>
      <c r="C137" s="434"/>
      <c r="D137" s="434"/>
      <c r="E137" s="435"/>
      <c r="F137" s="412" t="s">
        <v>496</v>
      </c>
    </row>
    <row r="138" spans="1:6" ht="12" customHeight="1" thickBot="1">
      <c r="A138" s="480" t="s">
        <v>159</v>
      </c>
      <c r="B138" s="490" t="s">
        <v>58</v>
      </c>
      <c r="C138" s="434"/>
      <c r="D138" s="434"/>
      <c r="E138" s="435"/>
      <c r="F138" s="412" t="s">
        <v>498</v>
      </c>
    </row>
    <row r="139" spans="1:9" ht="15" customHeight="1" thickBot="1">
      <c r="A139" s="422" t="s">
        <v>286</v>
      </c>
      <c r="B139" s="489" t="s">
        <v>542</v>
      </c>
      <c r="C139" s="491">
        <f>+C140+C141+C142+C143</f>
        <v>0</v>
      </c>
      <c r="D139" s="491">
        <f>+D140+D141+D142+D143</f>
        <v>0</v>
      </c>
      <c r="E139" s="492">
        <f>+E140+E141+E142+E143</f>
        <v>0</v>
      </c>
      <c r="F139" s="412" t="s">
        <v>499</v>
      </c>
      <c r="G139" s="247"/>
      <c r="H139" s="247"/>
      <c r="I139" s="247"/>
    </row>
    <row r="140" spans="1:6" s="427" customFormat="1" ht="12.75" customHeight="1">
      <c r="A140" s="428" t="s">
        <v>369</v>
      </c>
      <c r="B140" s="487" t="s">
        <v>259</v>
      </c>
      <c r="C140" s="434"/>
      <c r="D140" s="434"/>
      <c r="E140" s="435"/>
      <c r="F140" s="412" t="s">
        <v>500</v>
      </c>
    </row>
    <row r="141" spans="1:6" ht="13.5" customHeight="1">
      <c r="A141" s="428" t="s">
        <v>370</v>
      </c>
      <c r="B141" s="487" t="s">
        <v>260</v>
      </c>
      <c r="C141" s="434"/>
      <c r="D141" s="434"/>
      <c r="E141" s="435"/>
      <c r="F141" s="412" t="s">
        <v>501</v>
      </c>
    </row>
    <row r="142" spans="1:6" ht="13.5" customHeight="1">
      <c r="A142" s="428" t="s">
        <v>164</v>
      </c>
      <c r="B142" s="487" t="s">
        <v>261</v>
      </c>
      <c r="C142" s="434"/>
      <c r="D142" s="434"/>
      <c r="E142" s="435"/>
      <c r="F142" s="412" t="s">
        <v>502</v>
      </c>
    </row>
    <row r="143" spans="1:6" ht="13.5" customHeight="1" thickBot="1">
      <c r="A143" s="428" t="s">
        <v>166</v>
      </c>
      <c r="B143" s="487" t="s">
        <v>262</v>
      </c>
      <c r="C143" s="434"/>
      <c r="D143" s="434"/>
      <c r="E143" s="435"/>
      <c r="F143" s="412" t="s">
        <v>504</v>
      </c>
    </row>
    <row r="144" spans="1:6" ht="12.75" customHeight="1" thickBot="1">
      <c r="A144" s="422" t="s">
        <v>287</v>
      </c>
      <c r="B144" s="489" t="s">
        <v>263</v>
      </c>
      <c r="C144" s="493">
        <f>+C125+C129+C134+C139</f>
        <v>897</v>
      </c>
      <c r="D144" s="493">
        <f>+D125+D129+D134+D139</f>
        <v>910</v>
      </c>
      <c r="E144" s="494">
        <f>+E125+E129+E134+E139</f>
        <v>910</v>
      </c>
      <c r="F144" s="412" t="s">
        <v>505</v>
      </c>
    </row>
    <row r="145" spans="1:6" ht="13.5" customHeight="1" thickBot="1">
      <c r="A145" s="495" t="s">
        <v>288</v>
      </c>
      <c r="B145" s="496" t="s">
        <v>264</v>
      </c>
      <c r="C145" s="493">
        <f>+C124+C144</f>
        <v>70614</v>
      </c>
      <c r="D145" s="493">
        <f>+D124+D144</f>
        <v>131708</v>
      </c>
      <c r="E145" s="494">
        <f>+E124+E144</f>
        <v>52960</v>
      </c>
      <c r="F145" s="412" t="s">
        <v>506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B88:B89"/>
    <mergeCell ref="D88:E88"/>
    <mergeCell ref="A88:A89"/>
    <mergeCell ref="A86:E86"/>
    <mergeCell ref="C88:C89"/>
    <mergeCell ref="A1:E1"/>
    <mergeCell ref="D3:E3"/>
    <mergeCell ref="C3:C4"/>
    <mergeCell ref="B3:B4"/>
    <mergeCell ref="A3:A4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scale="75" r:id="rId1"/>
  <headerFooter alignWithMargins="0">
    <oddHeader>&amp;C&amp;"Times New Roman CE,Félkövér"&amp;12
Olcsva Község Önkormányzata
2018. ÉVI ZÁRSZÁMADÁSÁNAK PÉNZÜGYI MÉRLEGE&amp;10
&amp;R&amp;"Times New Roman CE,Félkövér dőlt"&amp;11 1. tájékoztató tábla a ....../2019. (......) önkormányzati rendelethez</oddHeader>
  </headerFooter>
  <rowBreaks count="1" manualBreakCount="1">
    <brk id="85" min="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workbookViewId="0" topLeftCell="A1">
      <selection activeCell="B1" sqref="B1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9" t="s">
        <v>306</v>
      </c>
    </row>
    <row r="2" spans="1:9" s="10" customFormat="1" ht="14.25">
      <c r="A2" s="847" t="s">
        <v>315</v>
      </c>
      <c r="B2" s="842" t="s">
        <v>317</v>
      </c>
      <c r="C2" s="847" t="s">
        <v>318</v>
      </c>
      <c r="D2" s="847" t="s">
        <v>782</v>
      </c>
      <c r="E2" s="844" t="s">
        <v>314</v>
      </c>
      <c r="F2" s="845"/>
      <c r="G2" s="845"/>
      <c r="H2" s="846"/>
      <c r="I2" s="842" t="s">
        <v>37</v>
      </c>
    </row>
    <row r="3" spans="1:9" s="11" customFormat="1" ht="24.75" thickBot="1">
      <c r="A3" s="848"/>
      <c r="B3" s="843"/>
      <c r="C3" s="843"/>
      <c r="D3" s="848"/>
      <c r="E3" s="20" t="s">
        <v>759</v>
      </c>
      <c r="F3" s="20" t="s">
        <v>761</v>
      </c>
      <c r="G3" s="20" t="s">
        <v>783</v>
      </c>
      <c r="H3" s="21" t="s">
        <v>784</v>
      </c>
      <c r="I3" s="843"/>
    </row>
    <row r="4" spans="1:9" s="12" customFormat="1" ht="15" thickBot="1">
      <c r="A4" s="22" t="s">
        <v>14</v>
      </c>
      <c r="B4" s="161" t="s">
        <v>15</v>
      </c>
      <c r="C4" s="22" t="s">
        <v>16</v>
      </c>
      <c r="D4" s="161" t="s">
        <v>20</v>
      </c>
      <c r="E4" s="22" t="s">
        <v>21</v>
      </c>
      <c r="F4" s="22" t="s">
        <v>22</v>
      </c>
      <c r="G4" s="22" t="s">
        <v>23</v>
      </c>
      <c r="H4" s="22" t="s">
        <v>25</v>
      </c>
      <c r="I4" s="183" t="s">
        <v>38</v>
      </c>
    </row>
    <row r="5" spans="1:9" ht="21.75" thickBot="1">
      <c r="A5" s="22" t="s">
        <v>279</v>
      </c>
      <c r="B5" s="162" t="s">
        <v>30</v>
      </c>
      <c r="C5" s="120"/>
      <c r="D5" s="175">
        <f>D6</f>
        <v>0</v>
      </c>
      <c r="E5" s="114">
        <f>E6</f>
        <v>0</v>
      </c>
      <c r="F5" s="114">
        <f>F6</f>
        <v>0</v>
      </c>
      <c r="G5" s="114">
        <f>G6</f>
        <v>0</v>
      </c>
      <c r="H5" s="114">
        <f>H6</f>
        <v>0</v>
      </c>
      <c r="I5" s="184">
        <f aca="true" t="shared" si="0" ref="I5:I17">SUM(D5:H5)</f>
        <v>0</v>
      </c>
    </row>
    <row r="6" spans="1:9" ht="13.5" thickBot="1">
      <c r="A6" s="158" t="s">
        <v>280</v>
      </c>
      <c r="B6" s="163" t="s">
        <v>28</v>
      </c>
      <c r="C6" s="169"/>
      <c r="D6" s="176">
        <v>0</v>
      </c>
      <c r="E6" s="116"/>
      <c r="F6" s="116"/>
      <c r="G6" s="116"/>
      <c r="H6" s="116"/>
      <c r="I6" s="185">
        <f t="shared" si="0"/>
        <v>0</v>
      </c>
    </row>
    <row r="7" spans="1:9" ht="21.75" thickBot="1">
      <c r="A7" s="22" t="s">
        <v>281</v>
      </c>
      <c r="B7" s="162" t="s">
        <v>36</v>
      </c>
      <c r="C7" s="120"/>
      <c r="D7" s="175">
        <f>SUM(D8:D10)</f>
        <v>0</v>
      </c>
      <c r="E7" s="114">
        <f>SUM(E8:E10)</f>
        <v>0</v>
      </c>
      <c r="F7" s="114">
        <f>SUM(F8:F10)</f>
        <v>0</v>
      </c>
      <c r="G7" s="114">
        <f>SUM(G8:G10)</f>
        <v>0</v>
      </c>
      <c r="H7" s="114">
        <f>SUM(H8:H10)</f>
        <v>0</v>
      </c>
      <c r="I7" s="184">
        <f t="shared" si="0"/>
        <v>0</v>
      </c>
    </row>
    <row r="8" spans="1:9" ht="12.75">
      <c r="A8" s="158" t="s">
        <v>282</v>
      </c>
      <c r="B8" s="164"/>
      <c r="C8" s="170"/>
      <c r="D8" s="177"/>
      <c r="E8" s="190"/>
      <c r="F8" s="190"/>
      <c r="G8" s="190"/>
      <c r="H8" s="190"/>
      <c r="I8" s="186"/>
    </row>
    <row r="9" spans="1:9" ht="12.75">
      <c r="A9" s="158" t="s">
        <v>283</v>
      </c>
      <c r="B9" s="165"/>
      <c r="C9" s="169"/>
      <c r="D9" s="176"/>
      <c r="E9" s="116"/>
      <c r="F9" s="116"/>
      <c r="G9" s="116"/>
      <c r="H9" s="116"/>
      <c r="I9" s="185"/>
    </row>
    <row r="10" spans="1:9" ht="13.5" thickBot="1">
      <c r="A10" s="159" t="s">
        <v>284</v>
      </c>
      <c r="B10" s="166"/>
      <c r="C10" s="171"/>
      <c r="D10" s="178"/>
      <c r="E10" s="191"/>
      <c r="F10" s="191"/>
      <c r="G10" s="191"/>
      <c r="H10" s="191"/>
      <c r="I10" s="187">
        <f t="shared" si="0"/>
        <v>0</v>
      </c>
    </row>
    <row r="11" spans="1:9" ht="13.5" thickBot="1">
      <c r="A11" s="22" t="s">
        <v>285</v>
      </c>
      <c r="B11" s="162" t="s">
        <v>381</v>
      </c>
      <c r="C11" s="120"/>
      <c r="D11" s="175">
        <f>SUM(D12:D12)</f>
        <v>0</v>
      </c>
      <c r="E11" s="114">
        <f>SUM(E12:E12)</f>
        <v>0</v>
      </c>
      <c r="F11" s="114">
        <f>SUM(F12:F12)</f>
        <v>0</v>
      </c>
      <c r="G11" s="114">
        <f>SUM(G12:G12)</f>
        <v>0</v>
      </c>
      <c r="H11" s="114">
        <f>SUM(H12:H12)</f>
        <v>0</v>
      </c>
      <c r="I11" s="184">
        <f t="shared" si="0"/>
        <v>0</v>
      </c>
    </row>
    <row r="12" spans="1:9" ht="13.5" thickBot="1">
      <c r="A12" s="23" t="s">
        <v>286</v>
      </c>
      <c r="B12" s="193"/>
      <c r="C12" s="172"/>
      <c r="D12" s="179"/>
      <c r="E12" s="192">
        <v>0</v>
      </c>
      <c r="F12" s="192">
        <v>0</v>
      </c>
      <c r="G12" s="192">
        <v>0</v>
      </c>
      <c r="H12" s="192">
        <v>0</v>
      </c>
      <c r="I12" s="188">
        <f t="shared" si="0"/>
        <v>0</v>
      </c>
    </row>
    <row r="13" spans="1:10" ht="13.5" thickBot="1">
      <c r="A13" s="22" t="s">
        <v>287</v>
      </c>
      <c r="B13" s="162" t="s">
        <v>382</v>
      </c>
      <c r="C13" s="120"/>
      <c r="D13" s="175">
        <f>SUM(D14)</f>
        <v>0</v>
      </c>
      <c r="E13" s="114">
        <f>SUM(E14)</f>
        <v>0</v>
      </c>
      <c r="F13" s="114">
        <f>SUM(F14)</f>
        <v>0</v>
      </c>
      <c r="G13" s="114">
        <f>SUM(G14)</f>
        <v>0</v>
      </c>
      <c r="H13" s="114">
        <f>SUM(H14)</f>
        <v>0</v>
      </c>
      <c r="I13" s="184">
        <f t="shared" si="0"/>
        <v>0</v>
      </c>
      <c r="J13" s="13"/>
    </row>
    <row r="14" spans="1:9" ht="13.5" thickBot="1">
      <c r="A14" s="160" t="s">
        <v>288</v>
      </c>
      <c r="B14" s="168" t="s">
        <v>316</v>
      </c>
      <c r="C14" s="173">
        <v>0</v>
      </c>
      <c r="D14" s="180">
        <v>0</v>
      </c>
      <c r="E14" s="117">
        <v>0</v>
      </c>
      <c r="F14" s="117">
        <v>0</v>
      </c>
      <c r="G14" s="117">
        <v>0</v>
      </c>
      <c r="H14" s="117">
        <v>0</v>
      </c>
      <c r="I14" s="189">
        <v>0</v>
      </c>
    </row>
    <row r="15" spans="1:9" ht="13.5" thickBot="1">
      <c r="A15" s="22" t="s">
        <v>289</v>
      </c>
      <c r="B15" s="167" t="s">
        <v>383</v>
      </c>
      <c r="C15" s="120"/>
      <c r="D15" s="175">
        <f>D16</f>
        <v>0</v>
      </c>
      <c r="E15" s="114">
        <f>E16</f>
        <v>0</v>
      </c>
      <c r="F15" s="114">
        <f>F16</f>
        <v>0</v>
      </c>
      <c r="G15" s="114">
        <f>G16</f>
        <v>0</v>
      </c>
      <c r="H15" s="114">
        <f>H16</f>
        <v>0</v>
      </c>
      <c r="I15" s="184">
        <f t="shared" si="0"/>
        <v>0</v>
      </c>
    </row>
    <row r="16" spans="1:9" ht="13.5" thickBot="1">
      <c r="A16" s="24" t="s">
        <v>290</v>
      </c>
      <c r="B16" s="168" t="s">
        <v>316</v>
      </c>
      <c r="C16" s="174">
        <v>0</v>
      </c>
      <c r="D16" s="181">
        <v>0</v>
      </c>
      <c r="E16" s="118">
        <v>0</v>
      </c>
      <c r="F16" s="118">
        <v>0</v>
      </c>
      <c r="G16" s="118">
        <v>0</v>
      </c>
      <c r="H16" s="118">
        <v>0</v>
      </c>
      <c r="I16" s="188">
        <f t="shared" si="0"/>
        <v>0</v>
      </c>
    </row>
    <row r="17" spans="1:9" ht="13.5" thickBot="1">
      <c r="A17" s="840" t="s">
        <v>39</v>
      </c>
      <c r="B17" s="841"/>
      <c r="C17" s="119"/>
      <c r="D17" s="182">
        <f>SUM(D5,D7,D11,D13,D15)</f>
        <v>0</v>
      </c>
      <c r="E17" s="115">
        <f>E5+E7+E11+E13+E15</f>
        <v>0</v>
      </c>
      <c r="F17" s="115">
        <f>F5+F7+F11+F13+F15</f>
        <v>0</v>
      </c>
      <c r="G17" s="115">
        <f>G5+G7+G11+G13+G15</f>
        <v>0</v>
      </c>
      <c r="H17" s="115">
        <f>H5+H7+H11+H13+H15</f>
        <v>0</v>
      </c>
      <c r="I17" s="184">
        <f t="shared" si="0"/>
        <v>0</v>
      </c>
    </row>
    <row r="18" ht="12.75">
      <c r="G18" s="87"/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zoomScalePageLayoutView="0" workbookViewId="0" topLeftCell="A1">
      <selection activeCell="I1" sqref="I1:I19"/>
    </sheetView>
  </sheetViews>
  <sheetFormatPr defaultColWidth="9.00390625" defaultRowHeight="12.75"/>
  <cols>
    <col min="1" max="1" width="6.875" style="3" customWidth="1"/>
    <col min="2" max="2" width="50.375" style="2" customWidth="1"/>
    <col min="3" max="5" width="12.875" style="2" customWidth="1"/>
    <col min="6" max="6" width="13.875" style="2" customWidth="1"/>
    <col min="7" max="7" width="15.50390625" style="2" customWidth="1"/>
    <col min="8" max="8" width="16.875" style="2" customWidth="1"/>
    <col min="9" max="9" width="5.625" style="2" customWidth="1"/>
    <col min="10" max="16384" width="9.375" style="2" customWidth="1"/>
  </cols>
  <sheetData>
    <row r="1" spans="1:9" s="498" customFormat="1" ht="15.75" thickBot="1">
      <c r="A1" s="497"/>
      <c r="H1" s="499" t="s">
        <v>306</v>
      </c>
      <c r="I1" s="855" t="s">
        <v>785</v>
      </c>
    </row>
    <row r="2" spans="1:9" s="10" customFormat="1" ht="26.25" customHeight="1">
      <c r="A2" s="849" t="s">
        <v>315</v>
      </c>
      <c r="B2" s="851" t="s">
        <v>545</v>
      </c>
      <c r="C2" s="849" t="s">
        <v>546</v>
      </c>
      <c r="D2" s="849" t="s">
        <v>547</v>
      </c>
      <c r="E2" s="858" t="s">
        <v>786</v>
      </c>
      <c r="F2" s="856" t="s">
        <v>548</v>
      </c>
      <c r="G2" s="857"/>
      <c r="H2" s="853" t="s">
        <v>787</v>
      </c>
      <c r="I2" s="855"/>
    </row>
    <row r="3" spans="1:9" s="11" customFormat="1" ht="40.5" customHeight="1" thickBot="1">
      <c r="A3" s="852"/>
      <c r="B3" s="850"/>
      <c r="C3" s="850"/>
      <c r="D3" s="852"/>
      <c r="E3" s="859"/>
      <c r="F3" s="500" t="s">
        <v>759</v>
      </c>
      <c r="G3" s="501" t="s">
        <v>761</v>
      </c>
      <c r="H3" s="854"/>
      <c r="I3" s="855"/>
    </row>
    <row r="4" spans="1:9" s="12" customFormat="1" ht="12.75" customHeight="1" thickBot="1">
      <c r="A4" s="502" t="s">
        <v>14</v>
      </c>
      <c r="B4" s="503" t="s">
        <v>18</v>
      </c>
      <c r="C4" s="503" t="s">
        <v>16</v>
      </c>
      <c r="D4" s="504" t="s">
        <v>20</v>
      </c>
      <c r="E4" s="502" t="s">
        <v>21</v>
      </c>
      <c r="F4" s="504" t="s">
        <v>22</v>
      </c>
      <c r="G4" s="504" t="s">
        <v>23</v>
      </c>
      <c r="H4" s="505" t="s">
        <v>25</v>
      </c>
      <c r="I4" s="855"/>
    </row>
    <row r="5" spans="1:9" ht="22.5" customHeight="1" thickBot="1">
      <c r="A5" s="506" t="s">
        <v>279</v>
      </c>
      <c r="B5" s="507" t="s">
        <v>549</v>
      </c>
      <c r="C5" s="508"/>
      <c r="D5" s="509"/>
      <c r="E5" s="510">
        <f>SUM(E6:E11)</f>
        <v>0</v>
      </c>
      <c r="F5" s="511">
        <f>SUM(F6:F11)</f>
        <v>0</v>
      </c>
      <c r="G5" s="511">
        <f>SUM(G6:G11)</f>
        <v>0</v>
      </c>
      <c r="H5" s="512">
        <f>SUM(H6:H11)</f>
        <v>0</v>
      </c>
      <c r="I5" s="855"/>
    </row>
    <row r="6" spans="1:9" ht="22.5" customHeight="1">
      <c r="A6" s="513" t="s">
        <v>280</v>
      </c>
      <c r="B6" s="514" t="s">
        <v>316</v>
      </c>
      <c r="C6" s="515"/>
      <c r="D6" s="516"/>
      <c r="E6" s="517"/>
      <c r="F6" s="518"/>
      <c r="G6" s="518"/>
      <c r="H6" s="519"/>
      <c r="I6" s="855"/>
    </row>
    <row r="7" spans="1:9" ht="22.5" customHeight="1">
      <c r="A7" s="513" t="s">
        <v>281</v>
      </c>
      <c r="B7" s="514" t="s">
        <v>316</v>
      </c>
      <c r="C7" s="515"/>
      <c r="D7" s="516"/>
      <c r="E7" s="517"/>
      <c r="F7" s="518"/>
      <c r="G7" s="518"/>
      <c r="H7" s="519"/>
      <c r="I7" s="855"/>
    </row>
    <row r="8" spans="1:9" ht="22.5" customHeight="1">
      <c r="A8" s="513" t="s">
        <v>282</v>
      </c>
      <c r="B8" s="514" t="s">
        <v>316</v>
      </c>
      <c r="C8" s="515"/>
      <c r="D8" s="516"/>
      <c r="E8" s="517"/>
      <c r="F8" s="518"/>
      <c r="G8" s="518"/>
      <c r="H8" s="519"/>
      <c r="I8" s="855"/>
    </row>
    <row r="9" spans="1:9" ht="22.5" customHeight="1">
      <c r="A9" s="513" t="s">
        <v>283</v>
      </c>
      <c r="B9" s="514" t="s">
        <v>316</v>
      </c>
      <c r="C9" s="515"/>
      <c r="D9" s="516"/>
      <c r="E9" s="517"/>
      <c r="F9" s="518"/>
      <c r="G9" s="518"/>
      <c r="H9" s="519"/>
      <c r="I9" s="855"/>
    </row>
    <row r="10" spans="1:9" ht="22.5" customHeight="1">
      <c r="A10" s="513" t="s">
        <v>284</v>
      </c>
      <c r="B10" s="514" t="s">
        <v>316</v>
      </c>
      <c r="C10" s="515"/>
      <c r="D10" s="516"/>
      <c r="E10" s="517"/>
      <c r="F10" s="518"/>
      <c r="G10" s="518"/>
      <c r="H10" s="519"/>
      <c r="I10" s="855"/>
    </row>
    <row r="11" spans="1:9" ht="22.5" customHeight="1" thickBot="1">
      <c r="A11" s="513" t="s">
        <v>285</v>
      </c>
      <c r="B11" s="514" t="s">
        <v>316</v>
      </c>
      <c r="C11" s="515"/>
      <c r="D11" s="516"/>
      <c r="E11" s="517"/>
      <c r="F11" s="518"/>
      <c r="G11" s="518"/>
      <c r="H11" s="519"/>
      <c r="I11" s="855"/>
    </row>
    <row r="12" spans="1:9" ht="22.5" customHeight="1" thickBot="1">
      <c r="A12" s="506" t="s">
        <v>286</v>
      </c>
      <c r="B12" s="507" t="s">
        <v>550</v>
      </c>
      <c r="C12" s="520"/>
      <c r="D12" s="521"/>
      <c r="E12" s="510">
        <f>SUM(E13:E18)</f>
        <v>0</v>
      </c>
      <c r="F12" s="511">
        <f>SUM(F13:F18)</f>
        <v>0</v>
      </c>
      <c r="G12" s="511">
        <f>SUM(G13:G18)</f>
        <v>0</v>
      </c>
      <c r="H12" s="512">
        <f>SUM(H13:H18)</f>
        <v>0</v>
      </c>
      <c r="I12" s="855"/>
    </row>
    <row r="13" spans="1:9" ht="22.5" customHeight="1">
      <c r="A13" s="513" t="s">
        <v>287</v>
      </c>
      <c r="B13" s="514" t="s">
        <v>316</v>
      </c>
      <c r="C13" s="515"/>
      <c r="D13" s="516"/>
      <c r="E13" s="517"/>
      <c r="F13" s="518"/>
      <c r="G13" s="518"/>
      <c r="H13" s="519"/>
      <c r="I13" s="855"/>
    </row>
    <row r="14" spans="1:9" ht="22.5" customHeight="1">
      <c r="A14" s="513" t="s">
        <v>288</v>
      </c>
      <c r="B14" s="514" t="s">
        <v>316</v>
      </c>
      <c r="C14" s="515"/>
      <c r="D14" s="516"/>
      <c r="E14" s="517"/>
      <c r="F14" s="518"/>
      <c r="G14" s="518"/>
      <c r="H14" s="519"/>
      <c r="I14" s="855"/>
    </row>
    <row r="15" spans="1:9" ht="22.5" customHeight="1">
      <c r="A15" s="513" t="s">
        <v>289</v>
      </c>
      <c r="B15" s="514" t="s">
        <v>316</v>
      </c>
      <c r="C15" s="515"/>
      <c r="D15" s="516"/>
      <c r="E15" s="517"/>
      <c r="F15" s="518"/>
      <c r="G15" s="518"/>
      <c r="H15" s="519"/>
      <c r="I15" s="855"/>
    </row>
    <row r="16" spans="1:9" ht="22.5" customHeight="1">
      <c r="A16" s="513" t="s">
        <v>290</v>
      </c>
      <c r="B16" s="514" t="s">
        <v>316</v>
      </c>
      <c r="C16" s="515"/>
      <c r="D16" s="516"/>
      <c r="E16" s="517"/>
      <c r="F16" s="518"/>
      <c r="G16" s="518"/>
      <c r="H16" s="519"/>
      <c r="I16" s="855"/>
    </row>
    <row r="17" spans="1:9" ht="22.5" customHeight="1">
      <c r="A17" s="513" t="s">
        <v>291</v>
      </c>
      <c r="B17" s="514" t="s">
        <v>316</v>
      </c>
      <c r="C17" s="515"/>
      <c r="D17" s="516"/>
      <c r="E17" s="517"/>
      <c r="F17" s="518"/>
      <c r="G17" s="518"/>
      <c r="H17" s="519"/>
      <c r="I17" s="855"/>
    </row>
    <row r="18" spans="1:9" ht="22.5" customHeight="1" thickBot="1">
      <c r="A18" s="513" t="s">
        <v>292</v>
      </c>
      <c r="B18" s="514" t="s">
        <v>316</v>
      </c>
      <c r="C18" s="515"/>
      <c r="D18" s="516"/>
      <c r="E18" s="517"/>
      <c r="F18" s="518"/>
      <c r="G18" s="518"/>
      <c r="H18" s="519"/>
      <c r="I18" s="855"/>
    </row>
    <row r="19" spans="1:9" ht="22.5" customHeight="1" thickBot="1">
      <c r="A19" s="506" t="s">
        <v>293</v>
      </c>
      <c r="B19" s="507" t="s">
        <v>551</v>
      </c>
      <c r="C19" s="508"/>
      <c r="D19" s="509"/>
      <c r="E19" s="510">
        <f>E5+E12</f>
        <v>0</v>
      </c>
      <c r="F19" s="511">
        <f>F5+F12</f>
        <v>0</v>
      </c>
      <c r="G19" s="511">
        <f>G5+G12</f>
        <v>0</v>
      </c>
      <c r="H19" s="512">
        <f>H5+H12</f>
        <v>0</v>
      </c>
      <c r="I19" s="855"/>
    </row>
    <row r="20" ht="19.5" customHeight="1"/>
  </sheetData>
  <sheetProtection/>
  <mergeCells count="8">
    <mergeCell ref="C2:C3"/>
    <mergeCell ref="B2:B3"/>
    <mergeCell ref="A2:A3"/>
    <mergeCell ref="H2:H3"/>
    <mergeCell ref="I1:I19"/>
    <mergeCell ref="F2:G2"/>
    <mergeCell ref="E2:E3"/>
    <mergeCell ref="D2:D3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scale="64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17"/>
  <sheetViews>
    <sheetView workbookViewId="0" topLeftCell="A1">
      <selection activeCell="D17" sqref="D17"/>
    </sheetView>
  </sheetViews>
  <sheetFormatPr defaultColWidth="9.00390625" defaultRowHeight="12.75"/>
  <cols>
    <col min="1" max="1" width="5.875" style="86" customWidth="1"/>
    <col min="2" max="2" width="85.50390625" style="76" customWidth="1"/>
    <col min="3" max="3" width="17.375" style="76" customWidth="1"/>
    <col min="4" max="4" width="16.625" style="76" customWidth="1"/>
    <col min="5" max="16384" width="9.375" style="76" customWidth="1"/>
  </cols>
  <sheetData>
    <row r="1" spans="1:3" s="69" customFormat="1" ht="16.5" thickBot="1">
      <c r="A1" s="68"/>
      <c r="C1" s="70" t="s">
        <v>306</v>
      </c>
    </row>
    <row r="2" spans="1:4" s="73" customFormat="1" ht="48" thickBot="1">
      <c r="A2" s="71" t="s">
        <v>277</v>
      </c>
      <c r="B2" s="72" t="s">
        <v>278</v>
      </c>
      <c r="C2" s="712" t="s">
        <v>753</v>
      </c>
      <c r="D2" s="722" t="s">
        <v>754</v>
      </c>
    </row>
    <row r="3" spans="1:4" s="73" customFormat="1" ht="16.5" thickBot="1">
      <c r="A3" s="71">
        <v>1</v>
      </c>
      <c r="B3" s="72">
        <v>2</v>
      </c>
      <c r="C3" s="712">
        <v>3</v>
      </c>
      <c r="D3" s="722"/>
    </row>
    <row r="4" spans="1:4" ht="15.75">
      <c r="A4" s="74" t="s">
        <v>279</v>
      </c>
      <c r="B4" s="75" t="s">
        <v>364</v>
      </c>
      <c r="C4" s="713">
        <v>0</v>
      </c>
      <c r="D4" s="721"/>
    </row>
    <row r="5" spans="1:4" ht="15.75">
      <c r="A5" s="77" t="s">
        <v>280</v>
      </c>
      <c r="B5" s="78" t="s">
        <v>365</v>
      </c>
      <c r="C5" s="714">
        <v>0</v>
      </c>
      <c r="D5" s="719"/>
    </row>
    <row r="6" spans="1:4" ht="15.75">
      <c r="A6" s="77" t="s">
        <v>281</v>
      </c>
      <c r="B6" s="78" t="s">
        <v>336</v>
      </c>
      <c r="C6" s="714">
        <v>0</v>
      </c>
      <c r="D6" s="719"/>
    </row>
    <row r="7" spans="1:4" ht="15.75">
      <c r="A7" s="77" t="s">
        <v>282</v>
      </c>
      <c r="B7" s="78" t="s">
        <v>337</v>
      </c>
      <c r="C7" s="714">
        <v>0</v>
      </c>
      <c r="D7" s="719"/>
    </row>
    <row r="8" spans="1:4" ht="15.75">
      <c r="A8" s="77" t="s">
        <v>283</v>
      </c>
      <c r="B8" s="78" t="s">
        <v>363</v>
      </c>
      <c r="C8" s="714">
        <v>102</v>
      </c>
      <c r="D8" s="719" t="s">
        <v>814</v>
      </c>
    </row>
    <row r="9" spans="1:4" s="79" customFormat="1" ht="31.5">
      <c r="A9" s="127" t="s">
        <v>284</v>
      </c>
      <c r="B9" s="121" t="s">
        <v>440</v>
      </c>
      <c r="C9" s="715">
        <v>102</v>
      </c>
      <c r="D9" s="719" t="s">
        <v>814</v>
      </c>
    </row>
    <row r="10" spans="1:4" ht="31.5">
      <c r="A10" s="77" t="s">
        <v>285</v>
      </c>
      <c r="B10" s="78" t="s">
        <v>407</v>
      </c>
      <c r="C10" s="714">
        <v>473</v>
      </c>
      <c r="D10" s="719" t="s">
        <v>814</v>
      </c>
    </row>
    <row r="11" spans="1:4" ht="15.75">
      <c r="A11" s="77" t="s">
        <v>286</v>
      </c>
      <c r="B11" s="78" t="s">
        <v>408</v>
      </c>
      <c r="C11" s="714"/>
      <c r="D11" s="719"/>
    </row>
    <row r="12" spans="1:4" ht="15.75">
      <c r="A12" s="77" t="s">
        <v>287</v>
      </c>
      <c r="B12" s="78" t="s">
        <v>393</v>
      </c>
      <c r="C12" s="714">
        <v>0</v>
      </c>
      <c r="D12" s="719"/>
    </row>
    <row r="13" spans="1:4" ht="15.75">
      <c r="A13" s="77" t="s">
        <v>288</v>
      </c>
      <c r="B13" s="78" t="s">
        <v>338</v>
      </c>
      <c r="C13" s="714">
        <v>56</v>
      </c>
      <c r="D13" s="714">
        <v>37</v>
      </c>
    </row>
    <row r="14" spans="1:4" s="79" customFormat="1" ht="47.25">
      <c r="A14" s="128" t="s">
        <v>289</v>
      </c>
      <c r="B14" s="121" t="s">
        <v>441</v>
      </c>
      <c r="C14" s="716">
        <v>56</v>
      </c>
      <c r="D14" s="720">
        <v>37</v>
      </c>
    </row>
    <row r="15" spans="1:4" ht="16.5" thickBot="1">
      <c r="A15" s="80" t="s">
        <v>290</v>
      </c>
      <c r="B15" s="81" t="s">
        <v>339</v>
      </c>
      <c r="C15" s="717">
        <v>0</v>
      </c>
      <c r="D15" s="723"/>
    </row>
    <row r="16" spans="1:4" s="84" customFormat="1" ht="16.5" thickBot="1">
      <c r="A16" s="82" t="s">
        <v>291</v>
      </c>
      <c r="B16" s="83" t="s">
        <v>302</v>
      </c>
      <c r="C16" s="718">
        <f>C4+C5+C6+C7+C8+C10+C11+C12+C13+C15</f>
        <v>631</v>
      </c>
      <c r="D16" s="718">
        <f>D11+D12+D13+D15</f>
        <v>37</v>
      </c>
    </row>
    <row r="17" spans="1:3" ht="15.75">
      <c r="A17" s="85"/>
      <c r="B17" s="860"/>
      <c r="C17" s="860"/>
    </row>
  </sheetData>
  <sheetProtection/>
  <mergeCells count="1">
    <mergeCell ref="B17:C17"/>
  </mergeCells>
  <printOptions horizontalCentered="1"/>
  <pageMargins left="0.7874015748031497" right="0.7874015748031497" top="1.63" bottom="0.984251968503937" header="0.7874015748031497" footer="0.7874015748031497"/>
  <pageSetup fitToHeight="1" fitToWidth="1" horizontalDpi="300" verticalDpi="300" orientation="portrait" paperSize="9" scale="76" r:id="rId1"/>
  <headerFooter alignWithMargins="0">
    <oddHeader>&amp;C&amp;"Times New Roman CE,Félkövér"&amp;14
&amp;12
Az önkormányzat által adott közvetett támogatások
(kedvezmények)
&amp;R&amp;"Times New Roman CE,Dőlt"&amp;11 4&amp;"Times New Roman CE,Félkövér dőlt".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="120" zoomScaleNormal="120" zoomScaleSheetLayoutView="120" zoomScalePageLayoutView="0" workbookViewId="0" topLeftCell="A52">
      <selection activeCell="F57" sqref="F57"/>
    </sheetView>
  </sheetViews>
  <sheetFormatPr defaultColWidth="12.00390625" defaultRowHeight="12.75"/>
  <cols>
    <col min="1" max="1" width="67.125" style="522" customWidth="1"/>
    <col min="2" max="2" width="6.125" style="523" customWidth="1"/>
    <col min="3" max="4" width="12.125" style="522" customWidth="1"/>
    <col min="5" max="5" width="12.125" style="552" customWidth="1"/>
    <col min="6" max="16384" width="12.00390625" style="522" customWidth="1"/>
  </cols>
  <sheetData>
    <row r="1" spans="1:5" ht="49.5" customHeight="1">
      <c r="A1" s="861" t="s">
        <v>758</v>
      </c>
      <c r="B1" s="861"/>
      <c r="C1" s="861"/>
      <c r="D1" s="861"/>
      <c r="E1" s="861"/>
    </row>
    <row r="2" spans="3:5" ht="16.5" thickBot="1">
      <c r="C2" s="865" t="s">
        <v>552</v>
      </c>
      <c r="D2" s="865"/>
      <c r="E2" s="865"/>
    </row>
    <row r="3" spans="1:5" ht="15.75" customHeight="1">
      <c r="A3" s="866" t="s">
        <v>553</v>
      </c>
      <c r="B3" s="871" t="s">
        <v>390</v>
      </c>
      <c r="C3" s="869" t="s">
        <v>554</v>
      </c>
      <c r="D3" s="869" t="s">
        <v>555</v>
      </c>
      <c r="E3" s="874" t="s">
        <v>556</v>
      </c>
    </row>
    <row r="4" spans="1:5" ht="11.25" customHeight="1">
      <c r="A4" s="867"/>
      <c r="B4" s="872"/>
      <c r="C4" s="870"/>
      <c r="D4" s="870"/>
      <c r="E4" s="875"/>
    </row>
    <row r="5" spans="1:5" ht="15.75">
      <c r="A5" s="868"/>
      <c r="B5" s="873"/>
      <c r="C5" s="862" t="s">
        <v>557</v>
      </c>
      <c r="D5" s="862"/>
      <c r="E5" s="863"/>
    </row>
    <row r="6" spans="1:5" s="527" customFormat="1" ht="16.5" thickBot="1">
      <c r="A6" s="524" t="s">
        <v>19</v>
      </c>
      <c r="B6" s="525" t="s">
        <v>18</v>
      </c>
      <c r="C6" s="525" t="s">
        <v>16</v>
      </c>
      <c r="D6" s="525" t="s">
        <v>20</v>
      </c>
      <c r="E6" s="526" t="s">
        <v>21</v>
      </c>
    </row>
    <row r="7" spans="1:5" s="532" customFormat="1" ht="15.75">
      <c r="A7" s="528" t="s">
        <v>558</v>
      </c>
      <c r="B7" s="529" t="s">
        <v>559</v>
      </c>
      <c r="C7" s="530">
        <v>5229</v>
      </c>
      <c r="D7" s="530">
        <v>993</v>
      </c>
      <c r="E7" s="531"/>
    </row>
    <row r="8" spans="1:5" s="532" customFormat="1" ht="15.75">
      <c r="A8" s="533" t="s">
        <v>560</v>
      </c>
      <c r="B8" s="534" t="s">
        <v>561</v>
      </c>
      <c r="C8" s="535">
        <f>+C9+C14+C19+C24+C29</f>
        <v>385558</v>
      </c>
      <c r="D8" s="535">
        <f>+D9+D14+D19+D24+D29</f>
        <v>207049</v>
      </c>
      <c r="E8" s="536">
        <f>+E9+E14+E19+E24+E29</f>
        <v>0</v>
      </c>
    </row>
    <row r="9" spans="1:5" s="532" customFormat="1" ht="15.75">
      <c r="A9" s="533" t="s">
        <v>562</v>
      </c>
      <c r="B9" s="534" t="s">
        <v>563</v>
      </c>
      <c r="C9" s="535">
        <f>+C10+C11+C12+C13</f>
        <v>361303</v>
      </c>
      <c r="D9" s="535">
        <f>+D10+D11+D12+D13</f>
        <v>201324</v>
      </c>
      <c r="E9" s="536">
        <f>+E10+E11+E12+E13</f>
        <v>0</v>
      </c>
    </row>
    <row r="10" spans="1:5" s="532" customFormat="1" ht="15.75">
      <c r="A10" s="537" t="s">
        <v>564</v>
      </c>
      <c r="B10" s="534" t="s">
        <v>565</v>
      </c>
      <c r="C10" s="538">
        <v>225571</v>
      </c>
      <c r="D10" s="538">
        <v>136811</v>
      </c>
      <c r="E10" s="539"/>
    </row>
    <row r="11" spans="1:5" s="532" customFormat="1" ht="26.25" customHeight="1">
      <c r="A11" s="537" t="s">
        <v>566</v>
      </c>
      <c r="B11" s="534" t="s">
        <v>567</v>
      </c>
      <c r="C11" s="540"/>
      <c r="D11" s="540"/>
      <c r="E11" s="541"/>
    </row>
    <row r="12" spans="1:5" s="532" customFormat="1" ht="15.75">
      <c r="A12" s="537" t="s">
        <v>568</v>
      </c>
      <c r="B12" s="534" t="s">
        <v>569</v>
      </c>
      <c r="C12" s="540">
        <v>66467</v>
      </c>
      <c r="D12" s="540">
        <v>36680</v>
      </c>
      <c r="E12" s="541"/>
    </row>
    <row r="13" spans="1:5" s="532" customFormat="1" ht="15.75">
      <c r="A13" s="537" t="s">
        <v>570</v>
      </c>
      <c r="B13" s="534" t="s">
        <v>571</v>
      </c>
      <c r="C13" s="540">
        <v>69265</v>
      </c>
      <c r="D13" s="540">
        <v>27833</v>
      </c>
      <c r="E13" s="541"/>
    </row>
    <row r="14" spans="1:5" s="532" customFormat="1" ht="15.75">
      <c r="A14" s="533" t="s">
        <v>572</v>
      </c>
      <c r="B14" s="534" t="s">
        <v>573</v>
      </c>
      <c r="C14" s="542">
        <f>+C15+C16+C17+C18</f>
        <v>24255</v>
      </c>
      <c r="D14" s="542">
        <f>+D15+D16+D17+D18</f>
        <v>3923</v>
      </c>
      <c r="E14" s="543">
        <f>+E15+E16+E17+E18</f>
        <v>0</v>
      </c>
    </row>
    <row r="15" spans="1:5" s="532" customFormat="1" ht="15.75">
      <c r="A15" s="537" t="s">
        <v>574</v>
      </c>
      <c r="B15" s="534" t="s">
        <v>575</v>
      </c>
      <c r="C15" s="540">
        <v>5631</v>
      </c>
      <c r="D15" s="540">
        <v>1311</v>
      </c>
      <c r="E15" s="541"/>
    </row>
    <row r="16" spans="1:5" s="532" customFormat="1" ht="22.5">
      <c r="A16" s="537" t="s">
        <v>576</v>
      </c>
      <c r="B16" s="534" t="s">
        <v>288</v>
      </c>
      <c r="C16" s="540"/>
      <c r="D16" s="540"/>
      <c r="E16" s="541"/>
    </row>
    <row r="17" spans="1:5" s="532" customFormat="1" ht="15.75">
      <c r="A17" s="537" t="s">
        <v>577</v>
      </c>
      <c r="B17" s="534" t="s">
        <v>289</v>
      </c>
      <c r="C17" s="540">
        <v>2213</v>
      </c>
      <c r="D17" s="540">
        <v>1439</v>
      </c>
      <c r="E17" s="541"/>
    </row>
    <row r="18" spans="1:5" s="532" customFormat="1" ht="15.75">
      <c r="A18" s="537" t="s">
        <v>578</v>
      </c>
      <c r="B18" s="534" t="s">
        <v>290</v>
      </c>
      <c r="C18" s="540">
        <v>16411</v>
      </c>
      <c r="D18" s="540">
        <v>1173</v>
      </c>
      <c r="E18" s="541"/>
    </row>
    <row r="19" spans="1:5" s="532" customFormat="1" ht="15.75">
      <c r="A19" s="533" t="s">
        <v>579</v>
      </c>
      <c r="B19" s="534" t="s">
        <v>291</v>
      </c>
      <c r="C19" s="542">
        <f>+C20+C21+C22+C23</f>
        <v>0</v>
      </c>
      <c r="D19" s="542">
        <f>+D20+D21+D22+D23</f>
        <v>0</v>
      </c>
      <c r="E19" s="543">
        <f>+E20+E21+E22+E23</f>
        <v>0</v>
      </c>
    </row>
    <row r="20" spans="1:5" s="532" customFormat="1" ht="15.75">
      <c r="A20" s="537" t="s">
        <v>580</v>
      </c>
      <c r="B20" s="534" t="s">
        <v>292</v>
      </c>
      <c r="C20" s="540"/>
      <c r="D20" s="540"/>
      <c r="E20" s="541"/>
    </row>
    <row r="21" spans="1:5" s="532" customFormat="1" ht="15.75">
      <c r="A21" s="537" t="s">
        <v>581</v>
      </c>
      <c r="B21" s="534" t="s">
        <v>293</v>
      </c>
      <c r="C21" s="540"/>
      <c r="D21" s="540"/>
      <c r="E21" s="541"/>
    </row>
    <row r="22" spans="1:5" s="532" customFormat="1" ht="15.75">
      <c r="A22" s="537" t="s">
        <v>582</v>
      </c>
      <c r="B22" s="534" t="s">
        <v>294</v>
      </c>
      <c r="C22" s="540"/>
      <c r="D22" s="540"/>
      <c r="E22" s="541"/>
    </row>
    <row r="23" spans="1:5" s="532" customFormat="1" ht="15.75">
      <c r="A23" s="537" t="s">
        <v>583</v>
      </c>
      <c r="B23" s="534" t="s">
        <v>409</v>
      </c>
      <c r="C23" s="540"/>
      <c r="D23" s="540"/>
      <c r="E23" s="541"/>
    </row>
    <row r="24" spans="1:5" s="532" customFormat="1" ht="15.75">
      <c r="A24" s="533" t="s">
        <v>584</v>
      </c>
      <c r="B24" s="534" t="s">
        <v>410</v>
      </c>
      <c r="C24" s="542">
        <f>+C25+C26+C27+C28</f>
        <v>0</v>
      </c>
      <c r="D24" s="542">
        <f>+D25+D26+D27+D28</f>
        <v>1802</v>
      </c>
      <c r="E24" s="543">
        <f>+E25+E26+E27+E28</f>
        <v>0</v>
      </c>
    </row>
    <row r="25" spans="1:5" s="532" customFormat="1" ht="15.75">
      <c r="A25" s="537" t="s">
        <v>585</v>
      </c>
      <c r="B25" s="534" t="s">
        <v>411</v>
      </c>
      <c r="C25" s="540"/>
      <c r="D25" s="540">
        <v>1802</v>
      </c>
      <c r="E25" s="541"/>
    </row>
    <row r="26" spans="1:5" s="532" customFormat="1" ht="15.75">
      <c r="A26" s="537" t="s">
        <v>586</v>
      </c>
      <c r="B26" s="534" t="s">
        <v>412</v>
      </c>
      <c r="C26" s="540"/>
      <c r="D26" s="540"/>
      <c r="E26" s="541"/>
    </row>
    <row r="27" spans="1:5" s="532" customFormat="1" ht="15.75">
      <c r="A27" s="537" t="s">
        <v>587</v>
      </c>
      <c r="B27" s="534" t="s">
        <v>413</v>
      </c>
      <c r="C27" s="540"/>
      <c r="D27" s="540"/>
      <c r="E27" s="541"/>
    </row>
    <row r="28" spans="1:5" s="532" customFormat="1" ht="15.75">
      <c r="A28" s="537" t="s">
        <v>588</v>
      </c>
      <c r="B28" s="534" t="s">
        <v>414</v>
      </c>
      <c r="C28" s="540"/>
      <c r="D28" s="540"/>
      <c r="E28" s="541"/>
    </row>
    <row r="29" spans="1:5" s="532" customFormat="1" ht="15.75">
      <c r="A29" s="533" t="s">
        <v>589</v>
      </c>
      <c r="B29" s="534" t="s">
        <v>415</v>
      </c>
      <c r="C29" s="542">
        <f>+C30+C31+C32+C33</f>
        <v>0</v>
      </c>
      <c r="D29" s="542">
        <f>+D30+D31+D32+D33</f>
        <v>0</v>
      </c>
      <c r="E29" s="543">
        <f>+E30+E31+E32+E33</f>
        <v>0</v>
      </c>
    </row>
    <row r="30" spans="1:5" s="532" customFormat="1" ht="15.75">
      <c r="A30" s="537" t="s">
        <v>590</v>
      </c>
      <c r="B30" s="534" t="s">
        <v>416</v>
      </c>
      <c r="C30" s="540"/>
      <c r="D30" s="540"/>
      <c r="E30" s="541"/>
    </row>
    <row r="31" spans="1:5" s="532" customFormat="1" ht="22.5">
      <c r="A31" s="537" t="s">
        <v>591</v>
      </c>
      <c r="B31" s="534" t="s">
        <v>417</v>
      </c>
      <c r="C31" s="540"/>
      <c r="D31" s="540"/>
      <c r="E31" s="541"/>
    </row>
    <row r="32" spans="1:5" s="532" customFormat="1" ht="15.75">
      <c r="A32" s="537" t="s">
        <v>592</v>
      </c>
      <c r="B32" s="534" t="s">
        <v>418</v>
      </c>
      <c r="C32" s="540"/>
      <c r="D32" s="540"/>
      <c r="E32" s="541"/>
    </row>
    <row r="33" spans="1:5" s="532" customFormat="1" ht="15.75">
      <c r="A33" s="537" t="s">
        <v>593</v>
      </c>
      <c r="B33" s="534" t="s">
        <v>419</v>
      </c>
      <c r="C33" s="540"/>
      <c r="D33" s="540"/>
      <c r="E33" s="541"/>
    </row>
    <row r="34" spans="1:5" s="532" customFormat="1" ht="15.75">
      <c r="A34" s="533" t="s">
        <v>594</v>
      </c>
      <c r="B34" s="534" t="s">
        <v>420</v>
      </c>
      <c r="C34" s="542">
        <f>+C35+C40+C45</f>
        <v>0</v>
      </c>
      <c r="D34" s="542">
        <f>+D35+D40+D45</f>
        <v>0</v>
      </c>
      <c r="E34" s="543">
        <f>+E35+E40+E45</f>
        <v>0</v>
      </c>
    </row>
    <row r="35" spans="1:5" s="532" customFormat="1" ht="15.75">
      <c r="A35" s="533" t="s">
        <v>595</v>
      </c>
      <c r="B35" s="534" t="s">
        <v>596</v>
      </c>
      <c r="C35" s="542">
        <f>+C36+C37+C38+C39</f>
        <v>0</v>
      </c>
      <c r="D35" s="542">
        <f>+D36+D37+D38+D39</f>
        <v>0</v>
      </c>
      <c r="E35" s="543">
        <f>+E36+E37+E38+E39</f>
        <v>0</v>
      </c>
    </row>
    <row r="36" spans="1:5" s="532" customFormat="1" ht="15.75">
      <c r="A36" s="537" t="s">
        <v>597</v>
      </c>
      <c r="B36" s="534" t="s">
        <v>598</v>
      </c>
      <c r="C36" s="540"/>
      <c r="D36" s="540"/>
      <c r="E36" s="541"/>
    </row>
    <row r="37" spans="1:5" s="532" customFormat="1" ht="15.75">
      <c r="A37" s="537" t="s">
        <v>599</v>
      </c>
      <c r="B37" s="534" t="s">
        <v>600</v>
      </c>
      <c r="C37" s="540"/>
      <c r="D37" s="540"/>
      <c r="E37" s="541"/>
    </row>
    <row r="38" spans="1:5" s="532" customFormat="1" ht="15.75">
      <c r="A38" s="537" t="s">
        <v>601</v>
      </c>
      <c r="B38" s="534" t="s">
        <v>602</v>
      </c>
      <c r="C38" s="540"/>
      <c r="D38" s="540"/>
      <c r="E38" s="541"/>
    </row>
    <row r="39" spans="1:5" s="532" customFormat="1" ht="15.75">
      <c r="A39" s="537" t="s">
        <v>603</v>
      </c>
      <c r="B39" s="534" t="s">
        <v>604</v>
      </c>
      <c r="C39" s="540"/>
      <c r="D39" s="540"/>
      <c r="E39" s="541"/>
    </row>
    <row r="40" spans="1:5" s="532" customFormat="1" ht="15.75">
      <c r="A40" s="533" t="s">
        <v>605</v>
      </c>
      <c r="B40" s="534" t="s">
        <v>606</v>
      </c>
      <c r="C40" s="542">
        <f>+C41+C42+C43+C44</f>
        <v>0</v>
      </c>
      <c r="D40" s="542">
        <f>+D41+D42+D43+D44</f>
        <v>0</v>
      </c>
      <c r="E40" s="543">
        <f>+E41+E42+E43+E44</f>
        <v>0</v>
      </c>
    </row>
    <row r="41" spans="1:5" s="532" customFormat="1" ht="15.75">
      <c r="A41" s="537" t="s">
        <v>607</v>
      </c>
      <c r="B41" s="534" t="s">
        <v>608</v>
      </c>
      <c r="C41" s="540"/>
      <c r="D41" s="540"/>
      <c r="E41" s="541"/>
    </row>
    <row r="42" spans="1:5" s="532" customFormat="1" ht="22.5">
      <c r="A42" s="537" t="s">
        <v>609</v>
      </c>
      <c r="B42" s="534" t="s">
        <v>610</v>
      </c>
      <c r="C42" s="540"/>
      <c r="D42" s="540"/>
      <c r="E42" s="541"/>
    </row>
    <row r="43" spans="1:5" s="532" customFormat="1" ht="15.75">
      <c r="A43" s="537" t="s">
        <v>611</v>
      </c>
      <c r="B43" s="534" t="s">
        <v>612</v>
      </c>
      <c r="C43" s="540"/>
      <c r="D43" s="540"/>
      <c r="E43" s="541"/>
    </row>
    <row r="44" spans="1:5" s="532" customFormat="1" ht="15.75">
      <c r="A44" s="537" t="s">
        <v>613</v>
      </c>
      <c r="B44" s="534" t="s">
        <v>614</v>
      </c>
      <c r="C44" s="540"/>
      <c r="D44" s="540"/>
      <c r="E44" s="541"/>
    </row>
    <row r="45" spans="1:5" s="532" customFormat="1" ht="15.75">
      <c r="A45" s="533" t="s">
        <v>615</v>
      </c>
      <c r="B45" s="534" t="s">
        <v>616</v>
      </c>
      <c r="C45" s="542">
        <f>+C46+C47+C48+C49</f>
        <v>0</v>
      </c>
      <c r="D45" s="542">
        <f>+D46+D47+D48+D49</f>
        <v>0</v>
      </c>
      <c r="E45" s="543">
        <f>+E46+E47+E48+E49</f>
        <v>0</v>
      </c>
    </row>
    <row r="46" spans="1:5" s="532" customFormat="1" ht="15.75">
      <c r="A46" s="537" t="s">
        <v>617</v>
      </c>
      <c r="B46" s="534" t="s">
        <v>618</v>
      </c>
      <c r="C46" s="540"/>
      <c r="D46" s="540"/>
      <c r="E46" s="541"/>
    </row>
    <row r="47" spans="1:5" s="532" customFormat="1" ht="22.5">
      <c r="A47" s="537" t="s">
        <v>619</v>
      </c>
      <c r="B47" s="534" t="s">
        <v>620</v>
      </c>
      <c r="C47" s="540"/>
      <c r="D47" s="540"/>
      <c r="E47" s="541"/>
    </row>
    <row r="48" spans="1:5" s="532" customFormat="1" ht="15.75">
      <c r="A48" s="537" t="s">
        <v>621</v>
      </c>
      <c r="B48" s="534" t="s">
        <v>622</v>
      </c>
      <c r="C48" s="540"/>
      <c r="D48" s="540"/>
      <c r="E48" s="541"/>
    </row>
    <row r="49" spans="1:5" s="532" customFormat="1" ht="15.75">
      <c r="A49" s="537" t="s">
        <v>623</v>
      </c>
      <c r="B49" s="534" t="s">
        <v>624</v>
      </c>
      <c r="C49" s="540"/>
      <c r="D49" s="540"/>
      <c r="E49" s="541"/>
    </row>
    <row r="50" spans="1:5" s="532" customFormat="1" ht="15.75">
      <c r="A50" s="533" t="s">
        <v>625</v>
      </c>
      <c r="B50" s="534" t="s">
        <v>626</v>
      </c>
      <c r="C50" s="540"/>
      <c r="D50" s="540"/>
      <c r="E50" s="541"/>
    </row>
    <row r="51" spans="1:5" s="532" customFormat="1" ht="21">
      <c r="A51" s="533" t="s">
        <v>627</v>
      </c>
      <c r="B51" s="534" t="s">
        <v>628</v>
      </c>
      <c r="C51" s="542">
        <f>+C7+C8+C34+C50</f>
        <v>390787</v>
      </c>
      <c r="D51" s="542">
        <f>+D7+D8+D34+D50</f>
        <v>208042</v>
      </c>
      <c r="E51" s="543">
        <f>+E7+E8+E34+E50</f>
        <v>0</v>
      </c>
    </row>
    <row r="52" spans="1:5" s="532" customFormat="1" ht="15.75">
      <c r="A52" s="533" t="s">
        <v>629</v>
      </c>
      <c r="B52" s="534" t="s">
        <v>630</v>
      </c>
      <c r="C52" s="540"/>
      <c r="D52" s="540"/>
      <c r="E52" s="541"/>
    </row>
    <row r="53" spans="1:5" s="532" customFormat="1" ht="15.75">
      <c r="A53" s="533" t="s">
        <v>631</v>
      </c>
      <c r="B53" s="534" t="s">
        <v>632</v>
      </c>
      <c r="C53" s="540"/>
      <c r="D53" s="540"/>
      <c r="E53" s="541"/>
    </row>
    <row r="54" spans="1:5" s="532" customFormat="1" ht="15.75">
      <c r="A54" s="533" t="s">
        <v>633</v>
      </c>
      <c r="B54" s="534" t="s">
        <v>634</v>
      </c>
      <c r="C54" s="542">
        <f>+C52+C53</f>
        <v>0</v>
      </c>
      <c r="D54" s="542">
        <f>+D52+D53</f>
        <v>0</v>
      </c>
      <c r="E54" s="543">
        <f>+E52+E53</f>
        <v>0</v>
      </c>
    </row>
    <row r="55" spans="1:5" s="532" customFormat="1" ht="15.75">
      <c r="A55" s="533" t="s">
        <v>635</v>
      </c>
      <c r="B55" s="534" t="s">
        <v>636</v>
      </c>
      <c r="C55" s="540"/>
      <c r="D55" s="540"/>
      <c r="E55" s="541"/>
    </row>
    <row r="56" spans="1:5" s="532" customFormat="1" ht="15.75">
      <c r="A56" s="533" t="s">
        <v>637</v>
      </c>
      <c r="B56" s="534" t="s">
        <v>638</v>
      </c>
      <c r="C56" s="540"/>
      <c r="D56" s="540">
        <v>645</v>
      </c>
      <c r="E56" s="541"/>
    </row>
    <row r="57" spans="1:5" s="532" customFormat="1" ht="15.75">
      <c r="A57" s="533" t="s">
        <v>639</v>
      </c>
      <c r="B57" s="534" t="s">
        <v>640</v>
      </c>
      <c r="C57" s="540"/>
      <c r="D57" s="540">
        <v>73985</v>
      </c>
      <c r="E57" s="541"/>
    </row>
    <row r="58" spans="1:5" s="532" customFormat="1" ht="15.75">
      <c r="A58" s="533" t="s">
        <v>641</v>
      </c>
      <c r="B58" s="534" t="s">
        <v>642</v>
      </c>
      <c r="C58" s="540"/>
      <c r="D58" s="540"/>
      <c r="E58" s="541"/>
    </row>
    <row r="59" spans="1:5" s="532" customFormat="1" ht="15.75">
      <c r="A59" s="533" t="s">
        <v>643</v>
      </c>
      <c r="B59" s="534" t="s">
        <v>644</v>
      </c>
      <c r="C59" s="542">
        <f>+C55+C56+C57+C58</f>
        <v>0</v>
      </c>
      <c r="D59" s="542">
        <f>+D55+D56+D57+D58</f>
        <v>74630</v>
      </c>
      <c r="E59" s="543">
        <f>+E55+E56+E57+E58</f>
        <v>0</v>
      </c>
    </row>
    <row r="60" spans="1:5" s="532" customFormat="1" ht="15.75">
      <c r="A60" s="533" t="s">
        <v>645</v>
      </c>
      <c r="B60" s="534" t="s">
        <v>646</v>
      </c>
      <c r="C60" s="540"/>
      <c r="D60" s="540">
        <v>2229</v>
      </c>
      <c r="E60" s="541"/>
    </row>
    <row r="61" spans="1:5" s="532" customFormat="1" ht="15.75">
      <c r="A61" s="533" t="s">
        <v>647</v>
      </c>
      <c r="B61" s="534" t="s">
        <v>648</v>
      </c>
      <c r="C61" s="540"/>
      <c r="D61" s="540"/>
      <c r="E61" s="541"/>
    </row>
    <row r="62" spans="1:5" s="532" customFormat="1" ht="15.75">
      <c r="A62" s="533" t="s">
        <v>649</v>
      </c>
      <c r="B62" s="534" t="s">
        <v>650</v>
      </c>
      <c r="C62" s="540"/>
      <c r="D62" s="540">
        <v>210</v>
      </c>
      <c r="E62" s="541"/>
    </row>
    <row r="63" spans="1:5" s="532" customFormat="1" ht="15.75">
      <c r="A63" s="533" t="s">
        <v>651</v>
      </c>
      <c r="B63" s="534" t="s">
        <v>652</v>
      </c>
      <c r="C63" s="542">
        <f>+C60+C61+C62</f>
        <v>0</v>
      </c>
      <c r="D63" s="542">
        <f>+D60+D61+D62</f>
        <v>2439</v>
      </c>
      <c r="E63" s="543">
        <f>+E60+E61+E62</f>
        <v>0</v>
      </c>
    </row>
    <row r="64" spans="1:5" s="532" customFormat="1" ht="15.75">
      <c r="A64" s="533" t="s">
        <v>653</v>
      </c>
      <c r="B64" s="534" t="s">
        <v>654</v>
      </c>
      <c r="C64" s="540"/>
      <c r="D64" s="540">
        <v>0</v>
      </c>
      <c r="E64" s="541"/>
    </row>
    <row r="65" spans="1:5" s="532" customFormat="1" ht="21">
      <c r="A65" s="533" t="s">
        <v>655</v>
      </c>
      <c r="B65" s="534" t="s">
        <v>656</v>
      </c>
      <c r="C65" s="540"/>
      <c r="D65" s="540"/>
      <c r="E65" s="541"/>
    </row>
    <row r="66" spans="1:5" s="532" customFormat="1" ht="15.75">
      <c r="A66" s="533" t="s">
        <v>657</v>
      </c>
      <c r="B66" s="534" t="s">
        <v>658</v>
      </c>
      <c r="C66" s="542">
        <f>+C64+C65</f>
        <v>0</v>
      </c>
      <c r="D66" s="542">
        <f>+D64+D65</f>
        <v>0</v>
      </c>
      <c r="E66" s="543">
        <f>+E64+E65</f>
        <v>0</v>
      </c>
    </row>
    <row r="67" spans="1:5" s="532" customFormat="1" ht="15.75">
      <c r="A67" s="533" t="s">
        <v>659</v>
      </c>
      <c r="B67" s="534" t="s">
        <v>660</v>
      </c>
      <c r="C67" s="540"/>
      <c r="D67" s="540"/>
      <c r="E67" s="541"/>
    </row>
    <row r="68" spans="1:5" s="532" customFormat="1" ht="16.5" thickBot="1">
      <c r="A68" s="544" t="s">
        <v>661</v>
      </c>
      <c r="B68" s="545" t="s">
        <v>662</v>
      </c>
      <c r="C68" s="546">
        <f>+C51+C54+C59+C63+C66+C67</f>
        <v>390787</v>
      </c>
      <c r="D68" s="546">
        <f>+D51+D54+D59+D63+D66+D67</f>
        <v>285111</v>
      </c>
      <c r="E68" s="547">
        <f>+E51+E54+E59+E63+E66+E67</f>
        <v>0</v>
      </c>
    </row>
    <row r="69" spans="1:5" ht="15.75">
      <c r="A69" s="548"/>
      <c r="C69" s="549"/>
      <c r="D69" s="549"/>
      <c r="E69" s="550"/>
    </row>
    <row r="70" spans="1:5" ht="15.75">
      <c r="A70" s="548"/>
      <c r="C70" s="549"/>
      <c r="D70" s="549"/>
      <c r="E70" s="550"/>
    </row>
    <row r="71" spans="1:5" ht="15.75">
      <c r="A71" s="551"/>
      <c r="C71" s="549"/>
      <c r="D71" s="549"/>
      <c r="E71" s="550"/>
    </row>
    <row r="72" spans="1:5" ht="15.75">
      <c r="A72" s="864"/>
      <c r="B72" s="864"/>
      <c r="C72" s="864"/>
      <c r="D72" s="864"/>
      <c r="E72" s="864"/>
    </row>
    <row r="73" spans="1:5" ht="15.75">
      <c r="A73" s="864"/>
      <c r="B73" s="864"/>
      <c r="C73" s="864"/>
      <c r="D73" s="864"/>
      <c r="E73" s="864"/>
    </row>
  </sheetData>
  <sheetProtection/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scale="86" r:id="rId1"/>
  <headerFooter alignWithMargins="0">
    <oddHeader>&amp;L&amp;"Times New Roman,Félkövér dőlt"Olcsva Község Önkormányzata&amp;R&amp;"Times New Roman,Félkövér dőlt"5.1.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zoomScale="125" zoomScaleNormal="125" zoomScalePageLayoutView="0" workbookViewId="0" topLeftCell="A1">
      <selection activeCell="C21" sqref="C21"/>
    </sheetView>
  </sheetViews>
  <sheetFormatPr defaultColWidth="9.00390625" defaultRowHeight="12.75"/>
  <cols>
    <col min="1" max="1" width="71.125" style="554" customWidth="1"/>
    <col min="2" max="2" width="6.125" style="569" customWidth="1"/>
    <col min="3" max="3" width="18.00390625" style="553" customWidth="1"/>
    <col min="4" max="16384" width="9.375" style="553" customWidth="1"/>
  </cols>
  <sheetData>
    <row r="1" spans="1:3" ht="32.25" customHeight="1">
      <c r="A1" s="876" t="s">
        <v>663</v>
      </c>
      <c r="B1" s="876"/>
      <c r="C1" s="876"/>
    </row>
    <row r="2" spans="1:3" ht="15.75">
      <c r="A2" s="885" t="s">
        <v>759</v>
      </c>
      <c r="B2" s="885"/>
      <c r="C2" s="885"/>
    </row>
    <row r="4" spans="2:3" ht="13.5" thickBot="1">
      <c r="B4" s="884" t="s">
        <v>552</v>
      </c>
      <c r="C4" s="884"/>
    </row>
    <row r="5" spans="1:3" s="555" customFormat="1" ht="31.5" customHeight="1">
      <c r="A5" s="877" t="s">
        <v>664</v>
      </c>
      <c r="B5" s="882" t="s">
        <v>390</v>
      </c>
      <c r="C5" s="880" t="s">
        <v>665</v>
      </c>
    </row>
    <row r="6" spans="1:3" s="555" customFormat="1" ht="12.75">
      <c r="A6" s="878"/>
      <c r="B6" s="883"/>
      <c r="C6" s="881"/>
    </row>
    <row r="7" spans="1:3" s="559" customFormat="1" ht="13.5" thickBot="1">
      <c r="A7" s="556" t="s">
        <v>14</v>
      </c>
      <c r="B7" s="557" t="s">
        <v>18</v>
      </c>
      <c r="C7" s="558" t="s">
        <v>16</v>
      </c>
    </row>
    <row r="8" spans="1:3" ht="15.75" customHeight="1">
      <c r="A8" s="533" t="s">
        <v>666</v>
      </c>
      <c r="B8" s="560" t="s">
        <v>559</v>
      </c>
      <c r="C8" s="561">
        <v>370481</v>
      </c>
    </row>
    <row r="9" spans="1:3" ht="15.75" customHeight="1">
      <c r="A9" s="533" t="s">
        <v>667</v>
      </c>
      <c r="B9" s="534" t="s">
        <v>561</v>
      </c>
      <c r="C9" s="561"/>
    </row>
    <row r="10" spans="1:3" ht="15.75" customHeight="1">
      <c r="A10" s="533" t="s">
        <v>668</v>
      </c>
      <c r="B10" s="534" t="s">
        <v>563</v>
      </c>
      <c r="C10" s="561">
        <v>6368</v>
      </c>
    </row>
    <row r="11" spans="1:3" ht="15.75" customHeight="1">
      <c r="A11" s="533" t="s">
        <v>669</v>
      </c>
      <c r="B11" s="534" t="s">
        <v>565</v>
      </c>
      <c r="C11" s="562">
        <v>-153657</v>
      </c>
    </row>
    <row r="12" spans="1:3" ht="15.75" customHeight="1">
      <c r="A12" s="533" t="s">
        <v>670</v>
      </c>
      <c r="B12" s="534" t="s">
        <v>567</v>
      </c>
      <c r="C12" s="562"/>
    </row>
    <row r="13" spans="1:3" ht="15.75" customHeight="1">
      <c r="A13" s="533" t="s">
        <v>671</v>
      </c>
      <c r="B13" s="534" t="s">
        <v>569</v>
      </c>
      <c r="C13" s="562">
        <v>58756</v>
      </c>
    </row>
    <row r="14" spans="1:3" ht="15.75" customHeight="1">
      <c r="A14" s="533" t="s">
        <v>672</v>
      </c>
      <c r="B14" s="534" t="s">
        <v>571</v>
      </c>
      <c r="C14" s="563">
        <f>+C8+C9+C10+C11+C12+C13</f>
        <v>281948</v>
      </c>
    </row>
    <row r="15" spans="1:3" ht="15.75" customHeight="1">
      <c r="A15" s="533" t="s">
        <v>673</v>
      </c>
      <c r="B15" s="534" t="s">
        <v>573</v>
      </c>
      <c r="C15" s="564">
        <v>0</v>
      </c>
    </row>
    <row r="16" spans="1:3" ht="15.75" customHeight="1">
      <c r="A16" s="533" t="s">
        <v>674</v>
      </c>
      <c r="B16" s="534" t="s">
        <v>575</v>
      </c>
      <c r="C16" s="562">
        <v>1083</v>
      </c>
    </row>
    <row r="17" spans="1:3" ht="15.75" customHeight="1">
      <c r="A17" s="533" t="s">
        <v>675</v>
      </c>
      <c r="B17" s="534" t="s">
        <v>288</v>
      </c>
      <c r="C17" s="562">
        <v>191</v>
      </c>
    </row>
    <row r="18" spans="1:3" ht="15.75" customHeight="1">
      <c r="A18" s="533" t="s">
        <v>676</v>
      </c>
      <c r="B18" s="534" t="s">
        <v>289</v>
      </c>
      <c r="C18" s="563">
        <f>+C15+C16+C17</f>
        <v>1274</v>
      </c>
    </row>
    <row r="19" spans="1:3" s="565" customFormat="1" ht="15.75" customHeight="1">
      <c r="A19" s="533" t="s">
        <v>677</v>
      </c>
      <c r="B19" s="534" t="s">
        <v>290</v>
      </c>
      <c r="C19" s="562"/>
    </row>
    <row r="20" spans="1:3" ht="15.75" customHeight="1">
      <c r="A20" s="533" t="s">
        <v>678</v>
      </c>
      <c r="B20" s="534" t="s">
        <v>291</v>
      </c>
      <c r="C20" s="562">
        <v>1889</v>
      </c>
    </row>
    <row r="21" spans="1:3" ht="15.75" customHeight="1" thickBot="1">
      <c r="A21" s="566" t="s">
        <v>679</v>
      </c>
      <c r="B21" s="545" t="s">
        <v>292</v>
      </c>
      <c r="C21" s="567">
        <f>+C14+C18+C19+C20</f>
        <v>285111</v>
      </c>
    </row>
    <row r="22" spans="1:5" ht="15.75">
      <c r="A22" s="548"/>
      <c r="B22" s="551"/>
      <c r="C22" s="549"/>
      <c r="D22" s="549"/>
      <c r="E22" s="549"/>
    </row>
    <row r="23" spans="1:5" ht="15.75">
      <c r="A23" s="548"/>
      <c r="B23" s="551"/>
      <c r="C23" s="549"/>
      <c r="D23" s="549"/>
      <c r="E23" s="549"/>
    </row>
    <row r="24" spans="1:5" ht="15.75">
      <c r="A24" s="551"/>
      <c r="B24" s="551"/>
      <c r="C24" s="549"/>
      <c r="D24" s="549"/>
      <c r="E24" s="549"/>
    </row>
    <row r="25" spans="1:5" ht="15.75">
      <c r="A25" s="879"/>
      <c r="B25" s="879"/>
      <c r="C25" s="879"/>
      <c r="D25" s="568"/>
      <c r="E25" s="568"/>
    </row>
    <row r="26" spans="1:5" ht="15.75">
      <c r="A26" s="879"/>
      <c r="B26" s="879"/>
      <c r="C26" s="879"/>
      <c r="D26" s="568"/>
      <c r="E26" s="568"/>
    </row>
  </sheetData>
  <sheetProtection/>
  <mergeCells count="8">
    <mergeCell ref="A1:C1"/>
    <mergeCell ref="A5:A6"/>
    <mergeCell ref="A26:C26"/>
    <mergeCell ref="A25:C25"/>
    <mergeCell ref="C5:C6"/>
    <mergeCell ref="B5:B6"/>
    <mergeCell ref="B4:C4"/>
    <mergeCell ref="A2:C2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dőlt"Olcsva Község.Önkormányzata&amp;R&amp;"Times New Roman CE,Félkövér dőlt"5.2. tájékoztató tábla a ……/2015.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5"/>
  <sheetViews>
    <sheetView workbookViewId="0" topLeftCell="A1">
      <selection activeCell="H5" sqref="H5"/>
    </sheetView>
  </sheetViews>
  <sheetFormatPr defaultColWidth="12.00390625" defaultRowHeight="12.75"/>
  <cols>
    <col min="1" max="1" width="9.375" style="124" customWidth="1"/>
    <col min="2" max="2" width="48.00390625" style="124" customWidth="1"/>
    <col min="3" max="8" width="16.875" style="124" customWidth="1"/>
    <col min="9" max="9" width="16.875" style="125" customWidth="1"/>
    <col min="10" max="16384" width="12.00390625" style="124" customWidth="1"/>
  </cols>
  <sheetData>
    <row r="1" spans="1:9" s="125" customFormat="1" ht="63">
      <c r="A1" s="888" t="s">
        <v>277</v>
      </c>
      <c r="B1" s="886" t="s">
        <v>307</v>
      </c>
      <c r="C1" s="151" t="s">
        <v>27</v>
      </c>
      <c r="D1" s="151" t="s">
        <v>421</v>
      </c>
      <c r="E1" s="151" t="s">
        <v>422</v>
      </c>
      <c r="F1" s="151" t="s">
        <v>423</v>
      </c>
      <c r="G1" s="151" t="s">
        <v>424</v>
      </c>
      <c r="H1" s="151" t="s">
        <v>425</v>
      </c>
      <c r="I1" s="152" t="s">
        <v>299</v>
      </c>
    </row>
    <row r="2" spans="1:9" s="125" customFormat="1" ht="16.5" thickBot="1">
      <c r="A2" s="889"/>
      <c r="B2" s="887"/>
      <c r="C2" s="148" t="s">
        <v>426</v>
      </c>
      <c r="D2" s="148" t="s">
        <v>426</v>
      </c>
      <c r="E2" s="148" t="s">
        <v>426</v>
      </c>
      <c r="F2" s="148" t="s">
        <v>426</v>
      </c>
      <c r="G2" s="148" t="s">
        <v>426</v>
      </c>
      <c r="H2" s="148" t="s">
        <v>426</v>
      </c>
      <c r="I2" s="153" t="s">
        <v>426</v>
      </c>
    </row>
    <row r="3" spans="1:10" s="149" customFormat="1" ht="16.5" thickBot="1">
      <c r="A3" s="195" t="s">
        <v>14</v>
      </c>
      <c r="B3" s="154" t="s">
        <v>18</v>
      </c>
      <c r="C3" s="155" t="s">
        <v>16</v>
      </c>
      <c r="D3" s="155" t="s">
        <v>20</v>
      </c>
      <c r="E3" s="155" t="s">
        <v>21</v>
      </c>
      <c r="F3" s="155" t="s">
        <v>24</v>
      </c>
      <c r="G3" s="155" t="s">
        <v>23</v>
      </c>
      <c r="H3" s="155" t="s">
        <v>25</v>
      </c>
      <c r="I3" s="156" t="s">
        <v>38</v>
      </c>
      <c r="J3" s="150"/>
    </row>
    <row r="4" spans="1:9" ht="20.25" customHeight="1" thickBot="1">
      <c r="A4" s="196" t="s">
        <v>287</v>
      </c>
      <c r="B4" s="194" t="s">
        <v>442</v>
      </c>
      <c r="C4" s="197">
        <v>1</v>
      </c>
      <c r="D4" s="197">
        <v>1</v>
      </c>
      <c r="E4" s="198">
        <v>0</v>
      </c>
      <c r="F4" s="197">
        <v>1</v>
      </c>
      <c r="G4" s="198">
        <v>0</v>
      </c>
      <c r="H4" s="197">
        <v>12</v>
      </c>
      <c r="I4" s="199">
        <f>SUM(C4:H4)</f>
        <v>15</v>
      </c>
    </row>
    <row r="5" spans="1:9" ht="16.5" thickBot="1">
      <c r="A5" s="201" t="s">
        <v>288</v>
      </c>
      <c r="B5" s="157" t="s">
        <v>40</v>
      </c>
      <c r="C5" s="200">
        <f aca="true" t="shared" si="0" ref="C5:I5">SUM(C4:C4)</f>
        <v>1</v>
      </c>
      <c r="D5" s="200">
        <f t="shared" si="0"/>
        <v>1</v>
      </c>
      <c r="E5" s="200">
        <f t="shared" si="0"/>
        <v>0</v>
      </c>
      <c r="F5" s="200">
        <f t="shared" si="0"/>
        <v>1</v>
      </c>
      <c r="G5" s="200">
        <f>SUM(G4:G4)</f>
        <v>0</v>
      </c>
      <c r="H5" s="200">
        <f>SUM(H4:H4)</f>
        <v>12</v>
      </c>
      <c r="I5" s="202">
        <f t="shared" si="0"/>
        <v>15</v>
      </c>
    </row>
  </sheetData>
  <sheetProtection/>
  <mergeCells count="2">
    <mergeCell ref="B1:B2"/>
    <mergeCell ref="A1:A2"/>
  </mergeCells>
  <printOptions/>
  <pageMargins left="0.3937007874015748" right="0.3937007874015748" top="1.3779527559055118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&amp;C&amp;"Times New Roman,Félkövér"&amp;12Olcsva Község Önkormányzata
2018.
 évi létszámkeretek&amp;R&amp;"Times New Roman,Félkövér dőlt"&amp;12 6.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.50390625" style="594" customWidth="1"/>
    <col min="2" max="2" width="36.875" style="594" customWidth="1"/>
    <col min="3" max="8" width="13.875" style="594" customWidth="1"/>
    <col min="9" max="9" width="15.125" style="594" customWidth="1"/>
    <col min="10" max="10" width="5.00390625" style="594" customWidth="1"/>
    <col min="11" max="16384" width="9.375" style="594" customWidth="1"/>
  </cols>
  <sheetData>
    <row r="1" spans="1:10" ht="34.5" customHeight="1">
      <c r="A1" s="908" t="s">
        <v>789</v>
      </c>
      <c r="B1" s="909"/>
      <c r="C1" s="909"/>
      <c r="D1" s="909"/>
      <c r="E1" s="909"/>
      <c r="F1" s="909"/>
      <c r="G1" s="909"/>
      <c r="H1" s="909"/>
      <c r="I1" s="909"/>
      <c r="J1" s="855" t="s">
        <v>788</v>
      </c>
    </row>
    <row r="2" spans="8:10" ht="14.25" thickBot="1">
      <c r="H2" s="912" t="s">
        <v>342</v>
      </c>
      <c r="I2" s="912"/>
      <c r="J2" s="855"/>
    </row>
    <row r="3" spans="1:10" ht="13.5" thickBot="1">
      <c r="A3" s="910" t="s">
        <v>277</v>
      </c>
      <c r="B3" s="901" t="s">
        <v>689</v>
      </c>
      <c r="C3" s="899" t="s">
        <v>690</v>
      </c>
      <c r="D3" s="897" t="s">
        <v>691</v>
      </c>
      <c r="E3" s="898"/>
      <c r="F3" s="898"/>
      <c r="G3" s="898"/>
      <c r="H3" s="898"/>
      <c r="I3" s="895" t="s">
        <v>692</v>
      </c>
      <c r="J3" s="855"/>
    </row>
    <row r="4" spans="1:10" s="614" customFormat="1" ht="42" customHeight="1" thickBot="1">
      <c r="A4" s="911"/>
      <c r="B4" s="902"/>
      <c r="C4" s="900"/>
      <c r="D4" s="612" t="s">
        <v>693</v>
      </c>
      <c r="E4" s="612" t="s">
        <v>694</v>
      </c>
      <c r="F4" s="612" t="s">
        <v>695</v>
      </c>
      <c r="G4" s="613" t="s">
        <v>696</v>
      </c>
      <c r="H4" s="613" t="s">
        <v>697</v>
      </c>
      <c r="I4" s="896"/>
      <c r="J4" s="855"/>
    </row>
    <row r="5" spans="1:10" s="614" customFormat="1" ht="12" customHeight="1" thickBot="1">
      <c r="A5" s="615" t="s">
        <v>14</v>
      </c>
      <c r="B5" s="616" t="s">
        <v>18</v>
      </c>
      <c r="C5" s="616" t="s">
        <v>16</v>
      </c>
      <c r="D5" s="616" t="s">
        <v>20</v>
      </c>
      <c r="E5" s="616" t="s">
        <v>21</v>
      </c>
      <c r="F5" s="616" t="s">
        <v>22</v>
      </c>
      <c r="G5" s="616" t="s">
        <v>23</v>
      </c>
      <c r="H5" s="616" t="s">
        <v>698</v>
      </c>
      <c r="I5" s="617" t="s">
        <v>699</v>
      </c>
      <c r="J5" s="855"/>
    </row>
    <row r="6" spans="1:10" s="614" customFormat="1" ht="18" customHeight="1">
      <c r="A6" s="903" t="s">
        <v>700</v>
      </c>
      <c r="B6" s="904"/>
      <c r="C6" s="904"/>
      <c r="D6" s="904"/>
      <c r="E6" s="904"/>
      <c r="F6" s="904"/>
      <c r="G6" s="904"/>
      <c r="H6" s="904"/>
      <c r="I6" s="905"/>
      <c r="J6" s="855"/>
    </row>
    <row r="7" spans="1:10" ht="15.75" customHeight="1">
      <c r="A7" s="618" t="s">
        <v>279</v>
      </c>
      <c r="B7" s="619" t="s">
        <v>701</v>
      </c>
      <c r="C7" s="620"/>
      <c r="D7" s="620"/>
      <c r="E7" s="620"/>
      <c r="F7" s="620"/>
      <c r="G7" s="621"/>
      <c r="H7" s="622">
        <f aca="true" t="shared" si="0" ref="H7:H13">SUM(D7:G7)</f>
        <v>0</v>
      </c>
      <c r="I7" s="623">
        <f aca="true" t="shared" si="1" ref="I7:I13">C7+H7</f>
        <v>0</v>
      </c>
      <c r="J7" s="855"/>
    </row>
    <row r="8" spans="1:10" ht="22.5">
      <c r="A8" s="618" t="s">
        <v>280</v>
      </c>
      <c r="B8" s="619" t="s">
        <v>702</v>
      </c>
      <c r="C8" s="620"/>
      <c r="D8" s="620"/>
      <c r="E8" s="620"/>
      <c r="F8" s="620"/>
      <c r="G8" s="621"/>
      <c r="H8" s="622">
        <f t="shared" si="0"/>
        <v>0</v>
      </c>
      <c r="I8" s="623">
        <f t="shared" si="1"/>
        <v>0</v>
      </c>
      <c r="J8" s="855"/>
    </row>
    <row r="9" spans="1:10" ht="22.5">
      <c r="A9" s="618" t="s">
        <v>281</v>
      </c>
      <c r="B9" s="619" t="s">
        <v>703</v>
      </c>
      <c r="C9" s="620"/>
      <c r="D9" s="620"/>
      <c r="E9" s="620"/>
      <c r="F9" s="620"/>
      <c r="G9" s="621"/>
      <c r="H9" s="622">
        <f t="shared" si="0"/>
        <v>0</v>
      </c>
      <c r="I9" s="623">
        <f t="shared" si="1"/>
        <v>0</v>
      </c>
      <c r="J9" s="855"/>
    </row>
    <row r="10" spans="1:10" ht="15.75" customHeight="1">
      <c r="A10" s="618" t="s">
        <v>282</v>
      </c>
      <c r="B10" s="619" t="s">
        <v>704</v>
      </c>
      <c r="C10" s="620"/>
      <c r="D10" s="620"/>
      <c r="E10" s="620"/>
      <c r="F10" s="620"/>
      <c r="G10" s="621"/>
      <c r="H10" s="622">
        <f t="shared" si="0"/>
        <v>0</v>
      </c>
      <c r="I10" s="623">
        <f t="shared" si="1"/>
        <v>0</v>
      </c>
      <c r="J10" s="855"/>
    </row>
    <row r="11" spans="1:10" ht="22.5">
      <c r="A11" s="618" t="s">
        <v>283</v>
      </c>
      <c r="B11" s="619" t="s">
        <v>705</v>
      </c>
      <c r="C11" s="620"/>
      <c r="D11" s="620"/>
      <c r="E11" s="620"/>
      <c r="F11" s="620"/>
      <c r="G11" s="621"/>
      <c r="H11" s="622">
        <f t="shared" si="0"/>
        <v>0</v>
      </c>
      <c r="I11" s="623">
        <f t="shared" si="1"/>
        <v>0</v>
      </c>
      <c r="J11" s="855"/>
    </row>
    <row r="12" spans="1:10" ht="15.75" customHeight="1">
      <c r="A12" s="624" t="s">
        <v>284</v>
      </c>
      <c r="B12" s="625" t="s">
        <v>706</v>
      </c>
      <c r="C12" s="626"/>
      <c r="D12" s="626"/>
      <c r="E12" s="626"/>
      <c r="F12" s="626"/>
      <c r="G12" s="627"/>
      <c r="H12" s="622">
        <f t="shared" si="0"/>
        <v>0</v>
      </c>
      <c r="I12" s="623">
        <f t="shared" si="1"/>
        <v>0</v>
      </c>
      <c r="J12" s="855"/>
    </row>
    <row r="13" spans="1:10" ht="15.75" customHeight="1" thickBot="1">
      <c r="A13" s="628" t="s">
        <v>285</v>
      </c>
      <c r="B13" s="629" t="s">
        <v>707</v>
      </c>
      <c r="C13" s="630"/>
      <c r="D13" s="630"/>
      <c r="E13" s="630"/>
      <c r="F13" s="630"/>
      <c r="G13" s="631"/>
      <c r="H13" s="622">
        <f t="shared" si="0"/>
        <v>0</v>
      </c>
      <c r="I13" s="623">
        <f t="shared" si="1"/>
        <v>0</v>
      </c>
      <c r="J13" s="855"/>
    </row>
    <row r="14" spans="1:10" s="635" customFormat="1" ht="18" customHeight="1" thickBot="1">
      <c r="A14" s="906" t="s">
        <v>708</v>
      </c>
      <c r="B14" s="907"/>
      <c r="C14" s="632">
        <f aca="true" t="shared" si="2" ref="C14:I14">SUM(C7:C13)</f>
        <v>0</v>
      </c>
      <c r="D14" s="632">
        <f t="shared" si="2"/>
        <v>0</v>
      </c>
      <c r="E14" s="632">
        <f t="shared" si="2"/>
        <v>0</v>
      </c>
      <c r="F14" s="632">
        <f t="shared" si="2"/>
        <v>0</v>
      </c>
      <c r="G14" s="633">
        <f t="shared" si="2"/>
        <v>0</v>
      </c>
      <c r="H14" s="633">
        <f t="shared" si="2"/>
        <v>0</v>
      </c>
      <c r="I14" s="634">
        <f t="shared" si="2"/>
        <v>0</v>
      </c>
      <c r="J14" s="855"/>
    </row>
    <row r="15" spans="1:10" s="636" customFormat="1" ht="18" customHeight="1">
      <c r="A15" s="890" t="s">
        <v>709</v>
      </c>
      <c r="B15" s="891"/>
      <c r="C15" s="891"/>
      <c r="D15" s="891"/>
      <c r="E15" s="891"/>
      <c r="F15" s="891"/>
      <c r="G15" s="891"/>
      <c r="H15" s="891"/>
      <c r="I15" s="892"/>
      <c r="J15" s="855"/>
    </row>
    <row r="16" spans="1:10" s="636" customFormat="1" ht="12.75">
      <c r="A16" s="618" t="s">
        <v>279</v>
      </c>
      <c r="B16" s="619" t="s">
        <v>710</v>
      </c>
      <c r="C16" s="620"/>
      <c r="D16" s="620"/>
      <c r="E16" s="620"/>
      <c r="F16" s="620"/>
      <c r="G16" s="621"/>
      <c r="H16" s="622">
        <f>SUM(D16:G16)</f>
        <v>0</v>
      </c>
      <c r="I16" s="623">
        <f>C16+H16</f>
        <v>0</v>
      </c>
      <c r="J16" s="855"/>
    </row>
    <row r="17" spans="1:10" ht="13.5" thickBot="1">
      <c r="A17" s="628" t="s">
        <v>280</v>
      </c>
      <c r="B17" s="629" t="s">
        <v>707</v>
      </c>
      <c r="C17" s="630"/>
      <c r="D17" s="630"/>
      <c r="E17" s="630"/>
      <c r="F17" s="630"/>
      <c r="G17" s="631"/>
      <c r="H17" s="622">
        <f>SUM(D17:G17)</f>
        <v>0</v>
      </c>
      <c r="I17" s="637">
        <f>C17+H17</f>
        <v>0</v>
      </c>
      <c r="J17" s="855"/>
    </row>
    <row r="18" spans="1:10" ht="15.75" customHeight="1" thickBot="1">
      <c r="A18" s="906" t="s">
        <v>711</v>
      </c>
      <c r="B18" s="907"/>
      <c r="C18" s="632">
        <f aca="true" t="shared" si="3" ref="C18:I18">SUM(C16:C17)</f>
        <v>0</v>
      </c>
      <c r="D18" s="632">
        <f t="shared" si="3"/>
        <v>0</v>
      </c>
      <c r="E18" s="632">
        <f t="shared" si="3"/>
        <v>0</v>
      </c>
      <c r="F18" s="632">
        <f t="shared" si="3"/>
        <v>0</v>
      </c>
      <c r="G18" s="633">
        <f t="shared" si="3"/>
        <v>0</v>
      </c>
      <c r="H18" s="633">
        <f t="shared" si="3"/>
        <v>0</v>
      </c>
      <c r="I18" s="634">
        <f t="shared" si="3"/>
        <v>0</v>
      </c>
      <c r="J18" s="855"/>
    </row>
    <row r="19" spans="1:10" ht="18" customHeight="1" thickBot="1">
      <c r="A19" s="893" t="s">
        <v>712</v>
      </c>
      <c r="B19" s="894"/>
      <c r="C19" s="638">
        <f aca="true" t="shared" si="4" ref="C19:I19">C14+C18</f>
        <v>0</v>
      </c>
      <c r="D19" s="638">
        <f t="shared" si="4"/>
        <v>0</v>
      </c>
      <c r="E19" s="638">
        <f t="shared" si="4"/>
        <v>0</v>
      </c>
      <c r="F19" s="638">
        <f t="shared" si="4"/>
        <v>0</v>
      </c>
      <c r="G19" s="638">
        <f t="shared" si="4"/>
        <v>0</v>
      </c>
      <c r="H19" s="638">
        <f t="shared" si="4"/>
        <v>0</v>
      </c>
      <c r="I19" s="634">
        <f t="shared" si="4"/>
        <v>0</v>
      </c>
      <c r="J19" s="855"/>
    </row>
  </sheetData>
  <sheetProtection/>
  <mergeCells count="13">
    <mergeCell ref="J1:J19"/>
    <mergeCell ref="A6:I6"/>
    <mergeCell ref="A14:B14"/>
    <mergeCell ref="A18:B18"/>
    <mergeCell ref="A1:I1"/>
    <mergeCell ref="A3:A4"/>
    <mergeCell ref="H2:I2"/>
    <mergeCell ref="A15:I15"/>
    <mergeCell ref="A19:B19"/>
    <mergeCell ref="I3:I4"/>
    <mergeCell ref="D3:H3"/>
    <mergeCell ref="C3:C4"/>
    <mergeCell ref="B3:B4"/>
  </mergeCells>
  <printOptions horizontalCentered="1"/>
  <pageMargins left="0.7874015748031497" right="0.7874015748031497" top="1.18" bottom="0.984251968503937" header="0.5" footer="0.5"/>
  <pageSetup horizontalDpi="600" verticalDpi="600" orientation="landscape" paperSize="9" scale="99" r:id="rId1"/>
  <headerFooter alignWithMargins="0">
    <oddHeader>&amp;C&amp;"Times New Roman CE,Félkövér dőlt"&amp;12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F1" sqref="F1:F22"/>
    </sheetView>
  </sheetViews>
  <sheetFormatPr defaultColWidth="9.00390625" defaultRowHeight="12.75"/>
  <cols>
    <col min="1" max="1" width="9.375" style="571" customWidth="1"/>
    <col min="2" max="2" width="58.375" style="571" customWidth="1"/>
    <col min="3" max="5" width="25.00390625" style="571" customWidth="1"/>
    <col min="6" max="6" width="5.50390625" style="571" customWidth="1"/>
    <col min="7" max="16384" width="9.375" style="571" customWidth="1"/>
  </cols>
  <sheetData>
    <row r="1" spans="1:6" ht="12.75">
      <c r="A1" s="570"/>
      <c r="F1" s="916" t="s">
        <v>791</v>
      </c>
    </row>
    <row r="2" spans="1:6" ht="33" customHeight="1">
      <c r="A2" s="913" t="s">
        <v>790</v>
      </c>
      <c r="B2" s="913"/>
      <c r="C2" s="913"/>
      <c r="D2" s="913"/>
      <c r="E2" s="913"/>
      <c r="F2" s="916"/>
    </row>
    <row r="3" spans="1:6" ht="16.5" thickBot="1">
      <c r="A3" s="572"/>
      <c r="F3" s="916"/>
    </row>
    <row r="4" spans="1:6" ht="79.5" thickBot="1">
      <c r="A4" s="573" t="s">
        <v>390</v>
      </c>
      <c r="B4" s="574" t="s">
        <v>680</v>
      </c>
      <c r="C4" s="574" t="s">
        <v>681</v>
      </c>
      <c r="D4" s="574" t="s">
        <v>682</v>
      </c>
      <c r="E4" s="575" t="s">
        <v>683</v>
      </c>
      <c r="F4" s="916"/>
    </row>
    <row r="5" spans="1:6" ht="15.75">
      <c r="A5" s="576" t="s">
        <v>279</v>
      </c>
      <c r="B5" s="577"/>
      <c r="C5" s="578"/>
      <c r="D5" s="579"/>
      <c r="E5" s="580"/>
      <c r="F5" s="916"/>
    </row>
    <row r="6" spans="1:6" ht="15.75">
      <c r="A6" s="581" t="s">
        <v>280</v>
      </c>
      <c r="B6" s="582"/>
      <c r="C6" s="583"/>
      <c r="D6" s="584"/>
      <c r="E6" s="585"/>
      <c r="F6" s="916"/>
    </row>
    <row r="7" spans="1:6" ht="15.75">
      <c r="A7" s="581" t="s">
        <v>281</v>
      </c>
      <c r="B7" s="582"/>
      <c r="C7" s="583"/>
      <c r="D7" s="584"/>
      <c r="E7" s="585"/>
      <c r="F7" s="916"/>
    </row>
    <row r="8" spans="1:6" ht="15.75">
      <c r="A8" s="581" t="s">
        <v>282</v>
      </c>
      <c r="B8" s="582"/>
      <c r="C8" s="583"/>
      <c r="D8" s="584"/>
      <c r="E8" s="585"/>
      <c r="F8" s="916"/>
    </row>
    <row r="9" spans="1:6" ht="15.75">
      <c r="A9" s="581" t="s">
        <v>283</v>
      </c>
      <c r="B9" s="582"/>
      <c r="C9" s="583"/>
      <c r="D9" s="584"/>
      <c r="E9" s="585"/>
      <c r="F9" s="916"/>
    </row>
    <row r="10" spans="1:6" ht="15.75">
      <c r="A10" s="581" t="s">
        <v>284</v>
      </c>
      <c r="B10" s="582"/>
      <c r="C10" s="583"/>
      <c r="D10" s="584"/>
      <c r="E10" s="585"/>
      <c r="F10" s="916"/>
    </row>
    <row r="11" spans="1:6" ht="15.75">
      <c r="A11" s="581" t="s">
        <v>285</v>
      </c>
      <c r="B11" s="582"/>
      <c r="C11" s="583"/>
      <c r="D11" s="584"/>
      <c r="E11" s="585"/>
      <c r="F11" s="916"/>
    </row>
    <row r="12" spans="1:6" ht="15.75">
      <c r="A12" s="581" t="s">
        <v>286</v>
      </c>
      <c r="B12" s="582"/>
      <c r="C12" s="583"/>
      <c r="D12" s="584"/>
      <c r="E12" s="585"/>
      <c r="F12" s="916"/>
    </row>
    <row r="13" spans="1:6" ht="15.75">
      <c r="A13" s="581" t="s">
        <v>287</v>
      </c>
      <c r="B13" s="582"/>
      <c r="C13" s="583"/>
      <c r="D13" s="584"/>
      <c r="E13" s="585"/>
      <c r="F13" s="916"/>
    </row>
    <row r="14" spans="1:6" ht="15.75">
      <c r="A14" s="581" t="s">
        <v>288</v>
      </c>
      <c r="B14" s="582"/>
      <c r="C14" s="583"/>
      <c r="D14" s="584"/>
      <c r="E14" s="585"/>
      <c r="F14" s="916"/>
    </row>
    <row r="15" spans="1:6" ht="15.75">
      <c r="A15" s="581" t="s">
        <v>289</v>
      </c>
      <c r="B15" s="582"/>
      <c r="C15" s="583"/>
      <c r="D15" s="584"/>
      <c r="E15" s="585"/>
      <c r="F15" s="916"/>
    </row>
    <row r="16" spans="1:6" ht="15.75">
      <c r="A16" s="581" t="s">
        <v>290</v>
      </c>
      <c r="B16" s="582"/>
      <c r="C16" s="583"/>
      <c r="D16" s="584"/>
      <c r="E16" s="585"/>
      <c r="F16" s="916"/>
    </row>
    <row r="17" spans="1:6" ht="15.75">
      <c r="A17" s="581" t="s">
        <v>291</v>
      </c>
      <c r="B17" s="582"/>
      <c r="C17" s="583"/>
      <c r="D17" s="584"/>
      <c r="E17" s="585"/>
      <c r="F17" s="916"/>
    </row>
    <row r="18" spans="1:6" ht="15.75">
      <c r="A18" s="581" t="s">
        <v>292</v>
      </c>
      <c r="B18" s="582"/>
      <c r="C18" s="583"/>
      <c r="D18" s="584"/>
      <c r="E18" s="585"/>
      <c r="F18" s="916"/>
    </row>
    <row r="19" spans="1:6" ht="15.75">
      <c r="A19" s="581" t="s">
        <v>293</v>
      </c>
      <c r="B19" s="582"/>
      <c r="C19" s="583"/>
      <c r="D19" s="584"/>
      <c r="E19" s="585"/>
      <c r="F19" s="916"/>
    </row>
    <row r="20" spans="1:6" ht="15.75">
      <c r="A20" s="581" t="s">
        <v>294</v>
      </c>
      <c r="B20" s="582"/>
      <c r="C20" s="583"/>
      <c r="D20" s="584"/>
      <c r="E20" s="585"/>
      <c r="F20" s="916"/>
    </row>
    <row r="21" spans="1:6" ht="16.5" thickBot="1">
      <c r="A21" s="586" t="s">
        <v>409</v>
      </c>
      <c r="B21" s="587"/>
      <c r="C21" s="588"/>
      <c r="D21" s="589"/>
      <c r="E21" s="590"/>
      <c r="F21" s="916"/>
    </row>
    <row r="22" spans="1:6" ht="16.5" thickBot="1">
      <c r="A22" s="914" t="s">
        <v>684</v>
      </c>
      <c r="B22" s="915"/>
      <c r="C22" s="591"/>
      <c r="D22" s="592">
        <f>IF(SUM(D5:D21)=0,"",SUM(D5:D21))</f>
      </c>
      <c r="E22" s="593">
        <f>IF(SUM(E5:E21)=0,"",SUM(E5:E21))</f>
      </c>
      <c r="F22" s="916"/>
    </row>
    <row r="23" ht="15.75">
      <c r="A23" s="572"/>
    </row>
  </sheetData>
  <sheetProtection/>
  <mergeCells count="3">
    <mergeCell ref="A2:E2"/>
    <mergeCell ref="A22:B22"/>
    <mergeCell ref="F1:F22"/>
  </mergeCells>
  <printOptions/>
  <pageMargins left="0.7" right="0.7" top="0.75" bottom="0.75" header="0.5" footer="0.5"/>
  <pageSetup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D1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7.625" style="594" customWidth="1"/>
    <col min="2" max="2" width="60.875" style="594" customWidth="1"/>
    <col min="3" max="3" width="25.625" style="594" customWidth="1"/>
    <col min="4" max="16384" width="9.375" style="594" customWidth="1"/>
  </cols>
  <sheetData>
    <row r="1" ht="15">
      <c r="C1" s="595" t="s">
        <v>792</v>
      </c>
    </row>
    <row r="2" spans="1:3" ht="14.25">
      <c r="A2" s="596"/>
      <c r="B2" s="596"/>
      <c r="C2" s="596"/>
    </row>
    <row r="3" spans="1:3" ht="33.75" customHeight="1">
      <c r="A3" s="917" t="s">
        <v>685</v>
      </c>
      <c r="B3" s="917"/>
      <c r="C3" s="917"/>
    </row>
    <row r="4" ht="13.5" thickBot="1">
      <c r="C4" s="597"/>
    </row>
    <row r="5" spans="1:3" s="601" customFormat="1" ht="43.5" customHeight="1" thickBot="1">
      <c r="A5" s="598" t="s">
        <v>277</v>
      </c>
      <c r="B5" s="599" t="s">
        <v>307</v>
      </c>
      <c r="C5" s="600" t="s">
        <v>686</v>
      </c>
    </row>
    <row r="6" spans="1:3" ht="28.5" customHeight="1">
      <c r="A6" s="602" t="s">
        <v>279</v>
      </c>
      <c r="B6" s="603" t="s">
        <v>808</v>
      </c>
      <c r="C6" s="604">
        <f>C7+C8</f>
        <v>7911</v>
      </c>
    </row>
    <row r="7" spans="1:3" ht="18" customHeight="1">
      <c r="A7" s="605" t="s">
        <v>280</v>
      </c>
      <c r="B7" s="606" t="s">
        <v>687</v>
      </c>
      <c r="C7" s="607">
        <v>7478</v>
      </c>
    </row>
    <row r="8" spans="1:3" ht="18" customHeight="1">
      <c r="A8" s="605" t="s">
        <v>281</v>
      </c>
      <c r="B8" s="606" t="s">
        <v>688</v>
      </c>
      <c r="C8" s="607">
        <v>433</v>
      </c>
    </row>
    <row r="9" spans="1:3" ht="18" customHeight="1">
      <c r="A9" s="605" t="s">
        <v>282</v>
      </c>
      <c r="B9" s="782" t="s">
        <v>821</v>
      </c>
      <c r="C9" s="781">
        <v>119542</v>
      </c>
    </row>
    <row r="10" spans="1:3" ht="18" customHeight="1">
      <c r="A10" s="605" t="s">
        <v>283</v>
      </c>
      <c r="B10" s="782" t="s">
        <v>822</v>
      </c>
      <c r="C10" s="781">
        <v>52960</v>
      </c>
    </row>
    <row r="11" spans="1:3" ht="18" customHeight="1" thickBot="1">
      <c r="A11" s="605" t="s">
        <v>284</v>
      </c>
      <c r="B11" s="783" t="s">
        <v>823</v>
      </c>
      <c r="C11" s="781">
        <v>-137</v>
      </c>
    </row>
    <row r="12" spans="1:3" ht="25.5" customHeight="1">
      <c r="A12" s="605" t="s">
        <v>285</v>
      </c>
      <c r="B12" s="608" t="s">
        <v>809</v>
      </c>
      <c r="C12" s="609">
        <f>SUM(C13:C14)</f>
        <v>74630</v>
      </c>
    </row>
    <row r="13" spans="1:4" ht="18" customHeight="1">
      <c r="A13" s="605" t="s">
        <v>286</v>
      </c>
      <c r="B13" s="606" t="s">
        <v>687</v>
      </c>
      <c r="C13" s="607">
        <v>73985</v>
      </c>
      <c r="D13" s="752"/>
    </row>
    <row r="14" spans="1:3" ht="18" customHeight="1" thickBot="1">
      <c r="A14" s="605" t="s">
        <v>287</v>
      </c>
      <c r="B14" s="610" t="s">
        <v>688</v>
      </c>
      <c r="C14" s="611">
        <v>645</v>
      </c>
    </row>
  </sheetData>
  <sheetProtection/>
  <mergeCells count="1">
    <mergeCell ref="A3:C3"/>
  </mergeCells>
  <conditionalFormatting sqref="C12">
    <cfRule type="cellIs" priority="1" dxfId="3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45"/>
  <sheetViews>
    <sheetView zoomScaleSheetLayoutView="100" workbookViewId="0" topLeftCell="C13">
      <selection activeCell="D7" sqref="D7"/>
    </sheetView>
  </sheetViews>
  <sheetFormatPr defaultColWidth="9.00390625" defaultRowHeight="12.75"/>
  <cols>
    <col min="1" max="1" width="6.625" style="51" bestFit="1" customWidth="1"/>
    <col min="2" max="2" width="57.125" style="52" bestFit="1" customWidth="1"/>
    <col min="3" max="3" width="15.375" style="122" bestFit="1" customWidth="1"/>
    <col min="4" max="5" width="15.375" style="122" customWidth="1"/>
    <col min="6" max="6" width="55.375" style="51" bestFit="1" customWidth="1"/>
    <col min="7" max="7" width="20.625" style="122" customWidth="1"/>
    <col min="8" max="8" width="19.00390625" style="122" customWidth="1"/>
    <col min="9" max="9" width="17.375" style="122" customWidth="1"/>
    <col min="10" max="10" width="8.50390625" style="51" customWidth="1"/>
    <col min="11" max="16384" width="9.375" style="51" customWidth="1"/>
  </cols>
  <sheetData>
    <row r="1" spans="1:9" s="1" customFormat="1" ht="15.75">
      <c r="A1" s="794"/>
      <c r="B1" s="794"/>
      <c r="C1" s="794"/>
      <c r="D1" s="794"/>
      <c r="E1" s="794"/>
      <c r="F1" s="794"/>
      <c r="G1" s="794"/>
      <c r="H1" s="402"/>
      <c r="I1" s="402"/>
    </row>
    <row r="2" spans="1:10" ht="50.25" customHeight="1">
      <c r="A2" s="795" t="s">
        <v>433</v>
      </c>
      <c r="B2" s="795"/>
      <c r="C2" s="795"/>
      <c r="D2" s="795"/>
      <c r="E2" s="795"/>
      <c r="F2" s="795"/>
      <c r="G2" s="795"/>
      <c r="H2" s="53"/>
      <c r="I2" s="53"/>
      <c r="J2" s="796" t="s">
        <v>765</v>
      </c>
    </row>
    <row r="3" spans="1:10" ht="16.5" thickBot="1">
      <c r="A3" s="256"/>
      <c r="B3" s="257"/>
      <c r="C3" s="256"/>
      <c r="D3" s="256"/>
      <c r="E3" s="256"/>
      <c r="F3" s="256"/>
      <c r="G3" s="258" t="s">
        <v>306</v>
      </c>
      <c r="H3" s="258"/>
      <c r="I3" s="258"/>
      <c r="J3" s="796"/>
    </row>
    <row r="4" spans="1:10" ht="16.5" customHeight="1" thickBot="1">
      <c r="A4" s="792" t="s">
        <v>315</v>
      </c>
      <c r="B4" s="259" t="s">
        <v>304</v>
      </c>
      <c r="C4" s="260"/>
      <c r="D4" s="403"/>
      <c r="E4" s="403"/>
      <c r="F4" s="259" t="s">
        <v>305</v>
      </c>
      <c r="G4" s="261"/>
      <c r="H4" s="664"/>
      <c r="I4" s="665"/>
      <c r="J4" s="796"/>
    </row>
    <row r="5" spans="1:10" s="53" customFormat="1" ht="32.25" thickBot="1">
      <c r="A5" s="793"/>
      <c r="B5" s="262" t="s">
        <v>307</v>
      </c>
      <c r="C5" s="263" t="s">
        <v>763</v>
      </c>
      <c r="D5" s="373" t="s">
        <v>443</v>
      </c>
      <c r="E5" s="369" t="s">
        <v>444</v>
      </c>
      <c r="F5" s="262" t="s">
        <v>307</v>
      </c>
      <c r="G5" s="264" t="s">
        <v>766</v>
      </c>
      <c r="H5" s="373" t="s">
        <v>443</v>
      </c>
      <c r="I5" s="369" t="s">
        <v>444</v>
      </c>
      <c r="J5" s="796"/>
    </row>
    <row r="6" spans="1:10" s="54" customFormat="1" ht="16.5" thickBot="1">
      <c r="A6" s="265" t="s">
        <v>14</v>
      </c>
      <c r="B6" s="266" t="s">
        <v>18</v>
      </c>
      <c r="C6" s="267" t="s">
        <v>16</v>
      </c>
      <c r="D6" s="404"/>
      <c r="E6" s="404"/>
      <c r="F6" s="266" t="s">
        <v>92</v>
      </c>
      <c r="G6" s="268" t="s">
        <v>21</v>
      </c>
      <c r="H6" s="404"/>
      <c r="I6" s="404"/>
      <c r="J6" s="796"/>
    </row>
    <row r="7" spans="1:10" ht="15.75">
      <c r="A7" s="269" t="s">
        <v>279</v>
      </c>
      <c r="B7" s="270" t="s">
        <v>67</v>
      </c>
      <c r="C7" s="659">
        <f>'1. MÉRLEG'!C8</f>
        <v>30510</v>
      </c>
      <c r="D7" s="659">
        <f>'1. MÉRLEG'!D8</f>
        <v>25046</v>
      </c>
      <c r="E7" s="659">
        <f>'1. MÉRLEG'!E8</f>
        <v>25046</v>
      </c>
      <c r="F7" s="270" t="s">
        <v>308</v>
      </c>
      <c r="G7" s="271">
        <f>'1. MÉRLEG'!C97</f>
        <v>9836</v>
      </c>
      <c r="H7" s="271">
        <f>'1. MÉRLEG'!D97</f>
        <v>23134</v>
      </c>
      <c r="I7" s="271">
        <f>'1. MÉRLEG'!E97</f>
        <v>22565</v>
      </c>
      <c r="J7" s="796"/>
    </row>
    <row r="8" spans="1:10" ht="32.25" customHeight="1">
      <c r="A8" s="272" t="s">
        <v>280</v>
      </c>
      <c r="B8" s="273" t="s">
        <v>68</v>
      </c>
      <c r="C8" s="274">
        <f>'1. MÉRLEG'!C15</f>
        <v>300</v>
      </c>
      <c r="D8" s="274">
        <f>'1. MÉRLEG'!D15</f>
        <v>30869</v>
      </c>
      <c r="E8" s="274">
        <f>'1. MÉRLEG'!E15</f>
        <v>25709</v>
      </c>
      <c r="F8" s="273" t="s">
        <v>373</v>
      </c>
      <c r="G8" s="275">
        <f>'1. MÉRLEG'!C98</f>
        <v>1723</v>
      </c>
      <c r="H8" s="275">
        <f>'1. MÉRLEG'!D98</f>
        <v>3318</v>
      </c>
      <c r="I8" s="275">
        <f>'1. MÉRLEG'!E98</f>
        <v>3305</v>
      </c>
      <c r="J8" s="796"/>
    </row>
    <row r="9" spans="1:10" ht="15.75">
      <c r="A9" s="272" t="s">
        <v>281</v>
      </c>
      <c r="B9" s="273" t="s">
        <v>69</v>
      </c>
      <c r="C9" s="274">
        <f>'1. MÉRLEG'!C21</f>
        <v>0</v>
      </c>
      <c r="D9" s="274"/>
      <c r="E9" s="275"/>
      <c r="F9" s="273" t="s">
        <v>70</v>
      </c>
      <c r="G9" s="275">
        <f>'1. MÉRLEG'!C99</f>
        <v>15113</v>
      </c>
      <c r="H9" s="275">
        <f>'1. MÉRLEG'!D99</f>
        <v>23935</v>
      </c>
      <c r="I9" s="275">
        <f>'1. MÉRLEG'!E99</f>
        <v>13584</v>
      </c>
      <c r="J9" s="796"/>
    </row>
    <row r="10" spans="1:10" ht="15.75">
      <c r="A10" s="272" t="s">
        <v>282</v>
      </c>
      <c r="B10" s="273" t="s">
        <v>368</v>
      </c>
      <c r="C10" s="274">
        <f>'1. MÉRLEG'!C29</f>
        <v>2692</v>
      </c>
      <c r="D10" s="274">
        <f>'1. MÉRLEG'!D29</f>
        <v>2717</v>
      </c>
      <c r="E10" s="274">
        <f>'1. MÉRLEG'!E29</f>
        <v>2466</v>
      </c>
      <c r="F10" s="273" t="s">
        <v>374</v>
      </c>
      <c r="G10" s="275">
        <f>'1. MÉRLEG'!C100</f>
        <v>5979</v>
      </c>
      <c r="H10" s="275">
        <f>'1. MÉRLEG'!D100</f>
        <v>7216</v>
      </c>
      <c r="I10" s="275">
        <f>'1. MÉRLEG'!E100</f>
        <v>4650</v>
      </c>
      <c r="J10" s="796"/>
    </row>
    <row r="11" spans="1:10" ht="15.75">
      <c r="A11" s="272" t="s">
        <v>283</v>
      </c>
      <c r="B11" s="276" t="s">
        <v>93</v>
      </c>
      <c r="C11" s="274">
        <f>'1. MÉRLEG'!C55</f>
        <v>0</v>
      </c>
      <c r="D11" s="274"/>
      <c r="E11" s="275"/>
      <c r="F11" s="273" t="s">
        <v>375</v>
      </c>
      <c r="G11" s="275">
        <f>'1. MÉRLEG'!C101</f>
        <v>7041</v>
      </c>
      <c r="H11" s="275">
        <f>'1. MÉRLEG'!D101</f>
        <v>8434</v>
      </c>
      <c r="I11" s="275">
        <f>'1. MÉRLEG'!E101</f>
        <v>2160</v>
      </c>
      <c r="J11" s="796"/>
    </row>
    <row r="12" spans="1:10" ht="15.75">
      <c r="A12" s="272" t="s">
        <v>284</v>
      </c>
      <c r="B12" s="273" t="s">
        <v>71</v>
      </c>
      <c r="C12" s="274">
        <f>'1. MÉRLEG'!C59</f>
        <v>0</v>
      </c>
      <c r="D12" s="274"/>
      <c r="E12" s="275"/>
      <c r="F12" s="273" t="s">
        <v>298</v>
      </c>
      <c r="G12" s="275">
        <f>'1. MÉRLEG'!C126</f>
        <v>200</v>
      </c>
      <c r="H12" s="275">
        <f>'1. MÉRLEG'!D126</f>
        <v>200</v>
      </c>
      <c r="I12" s="275">
        <f>'1. MÉRLEG'!E126</f>
        <v>0</v>
      </c>
      <c r="J12" s="796"/>
    </row>
    <row r="13" spans="1:10" ht="15.75">
      <c r="A13" s="272" t="s">
        <v>285</v>
      </c>
      <c r="B13" s="273" t="s">
        <v>101</v>
      </c>
      <c r="C13" s="274">
        <f>'1. MÉRLEG'!C38</f>
        <v>86</v>
      </c>
      <c r="D13" s="274">
        <f>'1. MÉRLEG'!D38</f>
        <v>86</v>
      </c>
      <c r="E13" s="274">
        <f>'1. MÉRLEG'!E38</f>
        <v>316</v>
      </c>
      <c r="F13" s="277"/>
      <c r="G13" s="275"/>
      <c r="H13" s="662"/>
      <c r="I13" s="274"/>
      <c r="J13" s="796"/>
    </row>
    <row r="14" spans="1:10" ht="32.25" customHeight="1">
      <c r="A14" s="272" t="s">
        <v>286</v>
      </c>
      <c r="B14" s="277"/>
      <c r="C14" s="274"/>
      <c r="D14" s="274"/>
      <c r="E14" s="275"/>
      <c r="F14" s="277"/>
      <c r="G14" s="275"/>
      <c r="H14" s="662"/>
      <c r="I14" s="274"/>
      <c r="J14" s="796"/>
    </row>
    <row r="15" spans="1:10" ht="32.25" customHeight="1">
      <c r="A15" s="272" t="s">
        <v>287</v>
      </c>
      <c r="B15" s="130"/>
      <c r="C15" s="274"/>
      <c r="D15" s="274"/>
      <c r="E15" s="275"/>
      <c r="F15" s="277"/>
      <c r="G15" s="275"/>
      <c r="H15" s="662"/>
      <c r="I15" s="274"/>
      <c r="J15" s="796"/>
    </row>
    <row r="16" spans="1:10" ht="15.75">
      <c r="A16" s="272" t="s">
        <v>288</v>
      </c>
      <c r="B16" s="277"/>
      <c r="C16" s="274"/>
      <c r="D16" s="274"/>
      <c r="E16" s="275"/>
      <c r="F16" s="277"/>
      <c r="G16" s="275"/>
      <c r="H16" s="662"/>
      <c r="I16" s="274"/>
      <c r="J16" s="796"/>
    </row>
    <row r="17" spans="1:10" ht="15.75">
      <c r="A17" s="272" t="s">
        <v>289</v>
      </c>
      <c r="B17" s="277"/>
      <c r="C17" s="274"/>
      <c r="D17" s="274"/>
      <c r="E17" s="275"/>
      <c r="F17" s="277"/>
      <c r="G17" s="275"/>
      <c r="H17" s="662"/>
      <c r="I17" s="274"/>
      <c r="J17" s="796"/>
    </row>
    <row r="18" spans="1:10" ht="16.5" thickBot="1">
      <c r="A18" s="272" t="s">
        <v>290</v>
      </c>
      <c r="B18" s="278"/>
      <c r="C18" s="660"/>
      <c r="D18" s="660"/>
      <c r="E18" s="661"/>
      <c r="F18" s="277"/>
      <c r="G18" s="279"/>
      <c r="H18" s="663"/>
      <c r="I18" s="660"/>
      <c r="J18" s="796"/>
    </row>
    <row r="19" spans="1:10" s="129" customFormat="1" ht="32.25" thickBot="1">
      <c r="A19" s="280" t="s">
        <v>291</v>
      </c>
      <c r="B19" s="55" t="s">
        <v>72</v>
      </c>
      <c r="C19" s="281">
        <f>+C7+C8+C10+C11+C13+C14+C15+C16+C17+C18</f>
        <v>33588</v>
      </c>
      <c r="D19" s="281">
        <f>+D7+D8+D10+D11+D13+D14+D15+D16+D17+D18</f>
        <v>58718</v>
      </c>
      <c r="E19" s="281">
        <f>+E7+E8+E10+E11+E13+E14+E15+E16+E17+E18</f>
        <v>53537</v>
      </c>
      <c r="F19" s="55" t="s">
        <v>73</v>
      </c>
      <c r="G19" s="282">
        <f>SUM(G7:G18)</f>
        <v>39892</v>
      </c>
      <c r="H19" s="282">
        <f>SUM(H7:H18)</f>
        <v>66237</v>
      </c>
      <c r="I19" s="282">
        <f>SUM(I7:I18)</f>
        <v>46264</v>
      </c>
      <c r="J19" s="796"/>
    </row>
    <row r="20" spans="1:10" ht="31.5">
      <c r="A20" s="283" t="s">
        <v>292</v>
      </c>
      <c r="B20" s="284" t="s">
        <v>74</v>
      </c>
      <c r="C20" s="285">
        <f>+C21+C22+C23+C24</f>
        <v>7900</v>
      </c>
      <c r="D20" s="285">
        <f>+D21+D22+D23+D24</f>
        <v>8068</v>
      </c>
      <c r="E20" s="285">
        <f>+E21+E22+E23+E24</f>
        <v>8068</v>
      </c>
      <c r="F20" s="286" t="s">
        <v>377</v>
      </c>
      <c r="G20" s="287">
        <f>'1. MÉRLEG'!C135+'1. MÉRLEG'!C136</f>
        <v>0</v>
      </c>
      <c r="H20" s="406"/>
      <c r="I20" s="406"/>
      <c r="J20" s="796"/>
    </row>
    <row r="21" spans="1:10" ht="15.75">
      <c r="A21" s="272" t="s">
        <v>293</v>
      </c>
      <c r="B21" s="286" t="s">
        <v>75</v>
      </c>
      <c r="C21" s="288">
        <f>'1. MÉRLEG'!C76</f>
        <v>7900</v>
      </c>
      <c r="D21" s="288">
        <f>'1. MÉRLEG'!D76</f>
        <v>8068</v>
      </c>
      <c r="E21" s="288">
        <f>'1. MÉRLEG'!E76</f>
        <v>8068</v>
      </c>
      <c r="F21" s="286" t="s">
        <v>76</v>
      </c>
      <c r="G21" s="289">
        <f>'1. MÉRLEG'!C132</f>
        <v>0</v>
      </c>
      <c r="H21" s="407"/>
      <c r="I21" s="407"/>
      <c r="J21" s="796"/>
    </row>
    <row r="22" spans="1:10" ht="15.75">
      <c r="A22" s="272" t="s">
        <v>294</v>
      </c>
      <c r="B22" s="286" t="s">
        <v>77</v>
      </c>
      <c r="C22" s="288">
        <f>'1. MÉRLEG'!C77</f>
        <v>0</v>
      </c>
      <c r="D22" s="407"/>
      <c r="E22" s="407"/>
      <c r="F22" s="286" t="s">
        <v>361</v>
      </c>
      <c r="G22" s="289">
        <f>'1. MÉRLEG'!C133</f>
        <v>0</v>
      </c>
      <c r="H22" s="407"/>
      <c r="I22" s="407"/>
      <c r="J22" s="796"/>
    </row>
    <row r="23" spans="1:10" ht="15.75">
      <c r="A23" s="272" t="s">
        <v>409</v>
      </c>
      <c r="B23" s="286" t="s">
        <v>78</v>
      </c>
      <c r="C23" s="288">
        <f>'1. MÉRLEG'!C81</f>
        <v>0</v>
      </c>
      <c r="D23" s="407"/>
      <c r="E23" s="407"/>
      <c r="F23" s="286" t="s">
        <v>362</v>
      </c>
      <c r="G23" s="289">
        <f>'1. MÉRLEG'!C131</f>
        <v>0</v>
      </c>
      <c r="H23" s="407"/>
      <c r="I23" s="407"/>
      <c r="J23" s="796"/>
    </row>
    <row r="24" spans="1:10" ht="15.75">
      <c r="A24" s="272" t="s">
        <v>410</v>
      </c>
      <c r="B24" s="286" t="s">
        <v>79</v>
      </c>
      <c r="C24" s="288"/>
      <c r="D24" s="408"/>
      <c r="E24" s="408"/>
      <c r="F24" s="284" t="s">
        <v>80</v>
      </c>
      <c r="G24" s="289"/>
      <c r="H24" s="408"/>
      <c r="I24" s="408"/>
      <c r="J24" s="796"/>
    </row>
    <row r="25" spans="1:10" ht="31.5">
      <c r="A25" s="272" t="s">
        <v>411</v>
      </c>
      <c r="B25" s="286" t="s">
        <v>81</v>
      </c>
      <c r="C25" s="290">
        <f>+C26+C27</f>
        <v>0</v>
      </c>
      <c r="D25" s="409"/>
      <c r="E25" s="409"/>
      <c r="F25" s="286" t="s">
        <v>82</v>
      </c>
      <c r="G25" s="289"/>
      <c r="H25" s="409"/>
      <c r="I25" s="409"/>
      <c r="J25" s="796"/>
    </row>
    <row r="26" spans="1:10" ht="15.75">
      <c r="A26" s="283" t="s">
        <v>412</v>
      </c>
      <c r="B26" s="284" t="s">
        <v>83</v>
      </c>
      <c r="C26" s="291">
        <f>'1. MÉRLEG'!C68</f>
        <v>0</v>
      </c>
      <c r="D26" s="408"/>
      <c r="E26" s="408"/>
      <c r="F26" s="270" t="s">
        <v>84</v>
      </c>
      <c r="G26" s="287">
        <f>'1. MÉRLEG'!C142</f>
        <v>0</v>
      </c>
      <c r="H26" s="408"/>
      <c r="I26" s="408"/>
      <c r="J26" s="796"/>
    </row>
    <row r="27" spans="1:10" ht="16.5" thickBot="1">
      <c r="A27" s="272" t="s">
        <v>413</v>
      </c>
      <c r="B27" s="286" t="s">
        <v>85</v>
      </c>
      <c r="C27" s="288">
        <f>'1. MÉRLEG'!C71+'1. MÉRLEG'!C72</f>
        <v>0</v>
      </c>
      <c r="D27" s="407"/>
      <c r="E27" s="407"/>
      <c r="F27" s="277" t="s">
        <v>65</v>
      </c>
      <c r="G27" s="289"/>
      <c r="H27" s="407"/>
      <c r="I27" s="407"/>
      <c r="J27" s="796"/>
    </row>
    <row r="28" spans="1:10" ht="32.25" thickBot="1">
      <c r="A28" s="280" t="s">
        <v>414</v>
      </c>
      <c r="B28" s="55" t="s">
        <v>86</v>
      </c>
      <c r="C28" s="281">
        <f>+C20+C25</f>
        <v>7900</v>
      </c>
      <c r="D28" s="281">
        <f>+D20+D25</f>
        <v>8068</v>
      </c>
      <c r="E28" s="281">
        <f>+E20+E25</f>
        <v>8068</v>
      </c>
      <c r="F28" s="55" t="s">
        <v>87</v>
      </c>
      <c r="G28" s="282">
        <f>SUM(G20:G27)</f>
        <v>0</v>
      </c>
      <c r="H28" s="405"/>
      <c r="I28" s="405"/>
      <c r="J28" s="796"/>
    </row>
    <row r="29" spans="1:10" ht="16.5" thickBot="1">
      <c r="A29" s="280" t="s">
        <v>415</v>
      </c>
      <c r="B29" s="55" t="s">
        <v>88</v>
      </c>
      <c r="C29" s="292">
        <f>+C19+C28</f>
        <v>41488</v>
      </c>
      <c r="D29" s="292">
        <f>+D19+D28</f>
        <v>66786</v>
      </c>
      <c r="E29" s="292">
        <f>+E19+E28</f>
        <v>61605</v>
      </c>
      <c r="F29" s="55" t="s">
        <v>89</v>
      </c>
      <c r="G29" s="292">
        <f>+G19+G28</f>
        <v>39892</v>
      </c>
      <c r="H29" s="292">
        <f>+H19+H28</f>
        <v>66237</v>
      </c>
      <c r="I29" s="292">
        <f>+I19+I28</f>
        <v>46264</v>
      </c>
      <c r="J29" s="796"/>
    </row>
    <row r="30" spans="1:10" ht="16.5" thickBot="1">
      <c r="A30" s="280" t="s">
        <v>416</v>
      </c>
      <c r="B30" s="55" t="s">
        <v>366</v>
      </c>
      <c r="C30" s="292">
        <f>IF(C19-G19&lt;0,G19-C19,"-")</f>
        <v>6304</v>
      </c>
      <c r="D30" s="292">
        <f>IF(D19-H19&lt;0,H19-D19,"-")</f>
        <v>7519</v>
      </c>
      <c r="E30" s="292" t="str">
        <f>IF(E19-I19&lt;0,I19-E19,"-")</f>
        <v>-</v>
      </c>
      <c r="F30" s="55" t="s">
        <v>367</v>
      </c>
      <c r="G30" s="292" t="str">
        <f>IF(C19-G19&gt;0,C19-G19,"-")</f>
        <v>-</v>
      </c>
      <c r="H30" s="292" t="str">
        <f>IF(D19-H19&gt;0,D19-H19,"-")</f>
        <v>-</v>
      </c>
      <c r="I30" s="292">
        <f>IF(E19-I19&gt;0,E19-I19,"-")</f>
        <v>7273</v>
      </c>
      <c r="J30" s="796"/>
    </row>
    <row r="31" spans="1:10" ht="16.5" thickBot="1">
      <c r="A31" s="280" t="s">
        <v>417</v>
      </c>
      <c r="B31" s="55" t="s">
        <v>90</v>
      </c>
      <c r="C31" s="292" t="str">
        <f>IF(C19+C20-G29&lt;0,G29-(C19+C20),"-")</f>
        <v>-</v>
      </c>
      <c r="D31" s="292" t="str">
        <f>IF(D19+D20-H29&lt;0,H29-(D19+D20),"-")</f>
        <v>-</v>
      </c>
      <c r="E31" s="292" t="str">
        <f>IF(E19+E20-I29&lt;0,I29-(E19+E20),"-")</f>
        <v>-</v>
      </c>
      <c r="F31" s="55" t="s">
        <v>91</v>
      </c>
      <c r="G31" s="292">
        <f>IF(C19+C20-G29&gt;0,C19+C20-G29,"-")</f>
        <v>1596</v>
      </c>
      <c r="H31" s="292">
        <f>IF(D19+D20-H29&gt;0,D19+D20-H29,"-")</f>
        <v>549</v>
      </c>
      <c r="I31" s="292">
        <f>IF(E19+E20-I29&gt;0,E19+E20-I29,"-")</f>
        <v>15341</v>
      </c>
      <c r="J31" s="796"/>
    </row>
    <row r="34" spans="2:6" ht="15.75">
      <c r="B34" s="14"/>
      <c r="C34" s="293"/>
      <c r="D34" s="293"/>
      <c r="E34" s="293"/>
      <c r="F34" s="294"/>
    </row>
    <row r="35" spans="2:6" ht="15.75">
      <c r="B35" s="295"/>
      <c r="C35" s="296"/>
      <c r="D35" s="296"/>
      <c r="E35" s="296"/>
      <c r="F35" s="295"/>
    </row>
    <row r="36" spans="2:6" ht="15.75">
      <c r="B36" s="295"/>
      <c r="C36" s="296"/>
      <c r="D36" s="296"/>
      <c r="E36" s="296"/>
      <c r="F36" s="295"/>
    </row>
    <row r="37" spans="2:6" ht="15.75">
      <c r="B37" s="295"/>
      <c r="C37" s="296"/>
      <c r="D37" s="296"/>
      <c r="E37" s="296"/>
      <c r="F37" s="295"/>
    </row>
    <row r="38" spans="2:6" ht="15.75">
      <c r="B38" s="295"/>
      <c r="C38" s="296"/>
      <c r="D38" s="296"/>
      <c r="E38" s="296"/>
      <c r="F38" s="295"/>
    </row>
    <row r="39" spans="2:6" ht="15.75">
      <c r="B39" s="295"/>
      <c r="C39" s="296"/>
      <c r="D39" s="296"/>
      <c r="E39" s="296"/>
      <c r="F39" s="295"/>
    </row>
    <row r="40" spans="2:6" ht="15.75">
      <c r="B40" s="295"/>
      <c r="C40" s="296"/>
      <c r="D40" s="296"/>
      <c r="E40" s="296"/>
      <c r="F40" s="295"/>
    </row>
    <row r="41" spans="2:6" ht="15.75">
      <c r="B41" s="14"/>
      <c r="C41" s="293"/>
      <c r="D41" s="293"/>
      <c r="E41" s="293"/>
      <c r="F41" s="294"/>
    </row>
    <row r="42" spans="2:6" ht="15.75">
      <c r="B42" s="295"/>
      <c r="C42" s="296"/>
      <c r="D42" s="296"/>
      <c r="E42" s="296"/>
      <c r="F42" s="295"/>
    </row>
    <row r="43" spans="2:6" ht="15.75">
      <c r="B43" s="295"/>
      <c r="C43" s="296"/>
      <c r="D43" s="296"/>
      <c r="E43" s="296"/>
      <c r="F43" s="295"/>
    </row>
    <row r="44" spans="2:6" ht="15.75">
      <c r="B44" s="295"/>
      <c r="C44" s="296"/>
      <c r="D44" s="296"/>
      <c r="E44" s="296"/>
      <c r="F44" s="295"/>
    </row>
    <row r="45" spans="2:6" ht="15.75">
      <c r="B45" s="295"/>
      <c r="C45" s="296"/>
      <c r="D45" s="296"/>
      <c r="E45" s="296"/>
      <c r="F45" s="295"/>
    </row>
  </sheetData>
  <sheetProtection/>
  <mergeCells count="4">
    <mergeCell ref="A4:A5"/>
    <mergeCell ref="A1:G1"/>
    <mergeCell ref="A2:G2"/>
    <mergeCell ref="J2:J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J34"/>
  <sheetViews>
    <sheetView zoomScaleSheetLayoutView="100" workbookViewId="0" topLeftCell="C16">
      <selection activeCell="C7" sqref="C7"/>
    </sheetView>
  </sheetViews>
  <sheetFormatPr defaultColWidth="9.00390625" defaultRowHeight="12.75"/>
  <cols>
    <col min="1" max="1" width="6.625" style="51" bestFit="1" customWidth="1"/>
    <col min="2" max="2" width="67.875" style="52" bestFit="1" customWidth="1"/>
    <col min="3" max="3" width="15.625" style="122" customWidth="1"/>
    <col min="4" max="4" width="17.125" style="122" customWidth="1"/>
    <col min="5" max="5" width="15.375" style="122" customWidth="1"/>
    <col min="6" max="6" width="41.375" style="51" bestFit="1" customWidth="1"/>
    <col min="7" max="7" width="20.875" style="122" bestFit="1" customWidth="1"/>
    <col min="8" max="8" width="19.00390625" style="122" customWidth="1"/>
    <col min="9" max="9" width="18.625" style="122" customWidth="1"/>
    <col min="10" max="10" width="23.375" style="51" customWidth="1"/>
    <col min="11" max="16384" width="9.375" style="51" customWidth="1"/>
  </cols>
  <sheetData>
    <row r="2" spans="2:10" s="256" customFormat="1" ht="31.5">
      <c r="B2" s="314" t="s">
        <v>64</v>
      </c>
      <c r="C2" s="315"/>
      <c r="D2" s="315"/>
      <c r="E2" s="315"/>
      <c r="F2" s="315"/>
      <c r="G2" s="315"/>
      <c r="H2" s="315"/>
      <c r="I2" s="315"/>
      <c r="J2" s="51"/>
    </row>
    <row r="3" spans="7:10" ht="16.5" customHeight="1" thickBot="1">
      <c r="G3" s="56" t="s">
        <v>306</v>
      </c>
      <c r="H3" s="56"/>
      <c r="I3" s="56"/>
      <c r="J3" s="799" t="s">
        <v>767</v>
      </c>
    </row>
    <row r="4" spans="1:10" s="256" customFormat="1" ht="16.5" thickBot="1">
      <c r="A4" s="797" t="s">
        <v>315</v>
      </c>
      <c r="B4" s="297" t="s">
        <v>304</v>
      </c>
      <c r="C4" s="298"/>
      <c r="D4" s="410"/>
      <c r="E4" s="410"/>
      <c r="F4" s="297" t="s">
        <v>305</v>
      </c>
      <c r="G4" s="299"/>
      <c r="H4" s="657"/>
      <c r="I4" s="658"/>
      <c r="J4" s="799"/>
    </row>
    <row r="5" spans="1:10" s="300" customFormat="1" ht="32.25" thickBot="1">
      <c r="A5" s="798"/>
      <c r="B5" s="266" t="s">
        <v>307</v>
      </c>
      <c r="C5" s="267" t="s">
        <v>763</v>
      </c>
      <c r="D5" s="373" t="s">
        <v>443</v>
      </c>
      <c r="E5" s="369" t="s">
        <v>444</v>
      </c>
      <c r="F5" s="266" t="s">
        <v>307</v>
      </c>
      <c r="G5" s="268" t="s">
        <v>763</v>
      </c>
      <c r="H5" s="373" t="s">
        <v>443</v>
      </c>
      <c r="I5" s="369" t="s">
        <v>444</v>
      </c>
      <c r="J5" s="799"/>
    </row>
    <row r="6" spans="1:10" s="300" customFormat="1" ht="16.5" thickBot="1">
      <c r="A6" s="265" t="s">
        <v>14</v>
      </c>
      <c r="B6" s="266" t="s">
        <v>18</v>
      </c>
      <c r="C6" s="267" t="s">
        <v>16</v>
      </c>
      <c r="D6" s="404"/>
      <c r="E6" s="404"/>
      <c r="F6" s="266" t="s">
        <v>20</v>
      </c>
      <c r="G6" s="268" t="s">
        <v>21</v>
      </c>
      <c r="H6" s="404"/>
      <c r="I6" s="404"/>
      <c r="J6" s="799"/>
    </row>
    <row r="7" spans="1:10" s="256" customFormat="1" ht="15.75">
      <c r="A7" s="269" t="s">
        <v>279</v>
      </c>
      <c r="B7" s="301" t="s">
        <v>41</v>
      </c>
      <c r="C7" s="302">
        <f>'1. MÉRLEG'!C22</f>
        <v>47368</v>
      </c>
      <c r="D7" s="302">
        <f>'1. MÉRLEG'!D22</f>
        <v>64922</v>
      </c>
      <c r="E7" s="302">
        <f>'1. MÉRLEG'!E22</f>
        <v>64922</v>
      </c>
      <c r="F7" s="301" t="s">
        <v>110</v>
      </c>
      <c r="G7" s="303">
        <f>'1. MÉRLEG'!C113</f>
        <v>686</v>
      </c>
      <c r="H7" s="303">
        <f>'1. MÉRLEG'!D113</f>
        <v>19390</v>
      </c>
      <c r="I7" s="303">
        <f>'1. MÉRLEG'!E113</f>
        <v>3924</v>
      </c>
      <c r="J7" s="799"/>
    </row>
    <row r="8" spans="1:10" s="256" customFormat="1" ht="31.5">
      <c r="A8" s="272" t="s">
        <v>280</v>
      </c>
      <c r="B8" s="286" t="s">
        <v>42</v>
      </c>
      <c r="C8" s="288">
        <f>'1. MÉRLEG'!C28</f>
        <v>47368</v>
      </c>
      <c r="D8" s="288">
        <f>'1. MÉRLEG'!D28</f>
        <v>64922</v>
      </c>
      <c r="E8" s="288">
        <f>'1. MÉRLEG'!E28</f>
        <v>64922</v>
      </c>
      <c r="F8" s="286" t="s">
        <v>43</v>
      </c>
      <c r="G8" s="288">
        <f>'1. MÉRLEG'!C114</f>
        <v>0</v>
      </c>
      <c r="H8" s="288">
        <f>'1. MÉRLEG'!D114</f>
        <v>0</v>
      </c>
      <c r="I8" s="288">
        <f>'1. MÉRLEG'!E114</f>
        <v>0</v>
      </c>
      <c r="J8" s="799"/>
    </row>
    <row r="9" spans="1:10" s="256" customFormat="1" ht="15.75">
      <c r="A9" s="272" t="s">
        <v>281</v>
      </c>
      <c r="B9" s="286" t="s">
        <v>44</v>
      </c>
      <c r="C9" s="288">
        <f>'1. MÉRLEG'!C49</f>
        <v>0</v>
      </c>
      <c r="D9" s="288">
        <f>'1. MÉRLEG'!D49</f>
        <v>0</v>
      </c>
      <c r="E9" s="288">
        <f>'1. MÉRLEG'!E49</f>
        <v>0</v>
      </c>
      <c r="F9" s="286" t="s">
        <v>376</v>
      </c>
      <c r="G9" s="288">
        <f>'1. MÉRLEG'!C115</f>
        <v>47368</v>
      </c>
      <c r="H9" s="288">
        <f>'1. MÉRLEG'!D115</f>
        <v>45171</v>
      </c>
      <c r="I9" s="288">
        <f>'1. MÉRLEG'!E115</f>
        <v>1862</v>
      </c>
      <c r="J9" s="799"/>
    </row>
    <row r="10" spans="1:10" s="256" customFormat="1" ht="31.5">
      <c r="A10" s="272" t="s">
        <v>282</v>
      </c>
      <c r="B10" s="286" t="s">
        <v>45</v>
      </c>
      <c r="C10" s="288"/>
      <c r="D10" s="288"/>
      <c r="E10" s="288"/>
      <c r="F10" s="286" t="s">
        <v>46</v>
      </c>
      <c r="G10" s="288">
        <f>'1. MÉRLEG'!C116</f>
        <v>47368</v>
      </c>
      <c r="H10" s="288">
        <f>'1. MÉRLEG'!D116</f>
        <v>45171</v>
      </c>
      <c r="I10" s="288">
        <f>'1. MÉRLEG'!E116</f>
        <v>1862</v>
      </c>
      <c r="J10" s="799"/>
    </row>
    <row r="11" spans="1:10" s="256" customFormat="1" ht="15.75">
      <c r="A11" s="272" t="s">
        <v>283</v>
      </c>
      <c r="B11" s="286" t="s">
        <v>47</v>
      </c>
      <c r="C11" s="288"/>
      <c r="D11" s="288"/>
      <c r="E11" s="288"/>
      <c r="F11" s="286" t="s">
        <v>228</v>
      </c>
      <c r="G11" s="288">
        <f>'1. MÉRLEG'!C117</f>
        <v>0</v>
      </c>
      <c r="H11" s="288">
        <f>'1. MÉRLEG'!D117</f>
        <v>0</v>
      </c>
      <c r="I11" s="288">
        <f>'1. MÉRLEG'!E117</f>
        <v>0</v>
      </c>
      <c r="J11" s="799"/>
    </row>
    <row r="12" spans="1:10" s="256" customFormat="1" ht="15.75">
      <c r="A12" s="272" t="s">
        <v>284</v>
      </c>
      <c r="B12" s="286" t="s">
        <v>48</v>
      </c>
      <c r="C12" s="288"/>
      <c r="D12" s="288"/>
      <c r="E12" s="288"/>
      <c r="F12" s="304"/>
      <c r="G12" s="288"/>
      <c r="H12" s="288"/>
      <c r="I12" s="288"/>
      <c r="J12" s="799"/>
    </row>
    <row r="13" spans="1:10" s="256" customFormat="1" ht="15.75">
      <c r="A13" s="272" t="s">
        <v>285</v>
      </c>
      <c r="B13" s="304"/>
      <c r="C13" s="288"/>
      <c r="D13" s="288"/>
      <c r="E13" s="289"/>
      <c r="F13" s="304"/>
      <c r="G13" s="288"/>
      <c r="H13" s="288"/>
      <c r="I13" s="288"/>
      <c r="J13" s="799"/>
    </row>
    <row r="14" spans="1:10" s="256" customFormat="1" ht="15.75">
      <c r="A14" s="272" t="s">
        <v>286</v>
      </c>
      <c r="B14" s="304"/>
      <c r="C14" s="288"/>
      <c r="D14" s="288"/>
      <c r="E14" s="289"/>
      <c r="F14" s="304"/>
      <c r="G14" s="288"/>
      <c r="H14" s="288"/>
      <c r="I14" s="288"/>
      <c r="J14" s="799"/>
    </row>
    <row r="15" spans="1:10" s="256" customFormat="1" ht="15.75">
      <c r="A15" s="272" t="s">
        <v>287</v>
      </c>
      <c r="B15" s="304"/>
      <c r="C15" s="288"/>
      <c r="D15" s="288"/>
      <c r="E15" s="289"/>
      <c r="F15" s="304"/>
      <c r="G15" s="288"/>
      <c r="H15" s="288"/>
      <c r="I15" s="288"/>
      <c r="J15" s="799"/>
    </row>
    <row r="16" spans="1:10" s="256" customFormat="1" ht="15.75">
      <c r="A16" s="272" t="s">
        <v>288</v>
      </c>
      <c r="B16" s="304"/>
      <c r="C16" s="288"/>
      <c r="D16" s="288"/>
      <c r="E16" s="289"/>
      <c r="F16" s="304"/>
      <c r="G16" s="288"/>
      <c r="H16" s="288"/>
      <c r="I16" s="288"/>
      <c r="J16" s="799"/>
    </row>
    <row r="17" spans="1:10" s="256" customFormat="1" ht="16.5" thickBot="1">
      <c r="A17" s="283" t="s">
        <v>289</v>
      </c>
      <c r="B17" s="305"/>
      <c r="C17" s="666"/>
      <c r="D17" s="666"/>
      <c r="E17" s="667"/>
      <c r="F17" s="284" t="s">
        <v>298</v>
      </c>
      <c r="G17" s="666"/>
      <c r="H17" s="666"/>
      <c r="I17" s="666"/>
      <c r="J17" s="799"/>
    </row>
    <row r="18" spans="1:10" s="256" customFormat="1" ht="32.25" thickBot="1">
      <c r="A18" s="280" t="s">
        <v>290</v>
      </c>
      <c r="B18" s="55" t="s">
        <v>49</v>
      </c>
      <c r="C18" s="281">
        <f>+C7+C9+C10+C12+C13+C14+C15+C16+C17</f>
        <v>47368</v>
      </c>
      <c r="D18" s="281">
        <f>+D7+D9+D10+D12+D13+D14+D15+D16+D17</f>
        <v>64922</v>
      </c>
      <c r="E18" s="281">
        <f>+E7+E9+E10+E12+E13+E14+E15+E16+E17</f>
        <v>64922</v>
      </c>
      <c r="F18" s="55" t="s">
        <v>50</v>
      </c>
      <c r="G18" s="282">
        <f>+G7+G9+G11+G12+G13+G14+G15+G16+G17</f>
        <v>48054</v>
      </c>
      <c r="H18" s="282">
        <f>+H7+H9+H11+H12+H13+H14+H15+H16+H17</f>
        <v>64561</v>
      </c>
      <c r="I18" s="282">
        <f>+I7+I9+I11+I12+I13+I14+I15+I16+I17</f>
        <v>5786</v>
      </c>
      <c r="J18" s="799"/>
    </row>
    <row r="19" spans="1:10" s="256" customFormat="1" ht="15.75">
      <c r="A19" s="269" t="s">
        <v>291</v>
      </c>
      <c r="B19" s="306" t="s">
        <v>51</v>
      </c>
      <c r="C19" s="307">
        <f>+C20+C21+C22+C23+C24</f>
        <v>0</v>
      </c>
      <c r="D19" s="307">
        <f>+D20+D21+D22+D23+D24</f>
        <v>0</v>
      </c>
      <c r="E19" s="307">
        <f>+E20+E21+E22+E23+E24</f>
        <v>0</v>
      </c>
      <c r="F19" s="286" t="s">
        <v>377</v>
      </c>
      <c r="G19" s="303"/>
      <c r="H19" s="303"/>
      <c r="I19" s="303"/>
      <c r="J19" s="799"/>
    </row>
    <row r="20" spans="1:10" s="256" customFormat="1" ht="15.75">
      <c r="A20" s="272" t="s">
        <v>292</v>
      </c>
      <c r="B20" s="308" t="s">
        <v>109</v>
      </c>
      <c r="C20" s="288"/>
      <c r="D20" s="288"/>
      <c r="E20" s="288"/>
      <c r="F20" s="286" t="s">
        <v>52</v>
      </c>
      <c r="G20" s="289"/>
      <c r="H20" s="289"/>
      <c r="I20" s="289"/>
      <c r="J20" s="799"/>
    </row>
    <row r="21" spans="1:10" s="256" customFormat="1" ht="15.75">
      <c r="A21" s="269" t="s">
        <v>293</v>
      </c>
      <c r="B21" s="308" t="s">
        <v>53</v>
      </c>
      <c r="C21" s="288"/>
      <c r="D21" s="288"/>
      <c r="E21" s="288"/>
      <c r="F21" s="286" t="s">
        <v>361</v>
      </c>
      <c r="G21" s="289"/>
      <c r="H21" s="289"/>
      <c r="I21" s="289"/>
      <c r="J21" s="799"/>
    </row>
    <row r="22" spans="1:10" s="256" customFormat="1" ht="15.75">
      <c r="A22" s="272" t="s">
        <v>294</v>
      </c>
      <c r="B22" s="308" t="s">
        <v>54</v>
      </c>
      <c r="C22" s="288"/>
      <c r="D22" s="288"/>
      <c r="E22" s="288"/>
      <c r="F22" s="286" t="s">
        <v>362</v>
      </c>
      <c r="G22" s="289"/>
      <c r="H22" s="289"/>
      <c r="I22" s="289"/>
      <c r="J22" s="799"/>
    </row>
    <row r="23" spans="1:10" s="256" customFormat="1" ht="15.75">
      <c r="A23" s="269" t="s">
        <v>409</v>
      </c>
      <c r="B23" s="308" t="s">
        <v>55</v>
      </c>
      <c r="C23" s="288"/>
      <c r="D23" s="288"/>
      <c r="E23" s="288"/>
      <c r="F23" s="284" t="s">
        <v>80</v>
      </c>
      <c r="G23" s="289"/>
      <c r="H23" s="289"/>
      <c r="I23" s="289"/>
      <c r="J23" s="799"/>
    </row>
    <row r="24" spans="1:10" s="256" customFormat="1" ht="31.5">
      <c r="A24" s="272" t="s">
        <v>410</v>
      </c>
      <c r="B24" s="309" t="s">
        <v>427</v>
      </c>
      <c r="C24" s="288"/>
      <c r="D24" s="288"/>
      <c r="E24" s="288"/>
      <c r="F24" s="286" t="s">
        <v>56</v>
      </c>
      <c r="G24" s="289"/>
      <c r="H24" s="289"/>
      <c r="I24" s="289"/>
      <c r="J24" s="799"/>
    </row>
    <row r="25" spans="1:10" s="256" customFormat="1" ht="15.75">
      <c r="A25" s="269" t="s">
        <v>411</v>
      </c>
      <c r="B25" s="310" t="s">
        <v>57</v>
      </c>
      <c r="C25" s="290">
        <f>+C26+C27+C28+C29+C30</f>
        <v>0</v>
      </c>
      <c r="D25" s="290">
        <f>+D26+D27+D28+D29+D30</f>
        <v>0</v>
      </c>
      <c r="E25" s="290">
        <f>+E26+E27+E28+E29+E30</f>
        <v>0</v>
      </c>
      <c r="F25" s="301" t="s">
        <v>84</v>
      </c>
      <c r="G25" s="289"/>
      <c r="H25" s="289"/>
      <c r="I25" s="289"/>
      <c r="J25" s="799"/>
    </row>
    <row r="26" spans="1:10" s="256" customFormat="1" ht="15.75">
      <c r="A26" s="272" t="s">
        <v>412</v>
      </c>
      <c r="B26" s="309" t="s">
        <v>429</v>
      </c>
      <c r="C26" s="288"/>
      <c r="D26" s="288"/>
      <c r="E26" s="288"/>
      <c r="F26" s="301" t="s">
        <v>58</v>
      </c>
      <c r="G26" s="289"/>
      <c r="H26" s="289"/>
      <c r="I26" s="289"/>
      <c r="J26" s="799"/>
    </row>
    <row r="27" spans="1:10" s="256" customFormat="1" ht="15.75">
      <c r="A27" s="269" t="s">
        <v>413</v>
      </c>
      <c r="B27" s="309" t="s">
        <v>431</v>
      </c>
      <c r="C27" s="288"/>
      <c r="D27" s="288"/>
      <c r="E27" s="288"/>
      <c r="F27" s="311"/>
      <c r="G27" s="289"/>
      <c r="H27" s="411"/>
      <c r="I27" s="411"/>
      <c r="J27" s="799"/>
    </row>
    <row r="28" spans="1:10" s="256" customFormat="1" ht="15.75">
      <c r="A28" s="272" t="s">
        <v>414</v>
      </c>
      <c r="B28" s="308" t="s">
        <v>430</v>
      </c>
      <c r="C28" s="288"/>
      <c r="D28" s="288"/>
      <c r="E28" s="288"/>
      <c r="F28" s="311"/>
      <c r="G28" s="289"/>
      <c r="H28" s="411"/>
      <c r="I28" s="411"/>
      <c r="J28" s="799"/>
    </row>
    <row r="29" spans="1:10" s="256" customFormat="1" ht="15.75">
      <c r="A29" s="269" t="s">
        <v>415</v>
      </c>
      <c r="B29" s="312" t="s">
        <v>59</v>
      </c>
      <c r="C29" s="288"/>
      <c r="D29" s="288"/>
      <c r="E29" s="288"/>
      <c r="F29" s="304"/>
      <c r="G29" s="289"/>
      <c r="H29" s="407"/>
      <c r="I29" s="407"/>
      <c r="J29" s="799"/>
    </row>
    <row r="30" spans="1:10" s="256" customFormat="1" ht="16.5" thickBot="1">
      <c r="A30" s="272" t="s">
        <v>416</v>
      </c>
      <c r="B30" s="313" t="s">
        <v>428</v>
      </c>
      <c r="C30" s="288"/>
      <c r="D30" s="288"/>
      <c r="E30" s="288"/>
      <c r="F30" s="311"/>
      <c r="G30" s="289"/>
      <c r="H30" s="411"/>
      <c r="I30" s="411"/>
      <c r="J30" s="799"/>
    </row>
    <row r="31" spans="1:10" s="256" customFormat="1" ht="48" thickBot="1">
      <c r="A31" s="280" t="s">
        <v>417</v>
      </c>
      <c r="B31" s="55" t="s">
        <v>60</v>
      </c>
      <c r="C31" s="281">
        <f>+C19+C25</f>
        <v>0</v>
      </c>
      <c r="D31" s="281">
        <f>+D19+D25</f>
        <v>0</v>
      </c>
      <c r="E31" s="281">
        <f>+E19+E25</f>
        <v>0</v>
      </c>
      <c r="F31" s="55" t="s">
        <v>61</v>
      </c>
      <c r="G31" s="282">
        <f>SUM(G19:G30)</f>
        <v>0</v>
      </c>
      <c r="H31" s="282">
        <f>SUM(H19:H30)</f>
        <v>0</v>
      </c>
      <c r="I31" s="282">
        <f>SUM(I19:I30)</f>
        <v>0</v>
      </c>
      <c r="J31" s="799"/>
    </row>
    <row r="32" spans="1:10" s="256" customFormat="1" ht="32.25" customHeight="1" thickBot="1">
      <c r="A32" s="280" t="s">
        <v>418</v>
      </c>
      <c r="B32" s="55" t="s">
        <v>62</v>
      </c>
      <c r="C32" s="292">
        <f>+C18+C31</f>
        <v>47368</v>
      </c>
      <c r="D32" s="292">
        <f>+D18+D31</f>
        <v>64922</v>
      </c>
      <c r="E32" s="292">
        <f>+E18+E31</f>
        <v>64922</v>
      </c>
      <c r="F32" s="55" t="s">
        <v>63</v>
      </c>
      <c r="G32" s="292">
        <f>+G18+G31</f>
        <v>48054</v>
      </c>
      <c r="H32" s="292">
        <f>+H18+H31</f>
        <v>64561</v>
      </c>
      <c r="I32" s="292">
        <f>+I18+I31</f>
        <v>5786</v>
      </c>
      <c r="J32" s="799"/>
    </row>
    <row r="33" spans="1:10" s="256" customFormat="1" ht="16.5" thickBot="1">
      <c r="A33" s="280" t="s">
        <v>419</v>
      </c>
      <c r="B33" s="55" t="s">
        <v>366</v>
      </c>
      <c r="C33" s="292">
        <f>IF(C18-G18&lt;0,G18-C18,"-")</f>
        <v>686</v>
      </c>
      <c r="D33" s="292" t="str">
        <f>IF(D18-H18&lt;0,H18-D18,"-")</f>
        <v>-</v>
      </c>
      <c r="E33" s="292" t="str">
        <f>IF(E18-I18&lt;0,I18-E18,"-")</f>
        <v>-</v>
      </c>
      <c r="F33" s="55" t="s">
        <v>367</v>
      </c>
      <c r="G33" s="292" t="str">
        <f>IF(C18-G18&gt;0,C18-G18,"-")</f>
        <v>-</v>
      </c>
      <c r="H33" s="292">
        <f>IF(D18-H18&gt;0,D18-H18,"-")</f>
        <v>361</v>
      </c>
      <c r="I33" s="292">
        <f>IF(E18-I18&gt;0,E18-I18,"-")</f>
        <v>59136</v>
      </c>
      <c r="J33" s="799"/>
    </row>
    <row r="34" spans="1:10" s="256" customFormat="1" ht="16.5" thickBot="1">
      <c r="A34" s="280" t="s">
        <v>420</v>
      </c>
      <c r="B34" s="55" t="s">
        <v>90</v>
      </c>
      <c r="C34" s="292">
        <f>IF(C18+C19-G32&lt;0,G32-(C18+C19),"-")</f>
        <v>686</v>
      </c>
      <c r="D34" s="292" t="str">
        <f>IF(D18+D19-H32&lt;0,H32-(D18+D19),"-")</f>
        <v>-</v>
      </c>
      <c r="E34" s="292" t="str">
        <f>IF(E18+E19-I32&lt;0,I32-(E18+E19),"-")</f>
        <v>-</v>
      </c>
      <c r="F34" s="55" t="s">
        <v>91</v>
      </c>
      <c r="G34" s="292" t="str">
        <f>IF(C18+C19-G32&gt;0,C18+C19-G32,"-")</f>
        <v>-</v>
      </c>
      <c r="H34" s="292">
        <f>IF(D18+D19-H32&gt;0,D18+D19-H32,"-")</f>
        <v>361</v>
      </c>
      <c r="I34" s="292">
        <f>IF(E18+E19-I32&gt;0,E18+E19-I32,"-")</f>
        <v>59136</v>
      </c>
      <c r="J34" s="799"/>
    </row>
  </sheetData>
  <sheetProtection/>
  <mergeCells count="2">
    <mergeCell ref="A4:A5"/>
    <mergeCell ref="J3:J3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36"/>
  <sheetViews>
    <sheetView workbookViewId="0" topLeftCell="A13">
      <selection activeCell="E35" sqref="E35"/>
    </sheetView>
  </sheetViews>
  <sheetFormatPr defaultColWidth="9.00390625" defaultRowHeight="12.75"/>
  <cols>
    <col min="1" max="1" width="8.50390625" style="57" bestFit="1" customWidth="1"/>
    <col min="2" max="2" width="111.125" style="57" customWidth="1"/>
    <col min="3" max="3" width="25.00390625" style="57" customWidth="1"/>
    <col min="4" max="4" width="23.375" style="57" customWidth="1"/>
    <col min="5" max="5" width="26.00390625" style="57" customWidth="1"/>
    <col min="6" max="16384" width="9.375" style="57" customWidth="1"/>
  </cols>
  <sheetData>
    <row r="1" ht="15.75">
      <c r="C1" s="88" t="s">
        <v>768</v>
      </c>
    </row>
    <row r="3" spans="1:3" ht="21" customHeight="1">
      <c r="A3" s="807" t="s">
        <v>769</v>
      </c>
      <c r="B3" s="807"/>
      <c r="C3" s="807"/>
    </row>
    <row r="4" spans="1:3" ht="16.5" thickBot="1">
      <c r="A4" s="16"/>
      <c r="B4" s="16"/>
      <c r="C4" s="17"/>
    </row>
    <row r="5" spans="1:5" s="58" customFormat="1" ht="32.25" customHeight="1">
      <c r="A5" s="808" t="s">
        <v>300</v>
      </c>
      <c r="B5" s="809"/>
      <c r="C5" s="809" t="s">
        <v>771</v>
      </c>
      <c r="D5" s="803" t="s">
        <v>443</v>
      </c>
      <c r="E5" s="805" t="s">
        <v>444</v>
      </c>
    </row>
    <row r="6" spans="1:5" s="59" customFormat="1" ht="15.75">
      <c r="A6" s="810"/>
      <c r="B6" s="811"/>
      <c r="C6" s="811"/>
      <c r="D6" s="804"/>
      <c r="E6" s="806"/>
    </row>
    <row r="7" spans="1:5" s="59" customFormat="1" ht="15.75">
      <c r="A7" s="810"/>
      <c r="B7" s="811"/>
      <c r="C7" s="811"/>
      <c r="D7" s="804"/>
      <c r="E7" s="806"/>
    </row>
    <row r="8" spans="1:5" s="59" customFormat="1" ht="16.5" thickBot="1">
      <c r="A8" s="812"/>
      <c r="B8" s="813"/>
      <c r="C8" s="60" t="s">
        <v>301</v>
      </c>
      <c r="D8" s="684" t="s">
        <v>301</v>
      </c>
      <c r="E8" s="60" t="s">
        <v>301</v>
      </c>
    </row>
    <row r="9" spans="1:5" s="59" customFormat="1" ht="16.5" thickBot="1">
      <c r="A9" s="61" t="s">
        <v>378</v>
      </c>
      <c r="B9" s="62" t="s">
        <v>384</v>
      </c>
      <c r="C9" s="60"/>
      <c r="D9" s="668"/>
      <c r="E9" s="669"/>
    </row>
    <row r="10" spans="1:5" s="66" customFormat="1" ht="16.5" thickBot="1">
      <c r="A10" s="63" t="s">
        <v>17</v>
      </c>
      <c r="B10" s="64" t="s">
        <v>18</v>
      </c>
      <c r="C10" s="65" t="s">
        <v>16</v>
      </c>
      <c r="D10" s="685" t="s">
        <v>20</v>
      </c>
      <c r="E10" s="686" t="s">
        <v>21</v>
      </c>
    </row>
    <row r="11" spans="1:5" s="66" customFormat="1" ht="28.5" customHeight="1" thickBot="1">
      <c r="A11" s="800" t="s">
        <v>770</v>
      </c>
      <c r="B11" s="801"/>
      <c r="C11" s="802"/>
      <c r="D11" s="680"/>
      <c r="E11" s="681"/>
    </row>
    <row r="12" spans="1:5" s="134" customFormat="1" ht="38.25" thickBot="1">
      <c r="A12" s="131" t="s">
        <v>385</v>
      </c>
      <c r="B12" s="132" t="s">
        <v>432</v>
      </c>
      <c r="C12" s="133">
        <f>C19+C13+C14+C22+C20+C21</f>
        <v>12552</v>
      </c>
      <c r="D12" s="133">
        <f>D19+D13+D14+D22+D20+D21</f>
        <v>12562</v>
      </c>
      <c r="E12" s="133">
        <f>E19+E13+E14+E22+E20+E21</f>
        <v>12562</v>
      </c>
    </row>
    <row r="13" spans="1:5" s="14" customFormat="1" ht="15.75">
      <c r="A13" s="135" t="s">
        <v>279</v>
      </c>
      <c r="B13" s="135" t="s">
        <v>0</v>
      </c>
      <c r="C13" s="136"/>
      <c r="D13" s="670"/>
      <c r="E13" s="671"/>
    </row>
    <row r="14" spans="1:5" s="14" customFormat="1" ht="15.75">
      <c r="A14" s="140" t="s">
        <v>280</v>
      </c>
      <c r="B14" s="140" t="s">
        <v>1</v>
      </c>
      <c r="C14" s="136">
        <f>SUM(C15:C18)</f>
        <v>5347</v>
      </c>
      <c r="D14" s="136">
        <f>SUM(D15:D18)</f>
        <v>5347</v>
      </c>
      <c r="E14" s="136">
        <f>SUM(E15:E18)</f>
        <v>5347</v>
      </c>
    </row>
    <row r="15" spans="1:5" ht="15.75">
      <c r="A15" s="139" t="s">
        <v>331</v>
      </c>
      <c r="B15" s="138" t="s">
        <v>2</v>
      </c>
      <c r="C15" s="67">
        <v>2598</v>
      </c>
      <c r="D15" s="674">
        <v>2598</v>
      </c>
      <c r="E15" s="675">
        <v>2598</v>
      </c>
    </row>
    <row r="16" spans="1:5" ht="15.75">
      <c r="A16" s="139" t="s">
        <v>332</v>
      </c>
      <c r="B16" s="138" t="s">
        <v>3</v>
      </c>
      <c r="C16" s="67">
        <v>1696</v>
      </c>
      <c r="D16" s="674">
        <v>1696</v>
      </c>
      <c r="E16" s="675">
        <v>1696</v>
      </c>
    </row>
    <row r="17" spans="1:5" ht="15.75">
      <c r="A17" s="139" t="s">
        <v>333</v>
      </c>
      <c r="B17" s="138" t="s">
        <v>4</v>
      </c>
      <c r="C17" s="67">
        <v>100</v>
      </c>
      <c r="D17" s="674">
        <v>100</v>
      </c>
      <c r="E17" s="675">
        <v>100</v>
      </c>
    </row>
    <row r="18" spans="1:5" ht="15.75">
      <c r="A18" s="139" t="s">
        <v>334</v>
      </c>
      <c r="B18" s="138" t="s">
        <v>5</v>
      </c>
      <c r="C18" s="67">
        <v>953</v>
      </c>
      <c r="D18" s="674">
        <v>953</v>
      </c>
      <c r="E18" s="675">
        <v>953</v>
      </c>
    </row>
    <row r="19" spans="1:5" s="14" customFormat="1" ht="15.75">
      <c r="A19" s="140" t="s">
        <v>281</v>
      </c>
      <c r="B19" s="140" t="s">
        <v>6</v>
      </c>
      <c r="C19" s="136">
        <v>5000</v>
      </c>
      <c r="D19" s="678">
        <v>5000</v>
      </c>
      <c r="E19" s="679">
        <v>5000</v>
      </c>
    </row>
    <row r="20" spans="1:5" s="14" customFormat="1" ht="15.75">
      <c r="A20" s="316" t="s">
        <v>282</v>
      </c>
      <c r="B20" s="746" t="s">
        <v>794</v>
      </c>
      <c r="C20" s="317"/>
      <c r="D20" s="742">
        <v>10</v>
      </c>
      <c r="E20" s="743">
        <v>10</v>
      </c>
    </row>
    <row r="21" spans="1:5" s="14" customFormat="1" ht="16.5" thickBot="1">
      <c r="A21" s="316" t="s">
        <v>283</v>
      </c>
      <c r="B21" s="747" t="s">
        <v>795</v>
      </c>
      <c r="C21" s="317">
        <v>1170</v>
      </c>
      <c r="D21" s="742">
        <v>1170</v>
      </c>
      <c r="E21" s="743">
        <v>1170</v>
      </c>
    </row>
    <row r="22" spans="1:5" ht="16.5" thickBot="1">
      <c r="A22" s="738" t="s">
        <v>756</v>
      </c>
      <c r="B22" s="739" t="s">
        <v>757</v>
      </c>
      <c r="C22" s="740">
        <f>SUM(C23)</f>
        <v>1035</v>
      </c>
      <c r="D22" s="740">
        <f>SUM(D23)</f>
        <v>1035</v>
      </c>
      <c r="E22" s="740">
        <f>SUM(E23)</f>
        <v>1035</v>
      </c>
    </row>
    <row r="23" spans="1:5" ht="16.5" thickBot="1">
      <c r="A23" s="744" t="s">
        <v>284</v>
      </c>
      <c r="B23" s="732" t="s">
        <v>797</v>
      </c>
      <c r="C23" s="733">
        <v>1035</v>
      </c>
      <c r="D23" s="734">
        <v>1035</v>
      </c>
      <c r="E23" s="735">
        <v>1035</v>
      </c>
    </row>
    <row r="24" spans="1:5" s="36" customFormat="1" ht="38.25" thickBot="1">
      <c r="A24" s="131" t="s">
        <v>386</v>
      </c>
      <c r="B24" s="131" t="s">
        <v>7</v>
      </c>
      <c r="C24" s="141">
        <f>SUM(C25:C25)</f>
        <v>0</v>
      </c>
      <c r="D24" s="682"/>
      <c r="E24" s="683"/>
    </row>
    <row r="25" spans="1:5" s="14" customFormat="1" ht="16.5" thickBot="1">
      <c r="A25" s="135" t="s">
        <v>285</v>
      </c>
      <c r="B25" s="135"/>
      <c r="C25" s="136"/>
      <c r="D25" s="670"/>
      <c r="E25" s="671"/>
    </row>
    <row r="26" spans="1:5" s="36" customFormat="1" ht="38.25" thickBot="1">
      <c r="A26" s="131" t="s">
        <v>8</v>
      </c>
      <c r="B26" s="131" t="s">
        <v>9</v>
      </c>
      <c r="C26" s="141">
        <f>SUM(C27:C31)</f>
        <v>8396</v>
      </c>
      <c r="D26" s="141">
        <f>SUM(D27:D31)</f>
        <v>7686</v>
      </c>
      <c r="E26" s="141">
        <f>SUM(E27:E31)</f>
        <v>7686</v>
      </c>
    </row>
    <row r="27" spans="1:5" s="14" customFormat="1" ht="15.75">
      <c r="A27" s="135" t="s">
        <v>287</v>
      </c>
      <c r="B27" s="135"/>
      <c r="C27" s="136"/>
      <c r="D27" s="670"/>
      <c r="E27" s="671"/>
    </row>
    <row r="28" spans="1:5" s="14" customFormat="1" ht="15.75">
      <c r="A28" s="135" t="s">
        <v>288</v>
      </c>
      <c r="B28" s="140" t="s">
        <v>755</v>
      </c>
      <c r="C28" s="136">
        <v>5979</v>
      </c>
      <c r="D28" s="672">
        <v>5979</v>
      </c>
      <c r="E28" s="673">
        <v>5979</v>
      </c>
    </row>
    <row r="29" spans="1:5" s="14" customFormat="1" ht="15.75">
      <c r="A29" s="135" t="s">
        <v>289</v>
      </c>
      <c r="B29" s="140" t="s">
        <v>798</v>
      </c>
      <c r="C29" s="136">
        <v>2417</v>
      </c>
      <c r="D29" s="672">
        <v>1707</v>
      </c>
      <c r="E29" s="673">
        <v>1707</v>
      </c>
    </row>
    <row r="30" spans="1:5" s="14" customFormat="1" ht="15.75">
      <c r="A30" s="135" t="s">
        <v>290</v>
      </c>
      <c r="B30" s="140"/>
      <c r="C30" s="136"/>
      <c r="D30" s="672"/>
      <c r="E30" s="673"/>
    </row>
    <row r="31" spans="1:5" s="14" customFormat="1" ht="16.5" thickBot="1">
      <c r="A31" s="135" t="s">
        <v>291</v>
      </c>
      <c r="B31" s="687"/>
      <c r="C31" s="317"/>
      <c r="D31" s="676"/>
      <c r="E31" s="677"/>
    </row>
    <row r="32" spans="1:5" s="36" customFormat="1" ht="19.5" thickBot="1">
      <c r="A32" s="131" t="s">
        <v>10</v>
      </c>
      <c r="B32" s="131" t="s">
        <v>11</v>
      </c>
      <c r="C32" s="141">
        <f>C33</f>
        <v>1800</v>
      </c>
      <c r="D32" s="141">
        <f>D33</f>
        <v>1800</v>
      </c>
      <c r="E32" s="141">
        <f>E33</f>
        <v>1800</v>
      </c>
    </row>
    <row r="33" spans="1:5" s="14" customFormat="1" ht="15.75">
      <c r="A33" s="135" t="s">
        <v>292</v>
      </c>
      <c r="B33" s="135" t="s">
        <v>12</v>
      </c>
      <c r="C33" s="136">
        <f>SUM(C34:C35)</f>
        <v>1800</v>
      </c>
      <c r="D33" s="136">
        <f>SUM(D34:D35)</f>
        <v>1800</v>
      </c>
      <c r="E33" s="136">
        <f>SUM(E34:E35)</f>
        <v>1800</v>
      </c>
    </row>
    <row r="34" spans="1:5" ht="31.5">
      <c r="A34" s="137" t="s">
        <v>796</v>
      </c>
      <c r="B34" s="138" t="s">
        <v>13</v>
      </c>
      <c r="C34" s="67">
        <v>1800</v>
      </c>
      <c r="D34" s="674">
        <v>1800</v>
      </c>
      <c r="E34" s="675">
        <v>1800</v>
      </c>
    </row>
    <row r="35" spans="1:5" ht="16.5" thickBot="1">
      <c r="A35" s="736"/>
      <c r="B35" s="737"/>
      <c r="C35" s="733"/>
      <c r="D35" s="730"/>
      <c r="E35" s="731"/>
    </row>
    <row r="36" spans="1:5" s="144" customFormat="1" ht="19.5" thickBot="1">
      <c r="A36" s="142"/>
      <c r="B36" s="142" t="s">
        <v>302</v>
      </c>
      <c r="C36" s="143">
        <f>C12+C24+C26+C32</f>
        <v>22748</v>
      </c>
      <c r="D36" s="143">
        <f>D12+D24+D26+D32</f>
        <v>22048</v>
      </c>
      <c r="E36" s="143">
        <f>E12+E24+E26+E32</f>
        <v>22048</v>
      </c>
    </row>
  </sheetData>
  <sheetProtection/>
  <mergeCells count="6">
    <mergeCell ref="A11:C11"/>
    <mergeCell ref="D5:D7"/>
    <mergeCell ref="E5:E7"/>
    <mergeCell ref="A3:C3"/>
    <mergeCell ref="A5:B8"/>
    <mergeCell ref="C5:C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H1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7" customWidth="1"/>
    <col min="8" max="8" width="19.00390625" style="2" customWidth="1"/>
    <col min="9" max="9" width="12.875" style="2" customWidth="1"/>
    <col min="10" max="10" width="13.875" style="2" customWidth="1"/>
    <col min="11" max="16384" width="9.375" style="2" customWidth="1"/>
  </cols>
  <sheetData>
    <row r="1" ht="15.75">
      <c r="G1" s="88" t="s">
        <v>772</v>
      </c>
    </row>
    <row r="3" spans="2:7" ht="39.75" customHeight="1">
      <c r="B3" s="814" t="s">
        <v>434</v>
      </c>
      <c r="C3" s="814"/>
      <c r="D3" s="814"/>
      <c r="E3" s="814"/>
      <c r="F3" s="814"/>
      <c r="G3" s="814"/>
    </row>
    <row r="4" spans="2:7" ht="35.25" customHeight="1" thickBot="1">
      <c r="B4" s="18"/>
      <c r="C4" s="7"/>
      <c r="D4" s="7"/>
      <c r="E4" s="7"/>
      <c r="F4" s="7"/>
      <c r="G4" s="5" t="s">
        <v>306</v>
      </c>
    </row>
    <row r="5" spans="1:8" s="4" customFormat="1" ht="44.25" customHeight="1" thickBot="1">
      <c r="A5" s="214" t="s">
        <v>390</v>
      </c>
      <c r="B5" s="207" t="s">
        <v>310</v>
      </c>
      <c r="C5" s="19" t="s">
        <v>311</v>
      </c>
      <c r="D5" s="19" t="s">
        <v>312</v>
      </c>
      <c r="E5" s="19" t="s">
        <v>773</v>
      </c>
      <c r="F5" s="19" t="s">
        <v>763</v>
      </c>
      <c r="G5" s="688" t="s">
        <v>774</v>
      </c>
      <c r="H5" s="692" t="s">
        <v>447</v>
      </c>
    </row>
    <row r="6" spans="1:8" s="7" customFormat="1" ht="12" customHeight="1" thickBot="1">
      <c r="A6" s="319" t="s">
        <v>14</v>
      </c>
      <c r="B6" s="208" t="s">
        <v>15</v>
      </c>
      <c r="C6" s="6" t="s">
        <v>16</v>
      </c>
      <c r="D6" s="6" t="s">
        <v>20</v>
      </c>
      <c r="E6" s="6" t="s">
        <v>21</v>
      </c>
      <c r="F6" s="6" t="s">
        <v>22</v>
      </c>
      <c r="G6" s="689" t="s">
        <v>23</v>
      </c>
      <c r="H6" s="694"/>
    </row>
    <row r="7" spans="1:8" s="49" customFormat="1" ht="47.25" customHeight="1">
      <c r="A7" s="320" t="s">
        <v>279</v>
      </c>
      <c r="B7" s="212" t="s">
        <v>436</v>
      </c>
      <c r="C7" s="93">
        <v>432</v>
      </c>
      <c r="D7" s="94" t="s">
        <v>799</v>
      </c>
      <c r="E7" s="93">
        <v>0</v>
      </c>
      <c r="F7" s="93">
        <v>432</v>
      </c>
      <c r="G7" s="748">
        <v>432</v>
      </c>
      <c r="H7" s="693">
        <v>432</v>
      </c>
    </row>
    <row r="8" spans="1:8" s="49" customFormat="1" ht="47.25" customHeight="1">
      <c r="A8" s="320" t="s">
        <v>280</v>
      </c>
      <c r="B8" s="212" t="s">
        <v>800</v>
      </c>
      <c r="C8" s="93">
        <v>254</v>
      </c>
      <c r="D8" s="94" t="s">
        <v>799</v>
      </c>
      <c r="E8" s="93"/>
      <c r="F8" s="93">
        <v>254</v>
      </c>
      <c r="G8" s="749">
        <v>254</v>
      </c>
      <c r="H8" s="693">
        <v>243</v>
      </c>
    </row>
    <row r="9" spans="1:8" s="49" customFormat="1" ht="47.25" customHeight="1">
      <c r="A9" s="320" t="s">
        <v>281</v>
      </c>
      <c r="B9" s="212" t="s">
        <v>801</v>
      </c>
      <c r="C9" s="93">
        <v>36956</v>
      </c>
      <c r="D9" s="94" t="s">
        <v>799</v>
      </c>
      <c r="E9" s="93"/>
      <c r="F9" s="93">
        <v>17554</v>
      </c>
      <c r="G9" s="749">
        <v>17554</v>
      </c>
      <c r="H9" s="691"/>
    </row>
    <row r="10" spans="1:8" s="49" customFormat="1" ht="47.25" customHeight="1">
      <c r="A10" s="320" t="s">
        <v>282</v>
      </c>
      <c r="B10" s="212" t="s">
        <v>802</v>
      </c>
      <c r="C10" s="93">
        <v>2489</v>
      </c>
      <c r="D10" s="94" t="s">
        <v>799</v>
      </c>
      <c r="E10" s="93">
        <v>0</v>
      </c>
      <c r="F10" s="93">
        <v>2489</v>
      </c>
      <c r="G10" s="749">
        <f>C10-E10-F10</f>
        <v>0</v>
      </c>
      <c r="H10" s="691">
        <v>2099</v>
      </c>
    </row>
    <row r="11" spans="1:8" s="49" customFormat="1" ht="47.25" customHeight="1" thickBot="1">
      <c r="A11" s="320" t="s">
        <v>283</v>
      </c>
      <c r="B11" s="213" t="s">
        <v>803</v>
      </c>
      <c r="C11" s="126">
        <v>1150</v>
      </c>
      <c r="D11" s="94" t="s">
        <v>799</v>
      </c>
      <c r="E11" s="126">
        <v>0</v>
      </c>
      <c r="F11" s="126"/>
      <c r="G11" s="750">
        <f>C11-E11-F11</f>
        <v>1150</v>
      </c>
      <c r="H11" s="695">
        <v>1150</v>
      </c>
    </row>
    <row r="12" spans="1:8" s="8" customFormat="1" ht="18" customHeight="1" thickBot="1">
      <c r="A12" s="211"/>
      <c r="B12" s="209" t="s">
        <v>309</v>
      </c>
      <c r="C12" s="95">
        <f>SUM(C7:C11)</f>
        <v>41281</v>
      </c>
      <c r="D12" s="96"/>
      <c r="E12" s="95">
        <f>SUM(E7:E11)</f>
        <v>0</v>
      </c>
      <c r="F12" s="95">
        <f>SUM(F7:F11)</f>
        <v>20729</v>
      </c>
      <c r="G12" s="690">
        <f>SUM(G7:G11)</f>
        <v>19390</v>
      </c>
      <c r="H12" s="751">
        <f>SUM(H7:H11)</f>
        <v>3924</v>
      </c>
    </row>
  </sheetData>
  <sheetProtection/>
  <mergeCells count="1">
    <mergeCell ref="B3:G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7.875" style="2" customWidth="1"/>
    <col min="8" max="8" width="15.50390625" style="2" customWidth="1"/>
    <col min="9" max="9" width="12.875" style="2" customWidth="1"/>
    <col min="10" max="10" width="13.875" style="2" customWidth="1"/>
    <col min="11" max="16384" width="9.375" style="2" customWidth="1"/>
  </cols>
  <sheetData>
    <row r="1" ht="15.75">
      <c r="G1" s="88" t="s">
        <v>775</v>
      </c>
    </row>
    <row r="3" spans="2:7" ht="40.5" customHeight="1">
      <c r="B3" s="814" t="s">
        <v>435</v>
      </c>
      <c r="C3" s="814"/>
      <c r="D3" s="814"/>
      <c r="E3" s="814"/>
      <c r="F3" s="814"/>
      <c r="G3" s="814"/>
    </row>
    <row r="4" spans="2:7" ht="23.25" customHeight="1" thickBot="1">
      <c r="B4" s="18"/>
      <c r="C4" s="7"/>
      <c r="D4" s="7"/>
      <c r="E4" s="7"/>
      <c r="F4" s="7"/>
      <c r="G4" s="5" t="s">
        <v>306</v>
      </c>
    </row>
    <row r="5" spans="1:8" s="4" customFormat="1" ht="48.75" customHeight="1" thickBot="1">
      <c r="A5" s="210" t="s">
        <v>390</v>
      </c>
      <c r="B5" s="207" t="s">
        <v>313</v>
      </c>
      <c r="C5" s="19" t="s">
        <v>311</v>
      </c>
      <c r="D5" s="19" t="s">
        <v>312</v>
      </c>
      <c r="E5" s="19" t="s">
        <v>773</v>
      </c>
      <c r="F5" s="19" t="s">
        <v>763</v>
      </c>
      <c r="G5" s="688" t="s">
        <v>776</v>
      </c>
      <c r="H5" s="692" t="s">
        <v>447</v>
      </c>
    </row>
    <row r="6" spans="1:8" s="7" customFormat="1" ht="15" customHeight="1" thickBot="1">
      <c r="A6" s="321" t="s">
        <v>14</v>
      </c>
      <c r="B6" s="208" t="s">
        <v>18</v>
      </c>
      <c r="C6" s="6" t="s">
        <v>16</v>
      </c>
      <c r="D6" s="6" t="s">
        <v>20</v>
      </c>
      <c r="E6" s="6" t="s">
        <v>21</v>
      </c>
      <c r="F6" s="6" t="s">
        <v>22</v>
      </c>
      <c r="G6" s="689" t="s">
        <v>23</v>
      </c>
      <c r="H6" s="694"/>
    </row>
    <row r="7" spans="1:8" s="7" customFormat="1" ht="30.75" customHeight="1">
      <c r="A7" s="322" t="s">
        <v>279</v>
      </c>
      <c r="B7" s="324" t="s">
        <v>804</v>
      </c>
      <c r="C7" s="327">
        <v>47368</v>
      </c>
      <c r="D7" s="326" t="s">
        <v>805</v>
      </c>
      <c r="E7" s="328">
        <v>0</v>
      </c>
      <c r="F7" s="327">
        <v>47368</v>
      </c>
      <c r="G7" s="696">
        <v>43062</v>
      </c>
      <c r="H7" s="725">
        <v>1862</v>
      </c>
    </row>
    <row r="8" spans="1:8" s="49" customFormat="1" ht="31.5" customHeight="1" thickBot="1">
      <c r="A8" s="323" t="s">
        <v>280</v>
      </c>
      <c r="B8" s="325"/>
      <c r="C8" s="328"/>
      <c r="D8" s="331"/>
      <c r="E8" s="328"/>
      <c r="F8" s="328"/>
      <c r="G8" s="697"/>
      <c r="H8" s="695"/>
    </row>
    <row r="9" spans="1:8" s="8" customFormat="1" ht="18" customHeight="1" thickBot="1">
      <c r="A9" s="211"/>
      <c r="B9" s="209" t="s">
        <v>309</v>
      </c>
      <c r="C9" s="329">
        <f>SUM(C7:C8)</f>
        <v>47368</v>
      </c>
      <c r="D9" s="330"/>
      <c r="E9" s="329">
        <f>SUM(E7:E8)</f>
        <v>0</v>
      </c>
      <c r="F9" s="329">
        <f>SUM(F7:F8)</f>
        <v>47368</v>
      </c>
      <c r="G9" s="698">
        <f>SUM(G7:G8)</f>
        <v>43062</v>
      </c>
      <c r="H9" s="329">
        <f>SUM(H7:H8)</f>
        <v>1862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84" r:id="rId1"/>
  <headerFooter alignWithMargins="0">
    <oddHeader xml:space="preserve">&amp;R&amp;"Times New Roman CE,Félkövér dőlt"&amp;12 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7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8.375" style="43" bestFit="1" customWidth="1"/>
    <col min="2" max="2" width="90.625" style="38" customWidth="1"/>
    <col min="3" max="3" width="19.50390625" style="38" customWidth="1"/>
    <col min="4" max="4" width="17.00390625" style="38" customWidth="1"/>
    <col min="5" max="5" width="16.875" style="38" customWidth="1"/>
    <col min="6" max="16384" width="9.375" style="38" customWidth="1"/>
  </cols>
  <sheetData>
    <row r="1" spans="1:3" ht="18.75">
      <c r="A1" s="815" t="s">
        <v>777</v>
      </c>
      <c r="B1" s="815"/>
      <c r="C1" s="815"/>
    </row>
    <row r="3" spans="1:3" ht="54.75" customHeight="1">
      <c r="A3" s="816" t="s">
        <v>778</v>
      </c>
      <c r="B3" s="817"/>
      <c r="C3" s="817"/>
    </row>
    <row r="4" spans="1:4" ht="20.25" thickBot="1">
      <c r="A4" s="42"/>
      <c r="B4" s="37"/>
      <c r="C4" s="45" t="s">
        <v>342</v>
      </c>
      <c r="D4" s="48"/>
    </row>
    <row r="5" spans="1:5" ht="38.25" thickBot="1">
      <c r="A5" s="39" t="s">
        <v>315</v>
      </c>
      <c r="B5" s="40" t="s">
        <v>340</v>
      </c>
      <c r="C5" s="702" t="s">
        <v>752</v>
      </c>
      <c r="D5" s="707" t="s">
        <v>446</v>
      </c>
      <c r="E5" s="699" t="s">
        <v>447</v>
      </c>
    </row>
    <row r="6" spans="1:5" ht="19.5" thickBot="1">
      <c r="A6" s="46" t="s">
        <v>14</v>
      </c>
      <c r="B6" s="47" t="s">
        <v>18</v>
      </c>
      <c r="C6" s="703" t="s">
        <v>16</v>
      </c>
      <c r="D6" s="710" t="s">
        <v>20</v>
      </c>
      <c r="E6" s="711" t="s">
        <v>21</v>
      </c>
    </row>
    <row r="7" spans="1:5" ht="18.75">
      <c r="A7" s="823" t="s">
        <v>307</v>
      </c>
      <c r="B7" s="824"/>
      <c r="C7" s="825"/>
      <c r="D7" s="708"/>
      <c r="E7" s="701"/>
    </row>
    <row r="8" spans="1:5" ht="43.5" customHeight="1">
      <c r="A8" s="41" t="s">
        <v>279</v>
      </c>
      <c r="B8" s="147" t="s">
        <v>760</v>
      </c>
      <c r="C8" s="704">
        <v>30</v>
      </c>
      <c r="D8" s="709">
        <v>130</v>
      </c>
      <c r="E8" s="700">
        <v>61</v>
      </c>
    </row>
    <row r="9" spans="1:5" ht="18.75">
      <c r="A9" s="41" t="s">
        <v>280</v>
      </c>
      <c r="B9" s="333" t="s">
        <v>437</v>
      </c>
      <c r="C9" s="705">
        <f>SUM(C8:C8)</f>
        <v>30</v>
      </c>
      <c r="D9" s="705">
        <f>SUM(D8:D8)</f>
        <v>130</v>
      </c>
      <c r="E9" s="729">
        <f>SUM(E8:E8)</f>
        <v>61</v>
      </c>
    </row>
    <row r="10" spans="1:5" ht="18.75">
      <c r="A10" s="41" t="s">
        <v>281</v>
      </c>
      <c r="B10" s="44" t="s">
        <v>392</v>
      </c>
      <c r="C10" s="704">
        <v>22</v>
      </c>
      <c r="D10" s="709">
        <v>22</v>
      </c>
      <c r="E10" s="700">
        <v>22</v>
      </c>
    </row>
    <row r="11" spans="1:5" ht="18.75">
      <c r="A11" s="41" t="s">
        <v>282</v>
      </c>
      <c r="B11" s="44" t="s">
        <v>439</v>
      </c>
      <c r="C11" s="704">
        <v>1461</v>
      </c>
      <c r="D11" s="709">
        <v>1985</v>
      </c>
      <c r="E11" s="745">
        <v>593</v>
      </c>
    </row>
    <row r="12" spans="1:5" ht="18.75">
      <c r="A12" s="41" t="s">
        <v>283</v>
      </c>
      <c r="B12" s="123" t="s">
        <v>807</v>
      </c>
      <c r="C12" s="704">
        <v>5528</v>
      </c>
      <c r="D12" s="709">
        <v>4743</v>
      </c>
      <c r="E12" s="745"/>
    </row>
    <row r="13" spans="1:5" ht="18.75">
      <c r="A13" s="41" t="s">
        <v>284</v>
      </c>
      <c r="B13" s="123" t="s">
        <v>806</v>
      </c>
      <c r="C13" s="704"/>
      <c r="D13" s="709">
        <v>373</v>
      </c>
      <c r="E13" s="700">
        <v>303</v>
      </c>
    </row>
    <row r="14" spans="1:5" ht="19.5" thickBot="1">
      <c r="A14" s="334" t="s">
        <v>294</v>
      </c>
      <c r="B14" s="335" t="s">
        <v>438</v>
      </c>
      <c r="C14" s="726">
        <f>SUM(C10:C13)</f>
        <v>7011</v>
      </c>
      <c r="D14" s="726">
        <f>SUM(D10:D13)</f>
        <v>7123</v>
      </c>
      <c r="E14" s="727">
        <f>SUM(E10:E13)</f>
        <v>918</v>
      </c>
    </row>
    <row r="15" spans="1:5" ht="19.5" thickBot="1">
      <c r="A15" s="821" t="s">
        <v>391</v>
      </c>
      <c r="B15" s="822"/>
      <c r="C15" s="706">
        <f>C9+C14</f>
        <v>7041</v>
      </c>
      <c r="D15" s="706">
        <f>D9+D14</f>
        <v>7253</v>
      </c>
      <c r="E15" s="728">
        <f>E9+E14</f>
        <v>979</v>
      </c>
    </row>
    <row r="16" spans="1:3" ht="18.75">
      <c r="A16" s="818"/>
      <c r="B16" s="819"/>
      <c r="C16" s="820"/>
    </row>
    <row r="17" ht="18.75">
      <c r="C17" s="332"/>
    </row>
  </sheetData>
  <sheetProtection/>
  <mergeCells count="5">
    <mergeCell ref="A1:C1"/>
    <mergeCell ref="A3:C3"/>
    <mergeCell ref="A16:C16"/>
    <mergeCell ref="A15:B15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H60"/>
  <sheetViews>
    <sheetView view="pageLayout" zoomScale="125" zoomScalePageLayoutView="125" workbookViewId="0" topLeftCell="A4">
      <selection activeCell="E16" sqref="E16"/>
    </sheetView>
  </sheetViews>
  <sheetFormatPr defaultColWidth="9.00390625" defaultRowHeight="12.75"/>
  <cols>
    <col min="1" max="1" width="40.375" style="98" customWidth="1"/>
    <col min="2" max="2" width="15.00390625" style="98" customWidth="1"/>
    <col min="3" max="3" width="16.125" style="98" customWidth="1"/>
    <col min="4" max="4" width="20.875" style="98" customWidth="1"/>
    <col min="5" max="7" width="17.125" style="98" customWidth="1"/>
    <col min="8" max="8" width="14.50390625" style="98" customWidth="1"/>
    <col min="9" max="10" width="9.375" style="98" customWidth="1"/>
    <col min="11" max="11" width="10.375" style="98" bestFit="1" customWidth="1"/>
    <col min="12" max="16384" width="9.375" style="98" customWidth="1"/>
  </cols>
  <sheetData>
    <row r="1" ht="6" customHeight="1">
      <c r="H1" s="88"/>
    </row>
    <row r="2" spans="1:8" ht="12.75" hidden="1">
      <c r="A2" s="97"/>
      <c r="B2" s="97"/>
      <c r="C2" s="97"/>
      <c r="D2" s="97"/>
      <c r="E2" s="97"/>
      <c r="F2" s="97"/>
      <c r="G2" s="97"/>
      <c r="H2" s="97"/>
    </row>
    <row r="3" spans="1:8" ht="28.5" customHeight="1">
      <c r="A3" s="753" t="s">
        <v>349</v>
      </c>
      <c r="B3" s="99"/>
      <c r="C3" s="99"/>
      <c r="D3" s="829" t="s">
        <v>813</v>
      </c>
      <c r="E3" s="829"/>
      <c r="F3" s="829"/>
      <c r="G3" s="829"/>
      <c r="H3" s="829"/>
    </row>
    <row r="4" spans="1:8" ht="14.25" thickBot="1">
      <c r="A4" s="97"/>
      <c r="B4" s="97"/>
      <c r="C4" s="97"/>
      <c r="D4" s="97"/>
      <c r="E4" s="97"/>
      <c r="F4" s="827" t="s">
        <v>342</v>
      </c>
      <c r="G4" s="827"/>
      <c r="H4" s="827"/>
    </row>
    <row r="5" spans="1:8" s="760" customFormat="1" ht="27.75" customHeight="1" thickBot="1">
      <c r="A5" s="754" t="s">
        <v>341</v>
      </c>
      <c r="B5" s="755" t="s">
        <v>810</v>
      </c>
      <c r="C5" s="756" t="s">
        <v>817</v>
      </c>
      <c r="D5" s="757" t="s">
        <v>818</v>
      </c>
      <c r="E5" s="757" t="s">
        <v>446</v>
      </c>
      <c r="F5" s="757" t="s">
        <v>447</v>
      </c>
      <c r="G5" s="758" t="s">
        <v>819</v>
      </c>
      <c r="H5" s="759" t="s">
        <v>811</v>
      </c>
    </row>
    <row r="6" spans="1:8" ht="12.75">
      <c r="A6" s="101" t="s">
        <v>343</v>
      </c>
      <c r="B6" s="761"/>
      <c r="C6" s="761"/>
      <c r="D6" s="102">
        <v>0</v>
      </c>
      <c r="E6" s="102">
        <v>0</v>
      </c>
      <c r="F6" s="102">
        <v>0</v>
      </c>
      <c r="G6" s="762">
        <f aca="true" t="shared" si="0" ref="G6:G11">C6+F6</f>
        <v>0</v>
      </c>
      <c r="H6" s="763"/>
    </row>
    <row r="7" spans="1:8" ht="12.75">
      <c r="A7" s="104" t="s">
        <v>355</v>
      </c>
      <c r="B7" s="764"/>
      <c r="C7" s="764"/>
      <c r="D7" s="105">
        <v>0</v>
      </c>
      <c r="E7" s="105">
        <v>0</v>
      </c>
      <c r="F7" s="105">
        <v>0</v>
      </c>
      <c r="G7" s="765">
        <f t="shared" si="0"/>
        <v>0</v>
      </c>
      <c r="H7" s="766"/>
    </row>
    <row r="8" spans="1:8" ht="12.75">
      <c r="A8" s="107" t="s">
        <v>344</v>
      </c>
      <c r="B8" s="767">
        <v>47368</v>
      </c>
      <c r="C8" s="767"/>
      <c r="D8" s="108">
        <v>47368</v>
      </c>
      <c r="E8" s="108">
        <v>47368</v>
      </c>
      <c r="F8" s="108"/>
      <c r="G8" s="768">
        <f t="shared" si="0"/>
        <v>0</v>
      </c>
      <c r="H8" s="769">
        <f>G8/B8</f>
        <v>0</v>
      </c>
    </row>
    <row r="9" spans="1:8" ht="12.75">
      <c r="A9" s="107" t="s">
        <v>356</v>
      </c>
      <c r="B9" s="767"/>
      <c r="C9" s="767"/>
      <c r="D9" s="108">
        <v>0</v>
      </c>
      <c r="E9" s="108">
        <v>0</v>
      </c>
      <c r="F9" s="108"/>
      <c r="G9" s="768">
        <f t="shared" si="0"/>
        <v>0</v>
      </c>
      <c r="H9" s="770"/>
    </row>
    <row r="10" spans="1:8" ht="12.75">
      <c r="A10" s="107" t="s">
        <v>345</v>
      </c>
      <c r="B10" s="767"/>
      <c r="C10" s="767"/>
      <c r="D10" s="108">
        <v>0</v>
      </c>
      <c r="E10" s="108">
        <v>0</v>
      </c>
      <c r="F10" s="108">
        <v>0</v>
      </c>
      <c r="G10" s="768">
        <f t="shared" si="0"/>
        <v>0</v>
      </c>
      <c r="H10" s="770"/>
    </row>
    <row r="11" spans="1:8" ht="13.5" thickBot="1">
      <c r="A11" s="107" t="s">
        <v>346</v>
      </c>
      <c r="B11" s="767"/>
      <c r="C11" s="767"/>
      <c r="D11" s="108">
        <v>0</v>
      </c>
      <c r="E11" s="108">
        <v>0</v>
      </c>
      <c r="F11" s="108">
        <v>0</v>
      </c>
      <c r="G11" s="768">
        <f t="shared" si="0"/>
        <v>0</v>
      </c>
      <c r="H11" s="770"/>
    </row>
    <row r="12" spans="1:8" ht="13.5" thickBot="1">
      <c r="A12" s="110" t="s">
        <v>348</v>
      </c>
      <c r="B12" s="111">
        <f aca="true" t="shared" si="1" ref="B12:H12">B6+SUM(B8:B11)</f>
        <v>47368</v>
      </c>
      <c r="C12" s="111">
        <f t="shared" si="1"/>
        <v>0</v>
      </c>
      <c r="D12" s="111">
        <f t="shared" si="1"/>
        <v>47368</v>
      </c>
      <c r="E12" s="111">
        <f t="shared" si="1"/>
        <v>47368</v>
      </c>
      <c r="F12" s="111">
        <f t="shared" si="1"/>
        <v>0</v>
      </c>
      <c r="G12" s="111">
        <f t="shared" si="1"/>
        <v>0</v>
      </c>
      <c r="H12" s="771">
        <f t="shared" si="1"/>
        <v>0</v>
      </c>
    </row>
    <row r="13" spans="1:8" ht="13.5" thickBot="1">
      <c r="A13" s="112"/>
      <c r="B13" s="112"/>
      <c r="C13" s="112"/>
      <c r="D13" s="112"/>
      <c r="E13" s="112"/>
      <c r="F13" s="112"/>
      <c r="G13" s="112"/>
      <c r="H13" s="112"/>
    </row>
    <row r="14" spans="1:8" ht="36.75" thickBot="1">
      <c r="A14" s="100" t="s">
        <v>347</v>
      </c>
      <c r="B14" s="772" t="s">
        <v>812</v>
      </c>
      <c r="C14" s="756" t="s">
        <v>817</v>
      </c>
      <c r="D14" s="757" t="s">
        <v>818</v>
      </c>
      <c r="E14" s="757" t="s">
        <v>446</v>
      </c>
      <c r="F14" s="757" t="s">
        <v>820</v>
      </c>
      <c r="G14" s="758" t="s">
        <v>819</v>
      </c>
      <c r="H14" s="759" t="s">
        <v>811</v>
      </c>
    </row>
    <row r="15" spans="1:8" ht="12.75">
      <c r="A15" s="101" t="s">
        <v>351</v>
      </c>
      <c r="B15" s="761">
        <v>1047</v>
      </c>
      <c r="C15" s="761"/>
      <c r="D15" s="102"/>
      <c r="E15" s="102">
        <v>1047</v>
      </c>
      <c r="F15" s="780">
        <v>1031</v>
      </c>
      <c r="G15" s="762">
        <f>C15+F15</f>
        <v>1031</v>
      </c>
      <c r="H15" s="763">
        <f>G15/B15</f>
        <v>0.9847182425978988</v>
      </c>
    </row>
    <row r="16" spans="1:8" ht="12.75">
      <c r="A16" s="113" t="s">
        <v>352</v>
      </c>
      <c r="B16" s="773">
        <v>43062</v>
      </c>
      <c r="C16" s="773"/>
      <c r="D16" s="108">
        <v>47368</v>
      </c>
      <c r="E16" s="108">
        <v>43062</v>
      </c>
      <c r="F16" s="108">
        <v>1734</v>
      </c>
      <c r="G16" s="768">
        <f>C16+F16</f>
        <v>1734</v>
      </c>
      <c r="H16" s="770">
        <f>G16/B16</f>
        <v>0.04026752124843249</v>
      </c>
    </row>
    <row r="17" spans="1:8" ht="12.75">
      <c r="A17" s="107" t="s">
        <v>353</v>
      </c>
      <c r="B17" s="767">
        <v>3259</v>
      </c>
      <c r="C17" s="767"/>
      <c r="D17" s="108"/>
      <c r="E17" s="108">
        <v>3259</v>
      </c>
      <c r="F17" s="108"/>
      <c r="G17" s="768">
        <f>C17+F17</f>
        <v>0</v>
      </c>
      <c r="H17" s="770">
        <f>G17/B17</f>
        <v>0</v>
      </c>
    </row>
    <row r="18" spans="1:8" ht="13.5" thickBot="1">
      <c r="A18" s="107" t="s">
        <v>354</v>
      </c>
      <c r="B18" s="767"/>
      <c r="C18" s="767"/>
      <c r="D18" s="108"/>
      <c r="E18" s="108"/>
      <c r="F18" s="108">
        <v>0</v>
      </c>
      <c r="G18" s="768">
        <f>C18+F18</f>
        <v>0</v>
      </c>
      <c r="H18" s="770"/>
    </row>
    <row r="19" spans="1:8" ht="13.5" thickBot="1">
      <c r="A19" s="110" t="s">
        <v>302</v>
      </c>
      <c r="B19" s="111">
        <f aca="true" t="shared" si="2" ref="B19:G19">SUM(B15:B18)</f>
        <v>47368</v>
      </c>
      <c r="C19" s="111">
        <f t="shared" si="2"/>
        <v>0</v>
      </c>
      <c r="D19" s="111">
        <f t="shared" si="2"/>
        <v>47368</v>
      </c>
      <c r="E19" s="111">
        <f t="shared" si="2"/>
        <v>47368</v>
      </c>
      <c r="F19" s="111">
        <f t="shared" si="2"/>
        <v>2765</v>
      </c>
      <c r="G19" s="111">
        <f t="shared" si="2"/>
        <v>2765</v>
      </c>
      <c r="H19" s="774">
        <f>G19/B19</f>
        <v>0.05837274109103192</v>
      </c>
    </row>
    <row r="20" spans="1:8" ht="36" customHeight="1">
      <c r="A20" s="97"/>
      <c r="B20" s="97"/>
      <c r="C20" s="97"/>
      <c r="D20" s="97"/>
      <c r="E20" s="97"/>
      <c r="F20" s="97"/>
      <c r="G20" s="97"/>
      <c r="H20" s="97"/>
    </row>
    <row r="21" spans="1:8" ht="27" customHeight="1">
      <c r="A21" s="753" t="s">
        <v>349</v>
      </c>
      <c r="B21" s="99"/>
      <c r="C21" s="99"/>
      <c r="D21" s="826" t="s">
        <v>815</v>
      </c>
      <c r="E21" s="826"/>
      <c r="F21" s="826"/>
      <c r="G21" s="826"/>
      <c r="H21" s="826"/>
    </row>
    <row r="22" spans="1:8" ht="14.25" thickBot="1">
      <c r="A22" s="97"/>
      <c r="B22" s="97"/>
      <c r="C22" s="97"/>
      <c r="D22" s="97"/>
      <c r="E22" s="97"/>
      <c r="F22" s="827" t="s">
        <v>342</v>
      </c>
      <c r="G22" s="827"/>
      <c r="H22" s="827"/>
    </row>
    <row r="23" spans="1:8" ht="36.75" thickBot="1">
      <c r="A23" s="100" t="s">
        <v>341</v>
      </c>
      <c r="B23" s="755" t="s">
        <v>810</v>
      </c>
      <c r="C23" s="756" t="s">
        <v>817</v>
      </c>
      <c r="D23" s="757" t="s">
        <v>818</v>
      </c>
      <c r="E23" s="757" t="s">
        <v>446</v>
      </c>
      <c r="F23" s="757" t="s">
        <v>447</v>
      </c>
      <c r="G23" s="758" t="s">
        <v>819</v>
      </c>
      <c r="H23" s="759" t="s">
        <v>811</v>
      </c>
    </row>
    <row r="24" spans="1:8" ht="12.75">
      <c r="A24" s="101" t="s">
        <v>343</v>
      </c>
      <c r="B24" s="761"/>
      <c r="C24" s="761"/>
      <c r="D24" s="102"/>
      <c r="E24" s="102">
        <v>0</v>
      </c>
      <c r="F24" s="102">
        <v>0</v>
      </c>
      <c r="G24" s="762">
        <f aca="true" t="shared" si="3" ref="G24:G29">C24+F24</f>
        <v>0</v>
      </c>
      <c r="H24" s="763"/>
    </row>
    <row r="25" spans="1:8" ht="12.75">
      <c r="A25" s="104" t="s">
        <v>355</v>
      </c>
      <c r="B25" s="764"/>
      <c r="C25" s="764"/>
      <c r="D25" s="105"/>
      <c r="E25" s="105">
        <v>0</v>
      </c>
      <c r="F25" s="105">
        <v>0</v>
      </c>
      <c r="G25" s="765">
        <f t="shared" si="3"/>
        <v>0</v>
      </c>
      <c r="H25" s="766"/>
    </row>
    <row r="26" spans="1:8" ht="12.75">
      <c r="A26" s="107" t="s">
        <v>344</v>
      </c>
      <c r="B26" s="767">
        <v>9225</v>
      </c>
      <c r="C26" s="767"/>
      <c r="D26" s="108"/>
      <c r="E26" s="108">
        <v>9225</v>
      </c>
      <c r="F26" s="108">
        <v>9225</v>
      </c>
      <c r="G26" s="768">
        <f t="shared" si="3"/>
        <v>9225</v>
      </c>
      <c r="H26" s="770">
        <f>G26/B26</f>
        <v>1</v>
      </c>
    </row>
    <row r="27" spans="1:8" ht="12.75">
      <c r="A27" s="107" t="s">
        <v>356</v>
      </c>
      <c r="B27" s="767"/>
      <c r="C27" s="767"/>
      <c r="D27" s="108">
        <v>0</v>
      </c>
      <c r="E27" s="108">
        <v>0</v>
      </c>
      <c r="F27" s="108">
        <v>0</v>
      </c>
      <c r="G27" s="768">
        <f t="shared" si="3"/>
        <v>0</v>
      </c>
      <c r="H27" s="770"/>
    </row>
    <row r="28" spans="1:8" ht="12.75">
      <c r="A28" s="107" t="s">
        <v>345</v>
      </c>
      <c r="B28" s="767"/>
      <c r="C28" s="767"/>
      <c r="D28" s="108">
        <v>0</v>
      </c>
      <c r="E28" s="108">
        <v>0</v>
      </c>
      <c r="F28" s="108">
        <v>0</v>
      </c>
      <c r="G28" s="768">
        <f t="shared" si="3"/>
        <v>0</v>
      </c>
      <c r="H28" s="770"/>
    </row>
    <row r="29" spans="1:8" ht="13.5" thickBot="1">
      <c r="A29" s="107" t="s">
        <v>346</v>
      </c>
      <c r="B29" s="767"/>
      <c r="C29" s="767"/>
      <c r="D29" s="108">
        <v>0</v>
      </c>
      <c r="E29" s="108">
        <v>0</v>
      </c>
      <c r="F29" s="108">
        <v>0</v>
      </c>
      <c r="G29" s="768">
        <f t="shared" si="3"/>
        <v>0</v>
      </c>
      <c r="H29" s="770"/>
    </row>
    <row r="30" spans="1:8" ht="13.5" thickBot="1">
      <c r="A30" s="110" t="s">
        <v>348</v>
      </c>
      <c r="B30" s="111">
        <f aca="true" t="shared" si="4" ref="B30:G30">B24+SUM(B26:B29)</f>
        <v>9225</v>
      </c>
      <c r="C30" s="111">
        <f t="shared" si="4"/>
        <v>0</v>
      </c>
      <c r="D30" s="111">
        <f t="shared" si="4"/>
        <v>0</v>
      </c>
      <c r="E30" s="111">
        <f t="shared" si="4"/>
        <v>9225</v>
      </c>
      <c r="F30" s="111">
        <f t="shared" si="4"/>
        <v>9225</v>
      </c>
      <c r="G30" s="111">
        <f t="shared" si="4"/>
        <v>9225</v>
      </c>
      <c r="H30" s="774">
        <f>G30/B30</f>
        <v>1</v>
      </c>
    </row>
    <row r="31" spans="1:8" ht="13.5" thickBot="1">
      <c r="A31" s="112"/>
      <c r="B31" s="112"/>
      <c r="C31" s="112"/>
      <c r="D31" s="112"/>
      <c r="E31" s="112"/>
      <c r="F31" s="112"/>
      <c r="G31" s="112"/>
      <c r="H31" s="112"/>
    </row>
    <row r="32" spans="1:8" ht="36.75" thickBot="1">
      <c r="A32" s="100" t="s">
        <v>347</v>
      </c>
      <c r="B32" s="772" t="s">
        <v>812</v>
      </c>
      <c r="C32" s="756" t="s">
        <v>817</v>
      </c>
      <c r="D32" s="757" t="s">
        <v>818</v>
      </c>
      <c r="E32" s="757" t="s">
        <v>446</v>
      </c>
      <c r="F32" s="757" t="s">
        <v>447</v>
      </c>
      <c r="G32" s="758" t="s">
        <v>819</v>
      </c>
      <c r="H32" s="759" t="s">
        <v>811</v>
      </c>
    </row>
    <row r="33" spans="1:8" ht="12.75">
      <c r="A33" s="101" t="s">
        <v>351</v>
      </c>
      <c r="B33" s="761">
        <v>1080</v>
      </c>
      <c r="C33" s="761">
        <v>0</v>
      </c>
      <c r="D33" s="102"/>
      <c r="E33" s="102">
        <v>1080</v>
      </c>
      <c r="F33" s="102">
        <v>1080</v>
      </c>
      <c r="G33" s="762">
        <f>C33+F33</f>
        <v>1080</v>
      </c>
      <c r="H33" s="763">
        <f>G33/B33</f>
        <v>1</v>
      </c>
    </row>
    <row r="34" spans="1:8" ht="36" customHeight="1">
      <c r="A34" s="113" t="s">
        <v>352</v>
      </c>
      <c r="B34" s="773">
        <v>2489</v>
      </c>
      <c r="C34" s="773">
        <v>0</v>
      </c>
      <c r="D34" s="108"/>
      <c r="E34" s="108">
        <v>2489</v>
      </c>
      <c r="F34" s="108">
        <v>2099</v>
      </c>
      <c r="G34" s="768">
        <f>C34+F34</f>
        <v>2099</v>
      </c>
      <c r="H34" s="770">
        <f>G34/B34</f>
        <v>0.8433105664925673</v>
      </c>
    </row>
    <row r="35" spans="1:8" ht="12.75">
      <c r="A35" s="107" t="s">
        <v>353</v>
      </c>
      <c r="B35" s="767">
        <v>5656</v>
      </c>
      <c r="C35" s="767"/>
      <c r="D35" s="108"/>
      <c r="E35" s="108">
        <v>5656</v>
      </c>
      <c r="F35" s="108">
        <v>30</v>
      </c>
      <c r="G35" s="768">
        <f>C35+F35</f>
        <v>30</v>
      </c>
      <c r="H35" s="770">
        <f>G35/B35</f>
        <v>0.005304101838755304</v>
      </c>
    </row>
    <row r="36" spans="1:8" ht="13.5" thickBot="1">
      <c r="A36" s="107" t="s">
        <v>354</v>
      </c>
      <c r="B36" s="767"/>
      <c r="C36" s="767"/>
      <c r="D36" s="108">
        <v>0</v>
      </c>
      <c r="E36" s="108">
        <v>0</v>
      </c>
      <c r="F36" s="108"/>
      <c r="G36" s="768">
        <f>C36+F36</f>
        <v>0</v>
      </c>
      <c r="H36" s="770"/>
    </row>
    <row r="37" spans="1:8" ht="13.5" thickBot="1">
      <c r="A37" s="110" t="s">
        <v>302</v>
      </c>
      <c r="B37" s="111">
        <f aca="true" t="shared" si="5" ref="B37:G37">SUM(B33:B36)</f>
        <v>9225</v>
      </c>
      <c r="C37" s="111">
        <f t="shared" si="5"/>
        <v>0</v>
      </c>
      <c r="D37" s="111">
        <f t="shared" si="5"/>
        <v>0</v>
      </c>
      <c r="E37" s="111">
        <f t="shared" si="5"/>
        <v>9225</v>
      </c>
      <c r="F37" s="111">
        <f t="shared" si="5"/>
        <v>3209</v>
      </c>
      <c r="G37" s="111">
        <f t="shared" si="5"/>
        <v>3209</v>
      </c>
      <c r="H37" s="774">
        <f>G37/B37</f>
        <v>0.3478590785907859</v>
      </c>
    </row>
    <row r="38" spans="1:8" ht="33.75" customHeight="1">
      <c r="A38" s="775"/>
      <c r="B38" s="775"/>
      <c r="C38" s="775"/>
      <c r="D38" s="776"/>
      <c r="E38" s="776"/>
      <c r="F38" s="776"/>
      <c r="G38" s="776"/>
      <c r="H38" s="776"/>
    </row>
    <row r="39" spans="1:8" ht="38.25" customHeight="1">
      <c r="A39" s="99" t="s">
        <v>349</v>
      </c>
      <c r="B39" s="99"/>
      <c r="C39" s="99"/>
      <c r="D39" s="826" t="s">
        <v>816</v>
      </c>
      <c r="E39" s="826"/>
      <c r="F39" s="826"/>
      <c r="G39" s="826"/>
      <c r="H39" s="826"/>
    </row>
    <row r="40" spans="1:8" ht="14.25" thickBot="1">
      <c r="A40" s="97"/>
      <c r="B40" s="97"/>
      <c r="C40" s="97"/>
      <c r="D40" s="97"/>
      <c r="E40" s="97"/>
      <c r="F40" s="827" t="s">
        <v>342</v>
      </c>
      <c r="G40" s="827"/>
      <c r="H40" s="827"/>
    </row>
    <row r="41" spans="1:8" ht="36.75" thickBot="1">
      <c r="A41" s="100" t="s">
        <v>341</v>
      </c>
      <c r="B41" s="755" t="s">
        <v>810</v>
      </c>
      <c r="C41" s="756" t="s">
        <v>817</v>
      </c>
      <c r="D41" s="757" t="s">
        <v>818</v>
      </c>
      <c r="E41" s="757" t="s">
        <v>446</v>
      </c>
      <c r="F41" s="757" t="s">
        <v>447</v>
      </c>
      <c r="G41" s="758" t="s">
        <v>819</v>
      </c>
      <c r="H41" s="759" t="s">
        <v>811</v>
      </c>
    </row>
    <row r="42" spans="1:8" ht="12.75">
      <c r="A42" s="101" t="s">
        <v>343</v>
      </c>
      <c r="B42" s="761"/>
      <c r="C42" s="761"/>
      <c r="D42" s="102"/>
      <c r="E42" s="102">
        <v>0</v>
      </c>
      <c r="F42" s="102">
        <v>0</v>
      </c>
      <c r="G42" s="762">
        <f aca="true" t="shared" si="6" ref="G42:G47">C42+F42</f>
        <v>0</v>
      </c>
      <c r="H42" s="103"/>
    </row>
    <row r="43" spans="1:8" ht="12.75">
      <c r="A43" s="104" t="s">
        <v>355</v>
      </c>
      <c r="B43" s="764"/>
      <c r="C43" s="764"/>
      <c r="D43" s="105">
        <v>0</v>
      </c>
      <c r="E43" s="105">
        <v>0</v>
      </c>
      <c r="F43" s="105">
        <v>0</v>
      </c>
      <c r="G43" s="765">
        <f t="shared" si="6"/>
        <v>0</v>
      </c>
      <c r="H43" s="106"/>
    </row>
    <row r="44" spans="1:8" ht="12.75">
      <c r="A44" s="107" t="s">
        <v>344</v>
      </c>
      <c r="B44" s="767">
        <v>17554</v>
      </c>
      <c r="C44" s="767"/>
      <c r="D44" s="108"/>
      <c r="E44" s="108">
        <v>17554</v>
      </c>
      <c r="F44" s="108">
        <v>17554</v>
      </c>
      <c r="G44" s="768">
        <f t="shared" si="6"/>
        <v>17554</v>
      </c>
      <c r="H44" s="769">
        <f>G44/B44</f>
        <v>1</v>
      </c>
    </row>
    <row r="45" spans="1:8" ht="12.75">
      <c r="A45" s="107" t="s">
        <v>356</v>
      </c>
      <c r="B45" s="767"/>
      <c r="C45" s="767"/>
      <c r="D45" s="108">
        <v>0</v>
      </c>
      <c r="E45" s="108">
        <v>0</v>
      </c>
      <c r="F45" s="108">
        <v>0</v>
      </c>
      <c r="G45" s="768">
        <f t="shared" si="6"/>
        <v>0</v>
      </c>
      <c r="H45" s="109"/>
    </row>
    <row r="46" spans="1:8" ht="12.75">
      <c r="A46" s="107" t="s">
        <v>345</v>
      </c>
      <c r="B46" s="767"/>
      <c r="C46" s="767"/>
      <c r="D46" s="108">
        <v>0</v>
      </c>
      <c r="E46" s="108">
        <v>0</v>
      </c>
      <c r="F46" s="108">
        <v>0</v>
      </c>
      <c r="G46" s="768">
        <f t="shared" si="6"/>
        <v>0</v>
      </c>
      <c r="H46" s="109"/>
    </row>
    <row r="47" spans="1:8" ht="13.5" thickBot="1">
      <c r="A47" s="107" t="s">
        <v>346</v>
      </c>
      <c r="B47" s="767"/>
      <c r="C47" s="767"/>
      <c r="D47" s="108">
        <v>0</v>
      </c>
      <c r="E47" s="108">
        <v>0</v>
      </c>
      <c r="F47" s="108">
        <v>0</v>
      </c>
      <c r="G47" s="768">
        <f t="shared" si="6"/>
        <v>0</v>
      </c>
      <c r="H47" s="109"/>
    </row>
    <row r="48" spans="1:8" ht="13.5" thickBot="1">
      <c r="A48" s="110" t="s">
        <v>348</v>
      </c>
      <c r="B48" s="111">
        <f aca="true" t="shared" si="7" ref="B48:G48">B42+SUM(B44:B47)</f>
        <v>17554</v>
      </c>
      <c r="C48" s="111">
        <f t="shared" si="7"/>
        <v>0</v>
      </c>
      <c r="D48" s="111">
        <f t="shared" si="7"/>
        <v>0</v>
      </c>
      <c r="E48" s="111">
        <f t="shared" si="7"/>
        <v>17554</v>
      </c>
      <c r="F48" s="111">
        <f t="shared" si="7"/>
        <v>17554</v>
      </c>
      <c r="G48" s="111">
        <f t="shared" si="7"/>
        <v>17554</v>
      </c>
      <c r="H48" s="771">
        <f>G48/B48</f>
        <v>1</v>
      </c>
    </row>
    <row r="49" spans="1:8" ht="13.5" thickBot="1">
      <c r="A49" s="112"/>
      <c r="B49" s="112"/>
      <c r="C49" s="112"/>
      <c r="D49" s="112"/>
      <c r="E49" s="112"/>
      <c r="F49" s="112"/>
      <c r="G49" s="112"/>
      <c r="H49" s="112"/>
    </row>
    <row r="50" spans="1:8" ht="36.75" thickBot="1">
      <c r="A50" s="100" t="s">
        <v>347</v>
      </c>
      <c r="B50" s="772" t="s">
        <v>812</v>
      </c>
      <c r="C50" s="756" t="s">
        <v>817</v>
      </c>
      <c r="D50" s="757" t="s">
        <v>818</v>
      </c>
      <c r="E50" s="757" t="s">
        <v>446</v>
      </c>
      <c r="F50" s="757" t="s">
        <v>447</v>
      </c>
      <c r="G50" s="758" t="s">
        <v>819</v>
      </c>
      <c r="H50" s="759" t="s">
        <v>811</v>
      </c>
    </row>
    <row r="51" spans="1:8" ht="13.5" thickBot="1">
      <c r="A51" s="101" t="s">
        <v>351</v>
      </c>
      <c r="B51" s="761"/>
      <c r="C51" s="761"/>
      <c r="D51" s="102"/>
      <c r="E51" s="102"/>
      <c r="F51" s="102"/>
      <c r="G51" s="762">
        <v>0</v>
      </c>
      <c r="H51" s="777"/>
    </row>
    <row r="52" spans="1:8" ht="13.5" thickBot="1">
      <c r="A52" s="113" t="s">
        <v>352</v>
      </c>
      <c r="B52" s="773">
        <v>17554</v>
      </c>
      <c r="C52" s="773"/>
      <c r="D52" s="108"/>
      <c r="E52" s="108">
        <v>16919</v>
      </c>
      <c r="F52" s="108"/>
      <c r="G52" s="768">
        <f>C52+F52</f>
        <v>0</v>
      </c>
      <c r="H52" s="777">
        <f>G52/B52</f>
        <v>0</v>
      </c>
    </row>
    <row r="53" spans="1:8" ht="13.5" thickBot="1">
      <c r="A53" s="107" t="s">
        <v>353</v>
      </c>
      <c r="B53" s="767"/>
      <c r="C53" s="767"/>
      <c r="D53" s="108"/>
      <c r="E53" s="108">
        <v>635</v>
      </c>
      <c r="F53" s="108">
        <v>635</v>
      </c>
      <c r="G53" s="768">
        <f>C53+F53</f>
        <v>635</v>
      </c>
      <c r="H53" s="777"/>
    </row>
    <row r="54" spans="1:8" ht="13.5" thickBot="1">
      <c r="A54" s="107" t="s">
        <v>354</v>
      </c>
      <c r="B54" s="767"/>
      <c r="C54" s="767"/>
      <c r="D54" s="108"/>
      <c r="E54" s="108">
        <v>0</v>
      </c>
      <c r="F54" s="108">
        <v>0</v>
      </c>
      <c r="G54" s="768">
        <f>C54+F54</f>
        <v>0</v>
      </c>
      <c r="H54" s="777"/>
    </row>
    <row r="55" spans="1:8" ht="13.5" thickBot="1">
      <c r="A55" s="110" t="s">
        <v>302</v>
      </c>
      <c r="B55" s="778">
        <f aca="true" t="shared" si="8" ref="B55:G55">SUM(B51:B54)</f>
        <v>17554</v>
      </c>
      <c r="C55" s="778">
        <f t="shared" si="8"/>
        <v>0</v>
      </c>
      <c r="D55" s="111">
        <f t="shared" si="8"/>
        <v>0</v>
      </c>
      <c r="E55" s="111">
        <f t="shared" si="8"/>
        <v>17554</v>
      </c>
      <c r="F55" s="111">
        <f t="shared" si="8"/>
        <v>635</v>
      </c>
      <c r="G55" s="111">
        <f t="shared" si="8"/>
        <v>635</v>
      </c>
      <c r="H55" s="777">
        <f>G55/B55</f>
        <v>0.036174091375185145</v>
      </c>
    </row>
    <row r="56" spans="1:8" ht="12.75">
      <c r="A56" s="97"/>
      <c r="B56" s="97"/>
      <c r="C56" s="97"/>
      <c r="D56" s="97"/>
      <c r="E56" s="97"/>
      <c r="F56" s="97"/>
      <c r="G56" s="97"/>
      <c r="H56" s="97"/>
    </row>
    <row r="57" spans="1:8" ht="25.5" customHeight="1">
      <c r="A57" s="99"/>
      <c r="B57" s="99"/>
      <c r="C57" s="99"/>
      <c r="D57" s="826"/>
      <c r="E57" s="826"/>
      <c r="F57" s="826"/>
      <c r="G57" s="826"/>
      <c r="H57" s="826"/>
    </row>
    <row r="58" spans="1:8" ht="13.5">
      <c r="A58" s="97"/>
      <c r="B58" s="97"/>
      <c r="C58" s="97"/>
      <c r="D58" s="97"/>
      <c r="E58" s="97"/>
      <c r="F58" s="827"/>
      <c r="G58" s="827"/>
      <c r="H58" s="827"/>
    </row>
    <row r="59" spans="1:8" ht="12.75">
      <c r="A59" s="97"/>
      <c r="B59" s="97"/>
      <c r="C59" s="97"/>
      <c r="D59" s="97"/>
      <c r="E59" s="97"/>
      <c r="F59" s="97"/>
      <c r="G59" s="97"/>
      <c r="H59" s="97"/>
    </row>
    <row r="60" spans="1:8" ht="15.75">
      <c r="A60" s="779"/>
      <c r="B60" s="779"/>
      <c r="C60" s="779"/>
      <c r="D60" s="99"/>
      <c r="E60" s="828"/>
      <c r="F60" s="828"/>
      <c r="G60" s="828"/>
      <c r="H60" s="828"/>
    </row>
  </sheetData>
  <sheetProtection/>
  <mergeCells count="9">
    <mergeCell ref="D57:H57"/>
    <mergeCell ref="F58:H58"/>
    <mergeCell ref="E60:H60"/>
    <mergeCell ref="D3:H3"/>
    <mergeCell ref="F4:H4"/>
    <mergeCell ref="D21:H21"/>
    <mergeCell ref="F22:H22"/>
    <mergeCell ref="D39:H39"/>
    <mergeCell ref="F40:H40"/>
  </mergeCells>
  <conditionalFormatting sqref="H15:H18 H24:H30 H33:H36 H6:H12 H42:H48 B12:G12 B19:H19 B30:G30 B37:C37 D37:H38 B48:G48 D55:G55 H51:H55">
    <cfRule type="cellIs" priority="1" dxfId="2" operator="equal" stopIfTrue="1">
      <formula>0</formula>
    </cfRule>
  </conditionalFormatting>
  <printOptions horizontalCentered="1"/>
  <pageMargins left="0.3937007874015748" right="0.3937007874015748" top="0.984251968503937" bottom="0.2362204724409449" header="0.15748031496062992" footer="0.15748031496062992"/>
  <pageSetup horizontalDpi="600" verticalDpi="600" orientation="portrait" paperSize="9" scale="60" r:id="rId1"/>
  <headerFooter alignWithMargins="0">
    <oddHeader xml:space="preserve">&amp;R&amp;"Times New Roman CE,Félkövér dőlt"&amp;11 8. melléklet a .../2019.  (......)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2:D35"/>
  <sheetViews>
    <sheetView zoomScalePageLayoutView="0" workbookViewId="0" topLeftCell="B11">
      <selection activeCell="D10" sqref="D10"/>
    </sheetView>
  </sheetViews>
  <sheetFormatPr defaultColWidth="10.625" defaultRowHeight="12.75"/>
  <cols>
    <col min="1" max="1" width="9.375" style="639" customWidth="1"/>
    <col min="2" max="2" width="12.875" style="639" customWidth="1"/>
    <col min="3" max="3" width="95.625" style="639" customWidth="1"/>
    <col min="4" max="4" width="22.375" style="639" customWidth="1"/>
    <col min="5" max="16384" width="10.625" style="639" customWidth="1"/>
  </cols>
  <sheetData>
    <row r="1" ht="12.75" hidden="1"/>
    <row r="2" spans="2:4" ht="26.25" customHeight="1">
      <c r="B2" s="830" t="s">
        <v>779</v>
      </c>
      <c r="C2" s="831"/>
      <c r="D2" s="831"/>
    </row>
    <row r="3" spans="2:4" ht="15">
      <c r="B3" s="641"/>
      <c r="C3" s="642"/>
      <c r="D3" s="642"/>
    </row>
    <row r="4" spans="2:4" ht="15">
      <c r="B4" s="641"/>
      <c r="C4" s="642"/>
      <c r="D4" s="642"/>
    </row>
    <row r="5" spans="2:4" ht="15.75" thickBot="1">
      <c r="B5" s="643"/>
      <c r="C5" s="642"/>
      <c r="D5" s="642"/>
    </row>
    <row r="6" spans="2:4" ht="28.5" customHeight="1" thickBot="1">
      <c r="B6" s="644"/>
      <c r="C6" s="644" t="s">
        <v>307</v>
      </c>
      <c r="D6" s="644" t="s">
        <v>713</v>
      </c>
    </row>
    <row r="7" spans="2:4" ht="15.75" thickBot="1">
      <c r="B7" s="644" t="s">
        <v>14</v>
      </c>
      <c r="C7" s="644" t="s">
        <v>18</v>
      </c>
      <c r="D7" s="644" t="s">
        <v>16</v>
      </c>
    </row>
    <row r="8" spans="2:4" ht="12.75">
      <c r="B8" s="645" t="s">
        <v>714</v>
      </c>
      <c r="C8" s="646" t="s">
        <v>715</v>
      </c>
      <c r="D8" s="647">
        <v>118459</v>
      </c>
    </row>
    <row r="9" spans="2:4" ht="12.75">
      <c r="B9" s="648" t="s">
        <v>716</v>
      </c>
      <c r="C9" s="649" t="s">
        <v>717</v>
      </c>
      <c r="D9" s="650">
        <v>52050</v>
      </c>
    </row>
    <row r="10" spans="2:4" ht="12.75">
      <c r="B10" s="651" t="s">
        <v>718</v>
      </c>
      <c r="C10" s="652" t="s">
        <v>719</v>
      </c>
      <c r="D10" s="653">
        <f>SUM(D8-D9)</f>
        <v>66409</v>
      </c>
    </row>
    <row r="11" spans="2:4" ht="12.75">
      <c r="B11" s="648" t="s">
        <v>720</v>
      </c>
      <c r="C11" s="649" t="s">
        <v>721</v>
      </c>
      <c r="D11" s="650">
        <v>9151</v>
      </c>
    </row>
    <row r="12" spans="2:4" ht="12.75">
      <c r="B12" s="648" t="s">
        <v>722</v>
      </c>
      <c r="C12" s="649" t="s">
        <v>723</v>
      </c>
      <c r="D12" s="650">
        <v>910</v>
      </c>
    </row>
    <row r="13" spans="2:4" ht="12.75">
      <c r="B13" s="651" t="s">
        <v>724</v>
      </c>
      <c r="C13" s="652" t="s">
        <v>725</v>
      </c>
      <c r="D13" s="653">
        <f>SUM(D11-D12)</f>
        <v>8241</v>
      </c>
    </row>
    <row r="14" spans="2:4" ht="12.75">
      <c r="B14" s="651" t="s">
        <v>726</v>
      </c>
      <c r="C14" s="652" t="s">
        <v>727</v>
      </c>
      <c r="D14" s="653">
        <f>SUM(D10+D13)</f>
        <v>74650</v>
      </c>
    </row>
    <row r="15" spans="2:4" ht="12.75">
      <c r="B15" s="648" t="s">
        <v>728</v>
      </c>
      <c r="C15" s="649" t="s">
        <v>729</v>
      </c>
      <c r="D15" s="650">
        <v>0</v>
      </c>
    </row>
    <row r="16" spans="2:4" ht="12.75">
      <c r="B16" s="648" t="s">
        <v>730</v>
      </c>
      <c r="C16" s="649" t="s">
        <v>731</v>
      </c>
      <c r="D16" s="650">
        <v>0</v>
      </c>
    </row>
    <row r="17" spans="2:4" ht="12.75">
      <c r="B17" s="651" t="s">
        <v>732</v>
      </c>
      <c r="C17" s="652" t="s">
        <v>733</v>
      </c>
      <c r="D17" s="653">
        <v>0</v>
      </c>
    </row>
    <row r="18" spans="2:4" ht="12.75">
      <c r="B18" s="648" t="s">
        <v>734</v>
      </c>
      <c r="C18" s="649" t="s">
        <v>735</v>
      </c>
      <c r="D18" s="650">
        <v>0</v>
      </c>
    </row>
    <row r="19" spans="2:4" ht="12.75">
      <c r="B19" s="648" t="s">
        <v>736</v>
      </c>
      <c r="C19" s="649" t="s">
        <v>737</v>
      </c>
      <c r="D19" s="650">
        <v>0</v>
      </c>
    </row>
    <row r="20" spans="2:4" ht="12.75">
      <c r="B20" s="651" t="s">
        <v>738</v>
      </c>
      <c r="C20" s="652" t="s">
        <v>739</v>
      </c>
      <c r="D20" s="653">
        <v>0</v>
      </c>
    </row>
    <row r="21" spans="2:4" ht="12.75">
      <c r="B21" s="651" t="s">
        <v>740</v>
      </c>
      <c r="C21" s="652" t="s">
        <v>741</v>
      </c>
      <c r="D21" s="653">
        <v>0</v>
      </c>
    </row>
    <row r="22" spans="2:4" ht="12.75">
      <c r="B22" s="651" t="s">
        <v>742</v>
      </c>
      <c r="C22" s="652" t="s">
        <v>743</v>
      </c>
      <c r="D22" s="653">
        <f>SUM(D14+D21)</f>
        <v>74650</v>
      </c>
    </row>
    <row r="23" spans="2:4" ht="12.75">
      <c r="B23" s="651" t="s">
        <v>744</v>
      </c>
      <c r="C23" s="652" t="s">
        <v>745</v>
      </c>
      <c r="D23" s="653">
        <v>0</v>
      </c>
    </row>
    <row r="24" spans="2:4" ht="12.75">
      <c r="B24" s="651" t="s">
        <v>746</v>
      </c>
      <c r="C24" s="652" t="s">
        <v>747</v>
      </c>
      <c r="D24" s="653">
        <f>SUM(D22-D23)</f>
        <v>74650</v>
      </c>
    </row>
    <row r="25" spans="2:4" ht="12.75">
      <c r="B25" s="651" t="s">
        <v>748</v>
      </c>
      <c r="C25" s="652" t="s">
        <v>749</v>
      </c>
      <c r="D25" s="653">
        <v>0</v>
      </c>
    </row>
    <row r="26" spans="2:4" ht="13.5" thickBot="1">
      <c r="B26" s="654" t="s">
        <v>750</v>
      </c>
      <c r="C26" s="655" t="s">
        <v>751</v>
      </c>
      <c r="D26" s="656">
        <v>0</v>
      </c>
    </row>
    <row r="35" ht="12.75">
      <c r="C35" s="640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300" verticalDpi="300" orientation="landscape" scale="89" r:id="rId1"/>
  <headerFooter alignWithMargins="0">
    <oddHeader>&amp;R9.  melléklet a ......../2015.........)önkormányzati rendeletehez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Edit</cp:lastModifiedBy>
  <cp:lastPrinted>2019-05-07T08:24:12Z</cp:lastPrinted>
  <dcterms:created xsi:type="dcterms:W3CDTF">1999-10-30T10:30:45Z</dcterms:created>
  <dcterms:modified xsi:type="dcterms:W3CDTF">2019-12-31T10:38:02Z</dcterms:modified>
  <cp:category/>
  <cp:version/>
  <cp:contentType/>
  <cp:contentStatus/>
</cp:coreProperties>
</file>