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Önkormányzat\Rendeletek\2020\"/>
    </mc:Choice>
  </mc:AlternateContent>
  <xr:revisionPtr revIDLastSave="0" documentId="8_{87CCEB5D-B284-4667-BE6B-92EF5EDCC3A0}" xr6:coauthVersionLast="45" xr6:coauthVersionMax="45" xr10:uidLastSave="{00000000-0000-0000-0000-000000000000}"/>
  <bookViews>
    <workbookView xWindow="-120" yWindow="-120" windowWidth="29040" windowHeight="15840" tabRatio="854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Cofogos kiadások" sheetId="6" r:id="rId7"/>
    <sheet name="8. ISZI" sheetId="21" r:id="rId8"/>
    <sheet name="9. ISZI 2" sheetId="10" r:id="rId9"/>
    <sheet name="10. Óvoda" sheetId="9" r:id="rId10"/>
    <sheet name="11. Óvoda 2" sheetId="22" r:id="rId11"/>
    <sheet name="12. létszámkeret" sheetId="15" r:id="rId12"/>
    <sheet name="13. felhasz. ütemterv." sheetId="16" r:id="rId13"/>
    <sheet name="14. melléklet" sheetId="14" r:id="rId14"/>
    <sheet name="15. Melléklet" sheetId="23" r:id="rId15"/>
    <sheet name="16. Melléklet" sheetId="24" r:id="rId16"/>
  </sheets>
  <definedNames>
    <definedName name="_xlnm.Print_Area" localSheetId="0">'1. COFOG'!$A$1:$B$52</definedName>
    <definedName name="_xlnm.Print_Area" localSheetId="9">'10. Óvoda'!$A$1:$D$48</definedName>
    <definedName name="_xlnm.Print_Area" localSheetId="10">'11. Óvoda 2'!$A$1:$Q$24</definedName>
    <definedName name="_xlnm.Print_Area" localSheetId="13">'14. melléklet'!$A$1:$N$53</definedName>
    <definedName name="_xlnm.Print_Area" localSheetId="15">'16. Melléklet'!$A$1:$F$22</definedName>
    <definedName name="_xlnm.Print_Area" localSheetId="1">'2. Állami bev'!$A$1:$C$40</definedName>
    <definedName name="_xlnm.Print_Area" localSheetId="2">'3. Bevételek'!$A$1:$E$65</definedName>
    <definedName name="_xlnm.Print_Area" localSheetId="3">'4. Kiadások'!$A$1:$D$56</definedName>
    <definedName name="_xlnm.Print_Area" localSheetId="8">'9. ISZI 2'!$A$1:$Q$24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4" l="1"/>
  <c r="D49" i="14"/>
  <c r="B31" i="20"/>
  <c r="B27" i="20"/>
  <c r="B39" i="2"/>
  <c r="B30" i="2"/>
  <c r="B38" i="2" l="1"/>
  <c r="B41" i="9" l="1"/>
  <c r="B48" i="9" s="1"/>
  <c r="B44" i="9"/>
  <c r="B29" i="2" l="1"/>
  <c r="G29" i="23" l="1"/>
  <c r="G30" i="23" s="1"/>
  <c r="D17" i="23"/>
  <c r="D42" i="14"/>
  <c r="B43" i="21"/>
  <c r="H18" i="10"/>
  <c r="C42" i="14" l="1"/>
  <c r="G7" i="14"/>
  <c r="G42" i="14" s="1"/>
  <c r="B43" i="16"/>
  <c r="D44" i="16"/>
  <c r="E44" i="16"/>
  <c r="F44" i="16"/>
  <c r="G44" i="16"/>
  <c r="H44" i="16"/>
  <c r="I44" i="16"/>
  <c r="J44" i="16"/>
  <c r="K44" i="16"/>
  <c r="L44" i="16"/>
  <c r="M44" i="16"/>
  <c r="N44" i="16"/>
  <c r="C44" i="16"/>
  <c r="B9" i="2" l="1"/>
  <c r="H28" i="6"/>
  <c r="H32" i="6" s="1"/>
  <c r="B28" i="6"/>
  <c r="C28" i="6"/>
  <c r="D28" i="6"/>
  <c r="E28" i="6"/>
  <c r="E32" i="6" s="1"/>
  <c r="F28" i="6"/>
  <c r="G28" i="6"/>
  <c r="I28" i="6"/>
  <c r="J28" i="6"/>
  <c r="D30" i="6"/>
  <c r="F30" i="6"/>
  <c r="G30" i="6"/>
  <c r="H30" i="6"/>
  <c r="K30" i="6" s="1"/>
  <c r="I30" i="6"/>
  <c r="J30" i="6"/>
  <c r="K28" i="6" l="1"/>
  <c r="N19" i="10" l="1"/>
  <c r="N20" i="10"/>
  <c r="N18" i="10"/>
  <c r="N21" i="10" s="1"/>
  <c r="B17" i="21" l="1"/>
  <c r="C25" i="23" l="1"/>
  <c r="C17" i="23"/>
  <c r="C18" i="23" s="1"/>
  <c r="B17" i="23"/>
  <c r="B15" i="23"/>
  <c r="B18" i="23" s="1"/>
  <c r="B10" i="1"/>
  <c r="B25" i="5" l="1"/>
  <c r="B41" i="2"/>
  <c r="B23" i="9" l="1"/>
  <c r="B40" i="1" l="1"/>
  <c r="B39" i="1"/>
  <c r="B37" i="1" s="1"/>
  <c r="B16" i="1"/>
  <c r="B37" i="18" l="1"/>
  <c r="B22" i="18"/>
  <c r="B38" i="16" l="1"/>
  <c r="B19" i="9" l="1"/>
  <c r="C23" i="1"/>
  <c r="E23" i="1"/>
  <c r="C35" i="1"/>
  <c r="E35" i="1"/>
  <c r="D30" i="23"/>
  <c r="H42" i="14"/>
  <c r="I42" i="14"/>
  <c r="E42" i="14"/>
  <c r="F42" i="14"/>
  <c r="B19" i="2"/>
  <c r="B47" i="16" l="1"/>
  <c r="F43" i="16"/>
  <c r="G43" i="16"/>
  <c r="C43" i="16"/>
  <c r="E43" i="16"/>
  <c r="H43" i="16"/>
  <c r="I43" i="16"/>
  <c r="J43" i="16"/>
  <c r="K43" i="16"/>
  <c r="L43" i="16"/>
  <c r="M43" i="16"/>
  <c r="N43" i="16"/>
  <c r="C42" i="16"/>
  <c r="B20" i="16"/>
  <c r="B13" i="16"/>
  <c r="B18" i="16"/>
  <c r="E15" i="16"/>
  <c r="C14" i="16"/>
  <c r="N19" i="22"/>
  <c r="N20" i="22"/>
  <c r="D43" i="16" l="1"/>
  <c r="L21" i="6"/>
  <c r="M21" i="6"/>
  <c r="K21" i="6"/>
  <c r="M14" i="6"/>
  <c r="L14" i="6"/>
  <c r="K14" i="6"/>
  <c r="B29" i="9" l="1"/>
  <c r="B19" i="20" l="1"/>
  <c r="B30" i="20" l="1"/>
  <c r="B33" i="20" s="1"/>
  <c r="C15" i="20" l="1"/>
  <c r="D15" i="20"/>
  <c r="B12" i="20"/>
  <c r="B15" i="20" s="1"/>
  <c r="B41" i="1"/>
  <c r="D48" i="1"/>
  <c r="C48" i="1"/>
  <c r="B48" i="1"/>
  <c r="E52" i="1" l="1"/>
  <c r="B9" i="5"/>
  <c r="B19" i="5"/>
  <c r="B8" i="5"/>
  <c r="B13" i="5" s="1"/>
  <c r="B18" i="5"/>
  <c r="B32" i="1"/>
  <c r="C41" i="2"/>
  <c r="C19" i="9"/>
  <c r="C29" i="9" s="1"/>
  <c r="B17" i="5" l="1"/>
  <c r="B42" i="21"/>
  <c r="C20" i="1" l="1"/>
  <c r="B20" i="1"/>
  <c r="B18" i="2"/>
  <c r="B54" i="1" l="1"/>
  <c r="B23" i="5" l="1"/>
  <c r="O19" i="10" l="1"/>
  <c r="O20" i="10"/>
  <c r="O18" i="10"/>
  <c r="C38" i="2"/>
  <c r="C37" i="2" s="1"/>
  <c r="C10" i="1" l="1"/>
  <c r="C9" i="1" s="1"/>
  <c r="C16" i="1"/>
  <c r="C52" i="1" l="1"/>
  <c r="C13" i="5"/>
  <c r="C29" i="2"/>
  <c r="C37" i="18"/>
  <c r="C22" i="18"/>
  <c r="C16" i="18"/>
  <c r="C33" i="2"/>
  <c r="B33" i="2"/>
  <c r="B54" i="2" s="1"/>
  <c r="C40" i="18" l="1"/>
  <c r="C25" i="5"/>
  <c r="C24" i="15"/>
  <c r="C29" i="15" s="1"/>
  <c r="J21" i="10" l="1"/>
  <c r="K21" i="10"/>
  <c r="M21" i="10"/>
  <c r="L21" i="10"/>
  <c r="C41" i="9"/>
  <c r="C48" i="9" s="1"/>
  <c r="C20" i="21"/>
  <c r="C24" i="21" s="1"/>
  <c r="C42" i="21"/>
  <c r="C49" i="21" s="1"/>
  <c r="C18" i="2"/>
  <c r="C17" i="5"/>
  <c r="C23" i="5"/>
  <c r="C9" i="2"/>
  <c r="C30" i="5" l="1"/>
  <c r="C49" i="2"/>
  <c r="C56" i="2" s="1"/>
  <c r="O21" i="10"/>
  <c r="C65" i="1"/>
  <c r="D50" i="14"/>
  <c r="D52" i="14" s="1"/>
  <c r="E21" i="24" l="1"/>
  <c r="B37" i="2" l="1"/>
  <c r="F30" i="23"/>
  <c r="B30" i="23"/>
  <c r="H30" i="23" l="1"/>
  <c r="C30" i="23"/>
  <c r="C32" i="23" s="1"/>
  <c r="H18" i="23"/>
  <c r="G18" i="23"/>
  <c r="F18" i="23"/>
  <c r="D18" i="23"/>
  <c r="H32" i="23" l="1"/>
  <c r="G32" i="23"/>
  <c r="F32" i="23"/>
  <c r="D32" i="23"/>
  <c r="B32" i="23"/>
  <c r="B55" i="16"/>
  <c r="M25" i="6" l="1"/>
  <c r="M26" i="6"/>
  <c r="L25" i="6"/>
  <c r="L26" i="6"/>
  <c r="K26" i="6"/>
  <c r="M20" i="6"/>
  <c r="L20" i="6"/>
  <c r="K20" i="6"/>
  <c r="B16" i="18" l="1"/>
  <c r="B40" i="18" s="1"/>
  <c r="K25" i="6" l="1"/>
  <c r="D50" i="16"/>
  <c r="E50" i="16"/>
  <c r="F50" i="16"/>
  <c r="G50" i="16"/>
  <c r="H50" i="16"/>
  <c r="I50" i="16"/>
  <c r="J50" i="16"/>
  <c r="K50" i="16"/>
  <c r="L50" i="16"/>
  <c r="M50" i="16"/>
  <c r="N50" i="16"/>
  <c r="C50" i="16"/>
  <c r="B16" i="16"/>
  <c r="B12" i="16" s="1"/>
  <c r="B24" i="16" s="1"/>
  <c r="L26" i="16"/>
  <c r="M26" i="16"/>
  <c r="N26" i="16"/>
  <c r="D56" i="2"/>
  <c r="K21" i="22"/>
  <c r="B24" i="1" l="1"/>
  <c r="B23" i="1" s="1"/>
  <c r="P21" i="22" l="1"/>
  <c r="O21" i="22"/>
  <c r="J21" i="22"/>
  <c r="I21" i="22"/>
  <c r="G21" i="22"/>
  <c r="F21" i="22"/>
  <c r="E21" i="22"/>
  <c r="D21" i="22"/>
  <c r="C21" i="22"/>
  <c r="B21" i="22"/>
  <c r="N18" i="22"/>
  <c r="H21" i="22"/>
  <c r="B49" i="21"/>
  <c r="B20" i="21"/>
  <c r="B24" i="21" s="1"/>
  <c r="J42" i="14"/>
  <c r="K42" i="14"/>
  <c r="L42" i="14"/>
  <c r="M42" i="14"/>
  <c r="N42" i="14"/>
  <c r="C50" i="14"/>
  <c r="E50" i="14"/>
  <c r="F50" i="14"/>
  <c r="G50" i="14"/>
  <c r="H50" i="14"/>
  <c r="I50" i="14"/>
  <c r="J50" i="14"/>
  <c r="K50" i="14"/>
  <c r="L50" i="14"/>
  <c r="M50" i="14"/>
  <c r="N50" i="14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1" i="16"/>
  <c r="C20" i="16" s="1"/>
  <c r="D21" i="16"/>
  <c r="D20" i="16" s="1"/>
  <c r="E21" i="16"/>
  <c r="E20" i="16" s="1"/>
  <c r="F21" i="16"/>
  <c r="F20" i="16" s="1"/>
  <c r="G21" i="16"/>
  <c r="G20" i="16" s="1"/>
  <c r="H21" i="16"/>
  <c r="H20" i="16" s="1"/>
  <c r="I21" i="16"/>
  <c r="I20" i="16" s="1"/>
  <c r="J21" i="16"/>
  <c r="J20" i="16" s="1"/>
  <c r="K21" i="16"/>
  <c r="K20" i="16" s="1"/>
  <c r="L21" i="16"/>
  <c r="L20" i="16" s="1"/>
  <c r="M21" i="16"/>
  <c r="M20" i="16" s="1"/>
  <c r="N21" i="16"/>
  <c r="N20" i="16" s="1"/>
  <c r="C26" i="16"/>
  <c r="D26" i="16"/>
  <c r="E26" i="16"/>
  <c r="F26" i="16"/>
  <c r="G26" i="16"/>
  <c r="H26" i="16"/>
  <c r="I26" i="16"/>
  <c r="J26" i="16"/>
  <c r="K26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D42" i="16"/>
  <c r="E42" i="16"/>
  <c r="F42" i="16"/>
  <c r="G42" i="16"/>
  <c r="H42" i="16"/>
  <c r="I42" i="16"/>
  <c r="J42" i="16"/>
  <c r="K42" i="16"/>
  <c r="L42" i="16"/>
  <c r="M42" i="16"/>
  <c r="N42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C52" i="16"/>
  <c r="D52" i="16"/>
  <c r="E52" i="16"/>
  <c r="F52" i="16"/>
  <c r="G52" i="16"/>
  <c r="H52" i="16"/>
  <c r="I52" i="16"/>
  <c r="J52" i="16"/>
  <c r="K52" i="16"/>
  <c r="L52" i="16"/>
  <c r="M52" i="16"/>
  <c r="N52" i="16"/>
  <c r="B54" i="16"/>
  <c r="B24" i="15"/>
  <c r="B29" i="15" s="1"/>
  <c r="D24" i="15"/>
  <c r="D29" i="15" s="1"/>
  <c r="B21" i="10"/>
  <c r="C21" i="10"/>
  <c r="D21" i="10"/>
  <c r="E21" i="10"/>
  <c r="F21" i="10"/>
  <c r="G21" i="10"/>
  <c r="H21" i="10"/>
  <c r="I21" i="10"/>
  <c r="P21" i="10"/>
  <c r="K11" i="6"/>
  <c r="L11" i="6"/>
  <c r="M11" i="6"/>
  <c r="K12" i="6"/>
  <c r="L12" i="6"/>
  <c r="M12" i="6"/>
  <c r="K13" i="6"/>
  <c r="L13" i="6"/>
  <c r="M13" i="6"/>
  <c r="K15" i="6"/>
  <c r="L15" i="6"/>
  <c r="M15" i="6"/>
  <c r="K16" i="6"/>
  <c r="L16" i="6"/>
  <c r="M16" i="6"/>
  <c r="K17" i="6"/>
  <c r="L17" i="6"/>
  <c r="M17" i="6"/>
  <c r="K18" i="6"/>
  <c r="L18" i="6"/>
  <c r="M18" i="6"/>
  <c r="K19" i="6"/>
  <c r="L19" i="6"/>
  <c r="M19" i="6"/>
  <c r="K22" i="6"/>
  <c r="L22" i="6"/>
  <c r="M22" i="6"/>
  <c r="K23" i="6"/>
  <c r="L23" i="6"/>
  <c r="M23" i="6"/>
  <c r="K24" i="6"/>
  <c r="L24" i="6"/>
  <c r="M24" i="6"/>
  <c r="K27" i="6"/>
  <c r="L27" i="6"/>
  <c r="M27" i="6"/>
  <c r="L29" i="6"/>
  <c r="L30" i="6" s="1"/>
  <c r="M29" i="6"/>
  <c r="M30" i="6" s="1"/>
  <c r="F32" i="6"/>
  <c r="C19" i="20"/>
  <c r="C33" i="20" s="1"/>
  <c r="D19" i="20"/>
  <c r="B30" i="5"/>
  <c r="B49" i="2"/>
  <c r="B56" i="2" s="1"/>
  <c r="D10" i="1"/>
  <c r="D16" i="1"/>
  <c r="D24" i="1"/>
  <c r="D32" i="1"/>
  <c r="D41" i="1"/>
  <c r="B43" i="1"/>
  <c r="D43" i="1"/>
  <c r="B45" i="1"/>
  <c r="B35" i="1" s="1"/>
  <c r="B52" i="1" s="1"/>
  <c r="B58" i="1" s="1"/>
  <c r="D45" i="1"/>
  <c r="D54" i="1"/>
  <c r="D35" i="1" l="1"/>
  <c r="L52" i="14"/>
  <c r="D23" i="1"/>
  <c r="M47" i="16"/>
  <c r="K47" i="16"/>
  <c r="I47" i="16"/>
  <c r="G47" i="16"/>
  <c r="E47" i="16"/>
  <c r="C47" i="16"/>
  <c r="D38" i="16"/>
  <c r="B65" i="1"/>
  <c r="N47" i="16"/>
  <c r="L47" i="16"/>
  <c r="J47" i="16"/>
  <c r="H47" i="16"/>
  <c r="F47" i="16"/>
  <c r="D47" i="16"/>
  <c r="D32" i="6"/>
  <c r="I32" i="6"/>
  <c r="J32" i="6"/>
  <c r="G32" i="6"/>
  <c r="B32" i="6"/>
  <c r="K32" i="6" s="1"/>
  <c r="M28" i="6"/>
  <c r="M32" i="6" s="1"/>
  <c r="H12" i="16"/>
  <c r="H24" i="16" s="1"/>
  <c r="H28" i="16" s="1"/>
  <c r="E52" i="14"/>
  <c r="I52" i="14"/>
  <c r="N52" i="14"/>
  <c r="K52" i="14"/>
  <c r="F52" i="14"/>
  <c r="G52" i="14"/>
  <c r="J52" i="14"/>
  <c r="H52" i="14"/>
  <c r="C32" i="6"/>
  <c r="L28" i="6"/>
  <c r="L32" i="6" s="1"/>
  <c r="I12" i="16"/>
  <c r="I24" i="16" s="1"/>
  <c r="I28" i="16" s="1"/>
  <c r="N38" i="16"/>
  <c r="L38" i="16"/>
  <c r="J38" i="16"/>
  <c r="H38" i="16"/>
  <c r="F38" i="16"/>
  <c r="F55" i="16" s="1"/>
  <c r="M38" i="16"/>
  <c r="K38" i="16"/>
  <c r="I38" i="16"/>
  <c r="G38" i="16"/>
  <c r="E38" i="16"/>
  <c r="C38" i="16"/>
  <c r="E44" i="14"/>
  <c r="J44" i="14"/>
  <c r="M52" i="14"/>
  <c r="C52" i="14"/>
  <c r="N21" i="22"/>
  <c r="B9" i="1"/>
  <c r="E53" i="14" l="1"/>
  <c r="J53" i="14"/>
  <c r="G55" i="16"/>
  <c r="D52" i="1"/>
  <c r="D58" i="1" s="1"/>
  <c r="D65" i="1" s="1"/>
  <c r="K55" i="16"/>
  <c r="L55" i="16"/>
  <c r="J55" i="16"/>
  <c r="E55" i="16"/>
  <c r="I55" i="16"/>
  <c r="I58" i="16" s="1"/>
  <c r="M55" i="16"/>
  <c r="N55" i="16"/>
  <c r="D55" i="16"/>
  <c r="H55" i="16"/>
  <c r="H58" i="16" s="1"/>
  <c r="C55" i="16"/>
  <c r="F14" i="16"/>
  <c r="F13" i="16"/>
  <c r="F12" i="16" s="1"/>
  <c r="F24" i="16" s="1"/>
  <c r="F28" i="16" s="1"/>
  <c r="F58" i="16" s="1"/>
  <c r="J14" i="16"/>
  <c r="J13" i="16" s="1"/>
  <c r="J12" i="16" s="1"/>
  <c r="J24" i="16" s="1"/>
  <c r="J28" i="16" s="1"/>
  <c r="B28" i="16"/>
  <c r="B58" i="16" s="1"/>
  <c r="G14" i="16"/>
  <c r="G13" i="16" s="1"/>
  <c r="G12" i="16" s="1"/>
  <c r="G24" i="16" s="1"/>
  <c r="G28" i="16" s="1"/>
  <c r="M14" i="16"/>
  <c r="M13" i="16" s="1"/>
  <c r="M12" i="16" s="1"/>
  <c r="M24" i="16" s="1"/>
  <c r="M28" i="16" s="1"/>
  <c r="M58" i="16" s="1"/>
  <c r="N14" i="16"/>
  <c r="N13" i="16" s="1"/>
  <c r="N12" i="16" s="1"/>
  <c r="N24" i="16" s="1"/>
  <c r="N28" i="16" s="1"/>
  <c r="N58" i="16" s="1"/>
  <c r="E14" i="16"/>
  <c r="E13" i="16" s="1"/>
  <c r="E12" i="16" s="1"/>
  <c r="E24" i="16" s="1"/>
  <c r="E28" i="16" s="1"/>
  <c r="D14" i="16"/>
  <c r="D13" i="16" s="1"/>
  <c r="D12" i="16" s="1"/>
  <c r="D24" i="16" s="1"/>
  <c r="D28" i="16" s="1"/>
  <c r="K14" i="16"/>
  <c r="K13" i="16" s="1"/>
  <c r="K12" i="16" s="1"/>
  <c r="K24" i="16" s="1"/>
  <c r="K28" i="16" s="1"/>
  <c r="C13" i="16"/>
  <c r="L14" i="16"/>
  <c r="L13" i="16" s="1"/>
  <c r="L12" i="16" s="1"/>
  <c r="L24" i="16" s="1"/>
  <c r="L28" i="16" s="1"/>
  <c r="K58" i="16" l="1"/>
  <c r="G58" i="16"/>
  <c r="E58" i="16"/>
  <c r="C12" i="16"/>
  <c r="C24" i="16" s="1"/>
  <c r="C28" i="16" s="1"/>
  <c r="C58" i="16" s="1"/>
  <c r="D58" i="16"/>
  <c r="J58" i="16"/>
  <c r="L58" i="16"/>
</calcChain>
</file>

<file path=xl/sharedStrings.xml><?xml version="1.0" encoding="utf-8"?>
<sst xmlns="http://schemas.openxmlformats.org/spreadsheetml/2006/main" count="818" uniqueCount="592">
  <si>
    <t>Támogatási összeg forintban</t>
  </si>
  <si>
    <t>III. Települési önk. szociális és gyermekjóléti feladatainak támogatása</t>
  </si>
  <si>
    <t>Igazgatás</t>
  </si>
  <si>
    <t>Temetőfenntartás</t>
  </si>
  <si>
    <t>Közutak fenntartása</t>
  </si>
  <si>
    <t>Zöldterületgazdálkodás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</si>
  <si>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</si>
  <si>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</si>
  <si>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</si>
  <si>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</si>
  <si>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</si>
  <si>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</si>
  <si>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</si>
  <si>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</si>
  <si>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</si>
  <si>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</si>
  <si>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</si>
  <si>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</si>
  <si>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</si>
  <si>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</si>
  <si>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</si>
  <si>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</si>
  <si>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</si>
  <si>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</si>
  <si>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</si>
  <si>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8./  Tartalékok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</si>
  <si>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</si>
  <si>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</si>
  <si>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</si>
  <si>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</si>
  <si>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</si>
  <si>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</si>
  <si>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</si>
  <si>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</si>
  <si>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</si>
  <si>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</si>
  <si>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Háziorvosi szolgálat</t>
  </si>
  <si>
    <t xml:space="preserve">   ÖSSZESEN:</t>
  </si>
  <si>
    <t xml:space="preserve">    Összesen:</t>
  </si>
  <si>
    <t>I. Intézményi működési bevételek összesen:</t>
  </si>
  <si>
    <t>III. Előző évi pénzmaradvány</t>
  </si>
  <si>
    <t>Kisértékű eszköz beszerzés</t>
  </si>
  <si>
    <t>Előirányzat</t>
  </si>
  <si>
    <t>Teljesítés %</t>
  </si>
  <si>
    <t>KIADÁSOK</t>
  </si>
  <si>
    <t>Teljesítés               %</t>
  </si>
  <si>
    <t>VIII. Tartalékok</t>
  </si>
  <si>
    <t>Közművelődés</t>
  </si>
  <si>
    <t>Létszámkeret, személyi juttatás és munkáltató által fizetendő járulékok</t>
  </si>
  <si>
    <t>Járulékok</t>
  </si>
  <si>
    <t>Védőnői szolgálat</t>
  </si>
  <si>
    <t>Művelődési Ház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</si>
  <si>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</si>
  <si>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</si>
  <si>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</si>
  <si>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</si>
  <si>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</si>
  <si>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</si>
  <si>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</si>
  <si>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</si>
  <si>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</si>
  <si>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</si>
  <si>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</si>
  <si>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</si>
  <si>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</si>
  <si>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</si>
  <si>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</si>
  <si>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</si>
  <si>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</si>
  <si>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</si>
  <si>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</si>
  <si>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</si>
  <si>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</si>
  <si>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</si>
  <si>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</si>
  <si>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</si>
  <si>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</si>
  <si>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</si>
  <si>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</si>
  <si>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</si>
  <si>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</si>
  <si>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</si>
  <si>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</si>
  <si>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1. Óvoda pedagógusok és segítők bértámogatása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</si>
  <si>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</si>
  <si>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</si>
  <si>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</si>
  <si>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</si>
  <si>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</si>
  <si>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</si>
  <si>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</si>
  <si>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</si>
  <si>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</si>
  <si>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</si>
  <si>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</si>
  <si>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</si>
  <si>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</si>
  <si>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</si>
  <si>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</si>
  <si>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</si>
  <si>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</si>
  <si>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</si>
  <si>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>b/ Felhalmozási és tőkejell. bev</t>
  </si>
  <si>
    <t>2. Központilag szabály. bev.</t>
  </si>
  <si>
    <t>3. Átvett pénzeszközök</t>
  </si>
  <si>
    <t>Tárgyévi pénzforgalmi bev.össz.</t>
  </si>
  <si>
    <t>I.GAZDÁLKODÁSI BEVÉTELEK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</si>
  <si>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</si>
  <si>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</si>
  <si>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</si>
  <si>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</si>
  <si>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</si>
  <si>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</si>
  <si>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</si>
  <si>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 xml:space="preserve">          - beruházások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</si>
  <si>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</si>
  <si>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</si>
  <si>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</si>
  <si>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</si>
  <si>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</si>
  <si>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</si>
  <si>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</si>
  <si>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</si>
  <si>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</si>
  <si>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</si>
  <si>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</si>
  <si>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</si>
  <si>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</si>
  <si>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</si>
  <si>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</si>
  <si>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</si>
  <si>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</si>
  <si>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</si>
  <si>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</si>
  <si>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</si>
  <si>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</si>
  <si>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</si>
  <si>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</si>
  <si>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</si>
  <si>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</si>
  <si>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</si>
  <si>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</si>
  <si>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</si>
  <si>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</si>
  <si>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</si>
  <si>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</si>
  <si>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</si>
  <si>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</si>
  <si>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</si>
  <si>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</si>
  <si>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19.</t>
  </si>
  <si>
    <t>20.</t>
  </si>
  <si>
    <t>21.</t>
  </si>
  <si>
    <t>25.</t>
  </si>
  <si>
    <t>igazgatás</t>
  </si>
  <si>
    <t>temető</t>
  </si>
  <si>
    <t>vagyon</t>
  </si>
  <si>
    <t>közutak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</si>
  <si>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</si>
  <si>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</si>
  <si>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</si>
  <si>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</si>
  <si>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</si>
  <si>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</si>
  <si>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</si>
  <si>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</si>
  <si>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közfoglalkoztatás</t>
  </si>
  <si>
    <t>közös önkormányzati hivatal</t>
  </si>
  <si>
    <t>működési  kiadás</t>
  </si>
  <si>
    <t>TARTALÉK</t>
  </si>
  <si>
    <t>pénzeszközátadás, befizetések, finanszírozás</t>
  </si>
  <si>
    <t>kamatbevételek</t>
  </si>
  <si>
    <t>áfa bevétel</t>
  </si>
  <si>
    <t>Térítési díj és egyéb bevétel</t>
  </si>
  <si>
    <t>1. Központi költségvetésből kapott ktgvetési tám.</t>
  </si>
  <si>
    <t>2. Működési célra átvett pénz ÁHT belülről</t>
  </si>
  <si>
    <t>II. Felhalmozási célú támogatások államháztartáson belülről</t>
  </si>
  <si>
    <t>III. Közhatalmi bevételek</t>
  </si>
  <si>
    <t>IV. Intézményi működési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</si>
  <si>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</si>
  <si>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</si>
  <si>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</si>
  <si>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</si>
  <si>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</si>
  <si>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>Önkormányzati önként feladatok</t>
  </si>
  <si>
    <t>MINDÖSSZESEN</t>
  </si>
  <si>
    <t xml:space="preserve">          - bérleti díj</t>
  </si>
  <si>
    <t xml:space="preserve">          -  állami tám.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</si>
  <si>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</si>
  <si>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</si>
  <si>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</si>
  <si>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</si>
  <si>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</si>
  <si>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</si>
  <si>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</si>
  <si>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</si>
  <si>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</si>
  <si>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</si>
  <si>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</si>
  <si>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096025</t>
  </si>
  <si>
    <t>Munkahelyi vendéglátás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</si>
  <si>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</si>
  <si>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</si>
  <si>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</si>
  <si>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</si>
  <si>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</si>
  <si>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</si>
  <si>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</si>
  <si>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</si>
  <si>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</si>
  <si>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</si>
  <si>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</si>
  <si>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</si>
  <si>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</si>
  <si>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</si>
  <si>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</si>
  <si>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</si>
  <si>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9. melléklete</t>
  </si>
  <si>
    <t>10. melléklete</t>
  </si>
  <si>
    <t>Részfoglalkozású</t>
  </si>
  <si>
    <t>felhalmozási célú kiadás</t>
  </si>
  <si>
    <t>IX. Megelőlegezés visszafizetése</t>
  </si>
  <si>
    <t>18.</t>
  </si>
  <si>
    <t>konyha</t>
  </si>
  <si>
    <t>egyéb civil szervezetek támogatása</t>
  </si>
  <si>
    <t>Cofog</t>
  </si>
  <si>
    <t>bentlakásos</t>
  </si>
  <si>
    <t>Zalaszentlászló  Község Önkormányzata</t>
  </si>
  <si>
    <t>042130</t>
  </si>
  <si>
    <t>Növénytermesztés,állattenyésztés és kapcsolodó szolgáltatások</t>
  </si>
  <si>
    <t>081045</t>
  </si>
  <si>
    <t>082044</t>
  </si>
  <si>
    <t>Könyvtári szolgáltatások</t>
  </si>
  <si>
    <t>Könyvtár</t>
  </si>
  <si>
    <t>állami megelőlegezés</t>
  </si>
  <si>
    <t>belső ellenőrzés</t>
  </si>
  <si>
    <t>egyéb</t>
  </si>
  <si>
    <t>város gazdálkodás</t>
  </si>
  <si>
    <t>ISZI</t>
  </si>
  <si>
    <t>növénytermesztés</t>
  </si>
  <si>
    <t xml:space="preserve">Közfoglalkoztatás           </t>
  </si>
  <si>
    <t xml:space="preserve">Közfoglalkoztatás </t>
  </si>
  <si>
    <t>Növénytermesztés</t>
  </si>
  <si>
    <t>Sport</t>
  </si>
  <si>
    <t>Önkorm. Fogl.</t>
  </si>
  <si>
    <t>Dologi kiadás</t>
  </si>
  <si>
    <t>5. melléklete</t>
  </si>
  <si>
    <t>7. mellékelete</t>
  </si>
  <si>
    <t>8. melléklete</t>
  </si>
  <si>
    <t>13. melléklete</t>
  </si>
  <si>
    <t>Óvoda költségvetése</t>
  </si>
  <si>
    <t>Integrált Szociális Intézmény</t>
  </si>
  <si>
    <t>Házi segítségnyújtás</t>
  </si>
  <si>
    <t>Egyéb vendéglátás</t>
  </si>
  <si>
    <t>12. melléklet</t>
  </si>
  <si>
    <t>Család és nővédelmi egészségügyi gondozás</t>
  </si>
  <si>
    <t>Házisegítségnyújtás</t>
  </si>
  <si>
    <t>ISZI költségvetése</t>
  </si>
  <si>
    <t>háziorvosi ügyeleti ellátás</t>
  </si>
  <si>
    <t>Szoc.étk</t>
  </si>
  <si>
    <t>Állami támogatás óvoda</t>
  </si>
  <si>
    <t xml:space="preserve">            -Türje Község Önkormányzata (Hivatal fenntartáshoz)</t>
  </si>
  <si>
    <t xml:space="preserve">            -Tűzoltóság</t>
  </si>
  <si>
    <t xml:space="preserve">     - célhoz kötött (lakásfenntartási)</t>
  </si>
  <si>
    <t>V. Felhalmozási és tőke jellegű bevételek</t>
  </si>
  <si>
    <t xml:space="preserve"> adatok ezer Ft-ban</t>
  </si>
  <si>
    <t>adatok ezer Ft-ban</t>
  </si>
  <si>
    <t xml:space="preserve">            - Belső Ellenőrzési Társulás</t>
  </si>
  <si>
    <t>Működési célú áht-n belül</t>
  </si>
  <si>
    <t>Működési célú áht-n kívül</t>
  </si>
  <si>
    <t>Ktgvetési szervek támogatása</t>
  </si>
  <si>
    <t>2. Juttatások, segélyek</t>
  </si>
  <si>
    <t>3. Felhalmozási kiadások</t>
  </si>
  <si>
    <t>tűzoltóság</t>
  </si>
  <si>
    <t>gyermekvédelem és családsegítés</t>
  </si>
  <si>
    <t>16.</t>
  </si>
  <si>
    <t>17.</t>
  </si>
  <si>
    <t>23.</t>
  </si>
  <si>
    <t>24.</t>
  </si>
  <si>
    <t>BURSA</t>
  </si>
  <si>
    <t>16. melléklet</t>
  </si>
  <si>
    <t>Müködési kiadások</t>
  </si>
  <si>
    <t>Működési bevételek</t>
  </si>
  <si>
    <t>K1. Személyi juttatások</t>
  </si>
  <si>
    <t>B1. Működési célú támogatások államháztartáson belülről</t>
  </si>
  <si>
    <t>K2. Munkaadókat terhelő járulékok és szociális hozzájárulási adó</t>
  </si>
  <si>
    <t>B3. Közhatalmi bevételek</t>
  </si>
  <si>
    <t>K3. Dologi kiadások</t>
  </si>
  <si>
    <t>B4. Működési bevételek</t>
  </si>
  <si>
    <t>K4. Ellátottak pénzbeli juttatásai</t>
  </si>
  <si>
    <t>B6. Működési célú átvett pénzeszközök</t>
  </si>
  <si>
    <t>K5. Egyéb működési célú kiadások</t>
  </si>
  <si>
    <t>B8. Finanszírozási bevételek (működési)</t>
  </si>
  <si>
    <t>tartalék (működési)</t>
  </si>
  <si>
    <t>maradvány igénybevétel</t>
  </si>
  <si>
    <t>K9. Finanszírozási kiadások (állami megelőlegezéssel)</t>
  </si>
  <si>
    <t>Müködési kiadás összesen:</t>
  </si>
  <si>
    <t>Müködési bevétel összesen:</t>
  </si>
  <si>
    <t>Működési bevételek és kiadások egyenlege: 0</t>
  </si>
  <si>
    <t>Felhalmozási kiadások</t>
  </si>
  <si>
    <t>Felhalmozási bevételek</t>
  </si>
  <si>
    <t>B2. Felhalmozási célú támogatások államháztartáson belülről</t>
  </si>
  <si>
    <t>K5. Felhalmozási célú tartalék</t>
  </si>
  <si>
    <t>K6. Beruházások</t>
  </si>
  <si>
    <t>B5. Felhalmozási bevételek</t>
  </si>
  <si>
    <t>K7. Felújítások</t>
  </si>
  <si>
    <t>B7. Felhalmozási célú átvett pénzeszközök</t>
  </si>
  <si>
    <t>K8. Egyéb felhalmozási célú kiadások</t>
  </si>
  <si>
    <t>B8. Finanszírozási bevételek (felhalmozási)</t>
  </si>
  <si>
    <t>Felhalmozási kiadás összesen:</t>
  </si>
  <si>
    <t>Felhalmozási bevétel összesen:</t>
  </si>
  <si>
    <t>Felhalmozási bevételek és kiadások egyenlege: 0</t>
  </si>
  <si>
    <t>M i n d ö s s z e s e n  :</t>
  </si>
  <si>
    <t>3./ Elvonások, befizetések</t>
  </si>
  <si>
    <t>4./ Működési pénzeszközátadás áht-n belül</t>
  </si>
  <si>
    <t>5./ Működési pénzeszközátadás áht-n kívül</t>
  </si>
  <si>
    <t>6./ Felügyelet alá tartozó  költségvetési szervek támogatása</t>
  </si>
  <si>
    <t>7./ Megelőlegezés visszafizetése</t>
  </si>
  <si>
    <t>( kedvezmények)</t>
  </si>
  <si>
    <t>Sor-szám</t>
  </si>
  <si>
    <t>Bevételi jogcím</t>
  </si>
  <si>
    <t>Kedvezmény nélkül elérhető bevétel</t>
  </si>
  <si>
    <t>Kedvezmények összege</t>
  </si>
  <si>
    <t>Ellátottak térítési díjának elengedése</t>
  </si>
  <si>
    <t>Lakosság részére lakásépítéshez nyújtott kölcsön elengedése</t>
  </si>
  <si>
    <t>…………..-ból biztosított kedvezmény, mentesség*</t>
  </si>
  <si>
    <t xml:space="preserve">Gépjárműadóból biztosított kedvezmény, mentesség 1991.évi LXXXII.tv. 5. § </t>
  </si>
  <si>
    <t xml:space="preserve">Helyiségek hasznosítása utáni kedvezmény, menteség terembéreleti díj határozata alapján/ </t>
  </si>
  <si>
    <t>Eszközök hasznosítása utáni kedvezmény, menteség</t>
  </si>
  <si>
    <t>Egyéb kedvezmény</t>
  </si>
  <si>
    <t>Egyéb kölcsön elengedése</t>
  </si>
  <si>
    <t>Talajterhelési díj kedvezmény</t>
  </si>
  <si>
    <t>Összesen:</t>
  </si>
  <si>
    <t>*</t>
  </si>
  <si>
    <t>A helyi adókból biztosított kedvezményeket, mentességeket, adónemenként kell feltüntetni.</t>
  </si>
  <si>
    <t>I. Működési célú támogatások államháztartáson belülről</t>
  </si>
  <si>
    <t>4. Felhalm. célú támogatások</t>
  </si>
  <si>
    <t>Szabadidősport és tevékenység támogatása</t>
  </si>
  <si>
    <t>Gyermekétkeztetés</t>
  </si>
  <si>
    <t>Óvodai nevelés, ellátás működési feladatai</t>
  </si>
  <si>
    <t>1. Felhalmozási bevételek (területalapú támogatás)</t>
  </si>
  <si>
    <t xml:space="preserve"> Ebből  - Szociális és Gyermekjóléti Alapszolg. Központ</t>
  </si>
  <si>
    <t>Intézményi szolg. Bevétel</t>
  </si>
  <si>
    <t>15. melléklet</t>
  </si>
  <si>
    <t>Iparűzési adó kedvezmény (1 %)</t>
  </si>
  <si>
    <t>Telekadó kedvezmény (70 %)</t>
  </si>
  <si>
    <t>Építmény adó kedvezmény (70 %)</t>
  </si>
  <si>
    <t>Támogatási célú finanszírozási műveletek</t>
  </si>
  <si>
    <t>Önkormányzatok funkcióra nem sorolható bevételei államháztartáson kívülről</t>
  </si>
  <si>
    <t>102023</t>
  </si>
  <si>
    <t xml:space="preserve">b. Gyerm. Étk. Üzemeltetésének támogatása </t>
  </si>
  <si>
    <t>V. Működési célú támogatásértékű pénzátadás</t>
  </si>
  <si>
    <t>VII. Felügyelet alá tartozó ktgv.szerv támogatása</t>
  </si>
  <si>
    <t>ezer Ft-ban</t>
  </si>
  <si>
    <t xml:space="preserve"> ezer Ft-ban</t>
  </si>
  <si>
    <t>3./ Közhatalmi bevételek</t>
  </si>
  <si>
    <t>4./ Intézményi működési bevételek</t>
  </si>
  <si>
    <t>II.Beruházási kiadások (kisértékű eszközbeszerzés)</t>
  </si>
  <si>
    <t>Szolgáltatási bevétel</t>
  </si>
  <si>
    <t>Kiszámlázott ÁFA</t>
  </si>
  <si>
    <t>Intézményi kiadások összesen: (I.+II.+III.)</t>
  </si>
  <si>
    <t>Intézményi bevételek összesen: (I.+II.+III.):</t>
  </si>
  <si>
    <t>XI. Levonva az intézmények Finanszírozása</t>
  </si>
  <si>
    <t>XII. Zalaszentlászló Község Önkormányzatának összevont bevételei</t>
  </si>
  <si>
    <t>X. Zalszentlászló Község Önkormányzata  összesen ( I.+….+IX.)</t>
  </si>
  <si>
    <t>Ebből:  - Vízmű hálózat, karbantartás, felújítás</t>
  </si>
  <si>
    <t>Vagyongazdálkodás</t>
  </si>
  <si>
    <t>Város- és községgazdálkodás</t>
  </si>
  <si>
    <t>Összesen közfoglalkoztatás</t>
  </si>
  <si>
    <t>megnevezése</t>
  </si>
  <si>
    <t xml:space="preserve">   Egyéb működési kiadás</t>
  </si>
  <si>
    <t>Szakfeladat megnevezése</t>
  </si>
  <si>
    <t>házi segítségnyújtás</t>
  </si>
  <si>
    <t>szociális étkeztetés</t>
  </si>
  <si>
    <t>Óvoda</t>
  </si>
  <si>
    <t>Szakfeladatok</t>
  </si>
  <si>
    <t>Önkorm.Igazg. tev.(polgármester, képviselők)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</si>
  <si>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</si>
  <si>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</si>
  <si>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</si>
  <si>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</si>
  <si>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</si>
  <si>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</si>
  <si>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</si>
  <si>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</si>
  <si>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ezer Ft</t>
  </si>
  <si>
    <t>egyéb pl. adóbev</t>
  </si>
  <si>
    <t xml:space="preserve">                   Zalaszentlászló Község Önkormányzat várható működési és felhalmozási célú bevételeinek és kiadásainak alakulása mérleg rendszerben</t>
  </si>
  <si>
    <t>Bevételi jogcímek</t>
  </si>
  <si>
    <t>IV. Intézményi bevételek összesen: (I.+II.+III.)</t>
  </si>
  <si>
    <t>III. Felújítások</t>
  </si>
  <si>
    <t>IV.Intézményi kiadások összesen: (I+II.+III.)</t>
  </si>
  <si>
    <t>Módosítás</t>
  </si>
  <si>
    <t>Főfoglalkozású</t>
  </si>
  <si>
    <t>Működési kiadások</t>
  </si>
  <si>
    <t>b. Bölcsődei üzemeltetési támogatás</t>
  </si>
  <si>
    <t>Zalaszentlászlói Kerekerdő Óvoda-Bölcsőde</t>
  </si>
  <si>
    <t>013390</t>
  </si>
  <si>
    <t>Egyéb kiegészítő szolgáltatások</t>
  </si>
  <si>
    <t>016010</t>
  </si>
  <si>
    <t>Országgyűlési, önkormányzati és európai parlamenti képviselők választásához kapcsolódó tevékenységek</t>
  </si>
  <si>
    <t>016020</t>
  </si>
  <si>
    <t>Országos és helyi népszavazással kapcsolatos tevékenységek</t>
  </si>
  <si>
    <t>051030</t>
  </si>
  <si>
    <t>052080</t>
  </si>
  <si>
    <t>Szennyvízcsatorna építése, fenntartása, üzemeltetése</t>
  </si>
  <si>
    <t>063080</t>
  </si>
  <si>
    <t>Vízellátással kapcsolatos közmű fenntartása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</si>
  <si>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</si>
  <si>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</si>
  <si>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</si>
  <si>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</si>
  <si>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</si>
  <si>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</si>
  <si>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>082093</t>
  </si>
  <si>
    <t>Közművelődés - egész életre kiterjedő tanulás, amatőr művészetek</t>
  </si>
  <si>
    <t>049010</t>
  </si>
  <si>
    <t>104031</t>
  </si>
  <si>
    <t>104035</t>
  </si>
  <si>
    <t>Gyermekek bölcsődében és mini bölcsődében történő ellátása</t>
  </si>
  <si>
    <t>Gyermekétkeztetés bölcsődében, fogyatékosok nappali intézményében</t>
  </si>
  <si>
    <t xml:space="preserve">            - Szimat Állatvédő Egyesület</t>
  </si>
  <si>
    <t xml:space="preserve">           - Faluház felújítás</t>
  </si>
  <si>
    <t>11. melléklet</t>
  </si>
  <si>
    <t>állatvédő egyesület</t>
  </si>
  <si>
    <t>1./ Felújítások</t>
  </si>
  <si>
    <t>2./ Beruházások</t>
  </si>
  <si>
    <t xml:space="preserve">    - célhoz kötött (lakások)</t>
  </si>
  <si>
    <t xml:space="preserve">    - célhoz kötött (víziközmű)</t>
  </si>
  <si>
    <t>2.1 Működési célra átvett pénz a TB. alapoktól</t>
  </si>
  <si>
    <t>2.2 Működési célú pénzátvétel az elkül. állami pénzalapoktól (közfoglalk.)</t>
  </si>
  <si>
    <t>Tárgyi eszköz beszerzés, felújítás</t>
  </si>
  <si>
    <t>Ellátási díjak (gyermekétkeztetés)</t>
  </si>
  <si>
    <t>IV. Beruházások</t>
  </si>
  <si>
    <t>Működési kiadások összesen (1.+…+8.):</t>
  </si>
  <si>
    <t xml:space="preserve">I. Működési kiadások </t>
  </si>
  <si>
    <t xml:space="preserve">III. Előző évi pénzmaradvány </t>
  </si>
  <si>
    <t xml:space="preserve">            -Zala-Kar</t>
  </si>
  <si>
    <t xml:space="preserve">            -TÖOSZ</t>
  </si>
  <si>
    <t>Állat e.ü.</t>
  </si>
  <si>
    <t>Fogászati ügyeleti ellátás</t>
  </si>
  <si>
    <t>bölcsőde</t>
  </si>
  <si>
    <t>állat e.ü.</t>
  </si>
  <si>
    <t>fogorvos</t>
  </si>
  <si>
    <t>TÖOSZ</t>
  </si>
  <si>
    <t>Zala-Kar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</si>
  <si>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</si>
  <si>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</si>
  <si>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</si>
  <si>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</si>
  <si>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</si>
  <si>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</si>
  <si>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</si>
  <si>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</si>
  <si>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</si>
  <si>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</si>
  <si>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</si>
  <si>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</si>
  <si>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</si>
  <si>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</si>
  <si>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1.5. Helyi önkormányzatok kiegészítő támogatásai</t>
  </si>
  <si>
    <t>1. Készletértékesítés</t>
  </si>
  <si>
    <t>2.Szolgáltatások ellenértéke (sírhelymegváltás, közterülethasználat, köztemető fenntartási hozzájárulás, szállásdíj, lakbér)</t>
  </si>
  <si>
    <t>3. ÁFA bevételek, visszatérülések</t>
  </si>
  <si>
    <t>3.1. Kiszámlázott Áfa bevétel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</si>
  <si>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</si>
  <si>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</si>
  <si>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</si>
  <si>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</si>
  <si>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</si>
  <si>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</si>
  <si>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</si>
  <si>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</si>
  <si>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</si>
  <si>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</si>
  <si>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</si>
  <si>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Társadalmi szervezetek, alapítványok összesen</t>
  </si>
  <si>
    <t xml:space="preserve">    - Integrált Szociális Intézmény</t>
  </si>
  <si>
    <t xml:space="preserve">    - Zalaszentlászlói Kerekerdő Óvoda-Bölcsőde</t>
  </si>
  <si>
    <t>1. Működési tartalék</t>
  </si>
  <si>
    <t>2. Fejlesztési tartalék</t>
  </si>
  <si>
    <t xml:space="preserve">     - általános fejlesztési tartalék (területalapú támogatás)</t>
  </si>
  <si>
    <t>3./ Pénzmaradvány</t>
  </si>
  <si>
    <t>4./  Adó bevételből</t>
  </si>
  <si>
    <t>3./  Tartalékok</t>
  </si>
  <si>
    <t>VI. Működési pénzátadás ÁHT. kívülre</t>
  </si>
  <si>
    <t xml:space="preserve">  Fejlesztési bevételek összesen: ( 1.+….+5.):</t>
  </si>
  <si>
    <t>Fejlesztési kiadások összesen (1.+…+3.):</t>
  </si>
  <si>
    <t xml:space="preserve">  Működési bevételek összesen: ( 1.+….+6.):</t>
  </si>
  <si>
    <t>Irányító (felügyeleti) szervtől kapott támogatás</t>
  </si>
  <si>
    <t>II. Irányitó (felügyeleti) szervtől kapott támogatás</t>
  </si>
  <si>
    <t>2020. évi költségvetés</t>
  </si>
  <si>
    <t>2020. évi  Működési kiadások részletezése kormányzati funkciónként és kiemelt előirányzatonként</t>
  </si>
  <si>
    <t>2020. évi költségvetése</t>
  </si>
  <si>
    <t xml:space="preserve"> Zalaszentlászló Község Önkormányzata  feladatainak bemutatása 2020. évre vonatkozóan</t>
  </si>
  <si>
    <t xml:space="preserve">Az önkormányzat által 2020. évben nyújtott közvetett támogatások </t>
  </si>
  <si>
    <t xml:space="preserve">2. Óvodaműködési támogatás 97.400 Ft/ fő / év </t>
  </si>
  <si>
    <t>Módosított előirányzat</t>
  </si>
  <si>
    <t>a. A finanszírozás szempontjából elismert dolgozók bértámogatása (2,5 fő)</t>
  </si>
  <si>
    <t xml:space="preserve">a. Elismert dolgozók bértámogatása: 1,2 fő        </t>
  </si>
  <si>
    <t>1. Települési önkormányzatok szociális feladatainak támogatása</t>
  </si>
  <si>
    <t>2. Egyes szociális és gyermekjóléti feladatok támogatása</t>
  </si>
  <si>
    <t xml:space="preserve">a. Szociális étkezés </t>
  </si>
  <si>
    <t>b. Házi segítségnyújtás</t>
  </si>
  <si>
    <t>4. Gyermekétkeztetés támogatása</t>
  </si>
  <si>
    <t>5. Bölcsőde támogatása</t>
  </si>
  <si>
    <t>Lakásbérleti díj</t>
  </si>
  <si>
    <t>Faluház szállásdíj, bérleti díj</t>
  </si>
  <si>
    <t>Egyéb (pl. közterülethasználat, sírhelymegváltás, temetőfenntartási hj)</t>
  </si>
  <si>
    <t>1. Működési (állami megelőlegezés 5.188, pénztár 49 , főszámla 14.405, lekötött betét számlák 16.247, alszámlák 1.185)</t>
  </si>
  <si>
    <t>Ebből:   faluház melletti telek megvétele</t>
  </si>
  <si>
    <t xml:space="preserve">     - célhoz kötött (falugondnoki autó beszerzés)</t>
  </si>
  <si>
    <t xml:space="preserve">           - Temető kerítésének felújítása</t>
  </si>
  <si>
    <t xml:space="preserve">    - kötött</t>
  </si>
  <si>
    <t>Gyermekétkeztetés támogatása</t>
  </si>
  <si>
    <t>2. Fejlesztési: ( víziközmű számla 5.934 , lakbér célelszámolási 3.243 , faluház pályázat 324.297 , falugondnoki autó 12.753)</t>
  </si>
  <si>
    <t xml:space="preserve">    - célhoz kötött (falugondnoki autó)</t>
  </si>
  <si>
    <t>5./ Pénzmaradvány</t>
  </si>
  <si>
    <t>2020. év</t>
  </si>
  <si>
    <t>2020. évi  Pénzmaradv.</t>
  </si>
  <si>
    <t>2018. évi</t>
  </si>
  <si>
    <t>2019. évi</t>
  </si>
  <si>
    <t>2020. évi</t>
  </si>
  <si>
    <t xml:space="preserve">2018. évi </t>
  </si>
  <si>
    <t>Közműv. Könyvtár</t>
  </si>
  <si>
    <t>Város és községgazdálkodás</t>
  </si>
  <si>
    <t>2020. évi átlagos statisztikai létszám</t>
  </si>
  <si>
    <t>Szociális étkezés bevétel</t>
  </si>
  <si>
    <t>Bentlakásos ellátási bevétel</t>
  </si>
  <si>
    <t xml:space="preserve">   - 1.) Személyi juttatások</t>
  </si>
  <si>
    <t xml:space="preserve">   - 2.) Munkaadókat terhelő járulékok</t>
  </si>
  <si>
    <t xml:space="preserve">   - 3.) Dologi kiadások </t>
  </si>
  <si>
    <t xml:space="preserve">          -intézményi műk. bevét.</t>
  </si>
  <si>
    <t>Bölcsőde támogatása</t>
  </si>
  <si>
    <t>22.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</si>
  <si>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</si>
  <si>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</si>
  <si>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</si>
  <si>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</si>
  <si>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</si>
  <si>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</si>
  <si>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</si>
  <si>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</si>
  <si>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</si>
  <si>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falugondnok</t>
  </si>
  <si>
    <t>juttatások segélyek (szoc. feladatok)</t>
  </si>
  <si>
    <t>víziközmű</t>
  </si>
  <si>
    <t>Francia Baráti Társaság</t>
  </si>
  <si>
    <t>2020. évi kiadások részletezése szakfeladatonként és kiemelt előirányzatonként</t>
  </si>
  <si>
    <t>2020. évi  kiadások részletezése szakfeladatonként és kiemelt előirányzatonként</t>
  </si>
  <si>
    <t>5./ Szabad felhasználású támogatás</t>
  </si>
  <si>
    <t>2020. évben állami ktgv.-ből származó bevételek összesen:</t>
  </si>
  <si>
    <t xml:space="preserve">        b. Közvilágítás fenntartási támogatás                     </t>
  </si>
  <si>
    <t xml:space="preserve">        c. Köztemető fenntartási támogatás                          </t>
  </si>
  <si>
    <t>1. Település üzemeltetéshez kapcsolódó feladatok</t>
  </si>
  <si>
    <t xml:space="preserve">        a. Zöldterület-gazdálkodás:  (25.200 Ft/ha)                               </t>
  </si>
  <si>
    <r>
      <t xml:space="preserve">        d. Közutak fenntartási támogatása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</si>
  <si>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2. Egyéb kötelező önkormányzati feladatok támogatása </t>
  </si>
  <si>
    <t>3. Lakott külterületekkel kapcsolatos feladatok  (2.550 Ft/lakos)</t>
  </si>
  <si>
    <t>5. Polgármesteri illetmény</t>
  </si>
  <si>
    <t>4. Kiegészítés</t>
  </si>
  <si>
    <t>II. A települési önkormányzatok egyes köznevelési feladatainak támogatása</t>
  </si>
  <si>
    <t>Eredeti előirányzat</t>
  </si>
  <si>
    <t>Jogcímek</t>
  </si>
  <si>
    <t xml:space="preserve">    - óvodapedagógusok elismert létszáma </t>
  </si>
  <si>
    <t xml:space="preserve">    -  óvoda pedagógusok munkáját segítők létszáma</t>
  </si>
  <si>
    <t>b. Intézmény-üzemeltetési támogatás</t>
  </si>
  <si>
    <t>a. A finanszirozás szempontjából elismert szakmai dolgozók bértámogatása (12fő)</t>
  </si>
  <si>
    <t>VII. Előző évi korrigált pénzmaradvány</t>
  </si>
  <si>
    <t>IX. Levonva az intézmények finanszírozása</t>
  </si>
  <si>
    <t>X. Zalaszentlászló Község Önkormányzatának összevont bevételei</t>
  </si>
  <si>
    <t>VI. Bevételek Összesen ( I.+…..+V.)</t>
  </si>
  <si>
    <t>VIII. Zalaszentlászló Község Önkormányzata összesen (VI.+VII.)</t>
  </si>
  <si>
    <t>Bentlakásos ellátás</t>
  </si>
  <si>
    <t>II. Irányító (felügyeleti) szervtől kapott támogatás</t>
  </si>
  <si>
    <t xml:space="preserve">     - célhoz kötött (víziközmű számla)</t>
  </si>
  <si>
    <t xml:space="preserve">Irányító (felügyeleti) szervtől kapott támogatás </t>
  </si>
  <si>
    <t xml:space="preserve">Zalaszentlászló Község Önkormányzatának 1/2020. (II.17.) rendelete a 2020. évi költségvetésről                                                  </t>
  </si>
  <si>
    <t xml:space="preserve">Zalaszentlászló Község Önkormányzatának  1/2020. (II.17.) rendelete a 2020. évi költségvetésről </t>
  </si>
  <si>
    <t xml:space="preserve">Zalaszentlászló Község Önkormányzatának 1/2020. (II.17.) rendelete a 2020. évi költségvetésről </t>
  </si>
  <si>
    <t xml:space="preserve"> Zalaszentlászló Község Önkormányzatának 1/2020. (II.17.) rendelete a 2020. évi költségvetésről </t>
  </si>
  <si>
    <t>ZALASZENTLÁSZLÓ  KÖZSÉG  ÖNKORMÁNYZATA</t>
  </si>
  <si>
    <t>Zalaszentlászló Község Önkormányzatának 1/2020. (II.17.) rendelete a 2020. évi költségvetésről</t>
  </si>
  <si>
    <t>ELŐIRÁNYZAT   FELHASZNÁLÁSI  ÉS FINANSZÍROZÁSI  ÜTEMTERV</t>
  </si>
  <si>
    <t>( 1.+ 2.+ 3.+ 4.)</t>
  </si>
  <si>
    <t>Ebből:  - működési célú</t>
  </si>
  <si>
    <t>5. Pénzmaradvány, váll. eredm.</t>
  </si>
  <si>
    <t>ÖSSZESEN ( 1.+2.+3.+4.+5.)</t>
  </si>
  <si>
    <t>V.Hitelműveletek egyenlege</t>
  </si>
  <si>
    <t>Zalaszentlászló Község Önkormányzatának 1/2020. (II.17.) rendelete a 2020. évi költségvetésről                                                                                            14. Melléklet</t>
  </si>
  <si>
    <t xml:space="preserve">Zalaszentlászló Község Önkormányzat 1/2020. (II.17.) rendelete a 2020. évi költségvetésről                                                  </t>
  </si>
  <si>
    <t>3.Szociális szakosított ellátások (időskorúak bentlakásos ellátása)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</si>
</sst>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  <numFmt numFmtId="167" formatCode="#,##0\ _F_t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  <font>
      <sz val="8"/>
      <color rgb="FFFF000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i/>
      <sz val="14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Arial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Times New Roman CE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1" fillId="0" borderId="12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34" xfId="0" applyBorder="1"/>
    <xf numFmtId="0" fontId="0" fillId="0" borderId="40" xfId="0" applyBorder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0" fontId="2" fillId="2" borderId="28" xfId="0" applyFont="1" applyFill="1" applyBorder="1"/>
    <xf numFmtId="3" fontId="4" fillId="2" borderId="12" xfId="0" applyNumberFormat="1" applyFont="1" applyFill="1" applyBorder="1"/>
    <xf numFmtId="0" fontId="4" fillId="0" borderId="12" xfId="0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0" fontId="3" fillId="0" borderId="19" xfId="0" applyFont="1" applyBorder="1"/>
    <xf numFmtId="3" fontId="2" fillId="0" borderId="39" xfId="0" applyNumberFormat="1" applyFont="1" applyFill="1" applyBorder="1"/>
    <xf numFmtId="0" fontId="3" fillId="0" borderId="39" xfId="0" applyFont="1" applyBorder="1"/>
    <xf numFmtId="3" fontId="4" fillId="0" borderId="39" xfId="0" applyNumberFormat="1" applyFont="1" applyBorder="1"/>
    <xf numFmtId="3" fontId="2" fillId="3" borderId="39" xfId="0" applyNumberFormat="1" applyFont="1" applyFill="1" applyBorder="1"/>
    <xf numFmtId="0" fontId="2" fillId="0" borderId="39" xfId="0" applyFont="1" applyBorder="1"/>
    <xf numFmtId="3" fontId="2" fillId="0" borderId="39" xfId="0" applyNumberFormat="1" applyFont="1" applyBorder="1"/>
    <xf numFmtId="3" fontId="4" fillId="2" borderId="10" xfId="0" applyNumberFormat="1" applyFont="1" applyFill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0" xfId="0" applyFont="1" applyBorder="1"/>
    <xf numFmtId="0" fontId="4" fillId="2" borderId="50" xfId="0" applyFont="1" applyFill="1" applyBorder="1"/>
    <xf numFmtId="0" fontId="4" fillId="0" borderId="2" xfId="0" applyFont="1" applyBorder="1"/>
    <xf numFmtId="0" fontId="4" fillId="0" borderId="44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vertical="top" wrapTex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13" fillId="0" borderId="41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3" fillId="0" borderId="58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4" fillId="0" borderId="0" xfId="0" applyFont="1" applyAlignment="1">
      <alignment wrapText="1"/>
    </xf>
    <xf numFmtId="0" fontId="13" fillId="4" borderId="0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0" fontId="0" fillId="0" borderId="28" xfId="0" applyBorder="1"/>
    <xf numFmtId="0" fontId="3" fillId="0" borderId="28" xfId="0" applyFont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1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45" xfId="0" applyNumberFormat="1" applyFont="1" applyBorder="1" applyAlignment="1">
      <alignment vertical="top" wrapText="1"/>
    </xf>
    <xf numFmtId="3" fontId="10" fillId="0" borderId="5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1" fillId="0" borderId="11" xfId="0" applyNumberFormat="1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3" fontId="11" fillId="0" borderId="3" xfId="0" applyNumberFormat="1" applyFont="1" applyBorder="1" applyAlignment="1">
      <alignment vertical="top" wrapText="1"/>
    </xf>
    <xf numFmtId="3" fontId="9" fillId="0" borderId="3" xfId="0" applyNumberFormat="1" applyFont="1" applyBorder="1" applyAlignment="1">
      <alignment horizontal="right" vertical="top" wrapText="1"/>
    </xf>
    <xf numFmtId="0" fontId="15" fillId="0" borderId="0" xfId="0" applyFont="1"/>
    <xf numFmtId="3" fontId="2" fillId="0" borderId="29" xfId="0" applyNumberFormat="1" applyFont="1" applyBorder="1"/>
    <xf numFmtId="3" fontId="9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63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66" xfId="0" applyNumberFormat="1" applyFont="1" applyBorder="1"/>
    <xf numFmtId="0" fontId="1" fillId="0" borderId="28" xfId="0" applyFont="1" applyFill="1" applyBorder="1"/>
    <xf numFmtId="0" fontId="0" fillId="0" borderId="68" xfId="0" applyBorder="1"/>
    <xf numFmtId="3" fontId="4" fillId="0" borderId="69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62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3" fillId="0" borderId="47" xfId="0" applyFont="1" applyBorder="1" applyAlignment="1">
      <alignment wrapText="1"/>
    </xf>
    <xf numFmtId="0" fontId="13" fillId="0" borderId="70" xfId="0" applyFont="1" applyBorder="1" applyAlignment="1">
      <alignment wrapText="1"/>
    </xf>
    <xf numFmtId="0" fontId="4" fillId="0" borderId="30" xfId="0" applyFont="1" applyFill="1" applyBorder="1"/>
    <xf numFmtId="0" fontId="13" fillId="0" borderId="0" xfId="0" applyFont="1" applyAlignment="1">
      <alignment wrapText="1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3" fontId="2" fillId="5" borderId="2" xfId="0" applyNumberFormat="1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3" fontId="3" fillId="5" borderId="7" xfId="0" applyNumberFormat="1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0" fontId="3" fillId="5" borderId="13" xfId="0" applyFont="1" applyFill="1" applyBorder="1" applyAlignment="1">
      <alignment horizontal="right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/>
    </xf>
    <xf numFmtId="3" fontId="3" fillId="5" borderId="13" xfId="0" applyNumberFormat="1" applyFont="1" applyFill="1" applyBorder="1" applyAlignment="1">
      <alignment horizontal="right"/>
    </xf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3" fontId="1" fillId="5" borderId="13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3" fillId="5" borderId="17" xfId="0" applyNumberFormat="1" applyFont="1" applyFill="1" applyBorder="1"/>
    <xf numFmtId="3" fontId="2" fillId="5" borderId="16" xfId="0" applyNumberFormat="1" applyFont="1" applyFill="1" applyBorder="1"/>
    <xf numFmtId="0" fontId="1" fillId="5" borderId="22" xfId="0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0" fontId="4" fillId="5" borderId="36" xfId="0" applyFont="1" applyFill="1" applyBorder="1"/>
    <xf numFmtId="3" fontId="4" fillId="5" borderId="16" xfId="0" applyNumberFormat="1" applyFont="1" applyFill="1" applyBorder="1" applyAlignment="1">
      <alignment horizontal="right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0" xfId="0" applyNumberFormat="1" applyFont="1" applyFill="1" applyBorder="1"/>
    <xf numFmtId="0" fontId="3" fillId="5" borderId="5" xfId="0" applyFont="1" applyFill="1" applyBorder="1"/>
    <xf numFmtId="0" fontId="3" fillId="5" borderId="9" xfId="0" applyFont="1" applyFill="1" applyBorder="1"/>
    <xf numFmtId="3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4" fillId="5" borderId="0" xfId="0" applyFont="1" applyFill="1" applyBorder="1"/>
    <xf numFmtId="0" fontId="0" fillId="5" borderId="0" xfId="0" applyFill="1"/>
    <xf numFmtId="0" fontId="0" fillId="5" borderId="34" xfId="0" applyFill="1" applyBorder="1"/>
    <xf numFmtId="3" fontId="0" fillId="5" borderId="12" xfId="0" applyNumberForma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0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13" fillId="0" borderId="0" xfId="0" applyFont="1" applyAlignment="1">
      <alignment wrapText="1"/>
    </xf>
    <xf numFmtId="0" fontId="4" fillId="5" borderId="28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4" fillId="5" borderId="38" xfId="0" applyFont="1" applyFill="1" applyBorder="1"/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3" fillId="0" borderId="70" xfId="0" applyFont="1" applyBorder="1" applyAlignment="1">
      <alignment horizontal="left" wrapText="1"/>
    </xf>
    <xf numFmtId="0" fontId="16" fillId="0" borderId="12" xfId="0" applyFont="1" applyBorder="1" applyAlignment="1">
      <alignment wrapText="1"/>
    </xf>
    <xf numFmtId="0" fontId="16" fillId="0" borderId="57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77" xfId="0" applyFont="1" applyBorder="1"/>
    <xf numFmtId="3" fontId="18" fillId="0" borderId="68" xfId="0" applyNumberFormat="1" applyFont="1" applyBorder="1" applyAlignment="1">
      <alignment wrapText="1"/>
    </xf>
    <xf numFmtId="0" fontId="18" fillId="0" borderId="78" xfId="0" applyFont="1" applyBorder="1" applyAlignment="1">
      <alignment wrapText="1"/>
    </xf>
    <xf numFmtId="165" fontId="18" fillId="0" borderId="12" xfId="1" applyNumberFormat="1" applyFont="1" applyBorder="1"/>
    <xf numFmtId="3" fontId="18" fillId="0" borderId="28" xfId="0" applyNumberFormat="1" applyFont="1" applyBorder="1"/>
    <xf numFmtId="0" fontId="18" fillId="0" borderId="78" xfId="0" applyFont="1" applyBorder="1"/>
    <xf numFmtId="3" fontId="18" fillId="0" borderId="28" xfId="0" applyNumberFormat="1" applyFont="1" applyBorder="1" applyAlignment="1">
      <alignment wrapText="1"/>
    </xf>
    <xf numFmtId="0" fontId="18" fillId="0" borderId="28" xfId="0" applyFont="1" applyBorder="1"/>
    <xf numFmtId="165" fontId="18" fillId="0" borderId="10" xfId="1" applyNumberFormat="1" applyFont="1" applyBorder="1"/>
    <xf numFmtId="3" fontId="18" fillId="0" borderId="14" xfId="0" applyNumberFormat="1" applyFont="1" applyBorder="1" applyAlignment="1">
      <alignment wrapText="1"/>
    </xf>
    <xf numFmtId="0" fontId="18" fillId="0" borderId="47" xfId="0" applyFont="1" applyBorder="1"/>
    <xf numFmtId="0" fontId="18" fillId="0" borderId="19" xfId="0" applyFont="1" applyBorder="1"/>
    <xf numFmtId="165" fontId="18" fillId="0" borderId="15" xfId="1" applyNumberFormat="1" applyFont="1" applyBorder="1"/>
    <xf numFmtId="3" fontId="21" fillId="0" borderId="28" xfId="0" applyNumberFormat="1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80" xfId="0" applyFont="1" applyBorder="1" applyAlignment="1">
      <alignment wrapText="1"/>
    </xf>
    <xf numFmtId="3" fontId="18" fillId="0" borderId="14" xfId="0" applyNumberFormat="1" applyFont="1" applyBorder="1"/>
    <xf numFmtId="0" fontId="17" fillId="0" borderId="27" xfId="0" applyFont="1" applyBorder="1"/>
    <xf numFmtId="0" fontId="17" fillId="0" borderId="76" xfId="0" applyFont="1" applyBorder="1"/>
    <xf numFmtId="165" fontId="17" fillId="0" borderId="22" xfId="1" applyNumberFormat="1" applyFont="1" applyBorder="1"/>
    <xf numFmtId="3" fontId="17" fillId="0" borderId="27" xfId="0" applyNumberFormat="1" applyFont="1" applyBorder="1"/>
    <xf numFmtId="3" fontId="17" fillId="0" borderId="76" xfId="0" applyNumberFormat="1" applyFont="1" applyBorder="1"/>
    <xf numFmtId="0" fontId="17" fillId="0" borderId="81" xfId="0" applyFont="1" applyBorder="1"/>
    <xf numFmtId="165" fontId="17" fillId="0" borderId="59" xfId="1" applyNumberFormat="1" applyFont="1" applyBorder="1"/>
    <xf numFmtId="3" fontId="17" fillId="0" borderId="81" xfId="0" applyNumberFormat="1" applyFont="1" applyBorder="1"/>
    <xf numFmtId="3" fontId="18" fillId="0" borderId="0" xfId="0" applyNumberFormat="1" applyFont="1"/>
    <xf numFmtId="0" fontId="18" fillId="0" borderId="0" xfId="0" applyFont="1"/>
    <xf numFmtId="0" fontId="18" fillId="0" borderId="59" xfId="0" applyFont="1" applyBorder="1" applyAlignment="1">
      <alignment wrapText="1"/>
    </xf>
    <xf numFmtId="166" fontId="23" fillId="0" borderId="0" xfId="0" applyNumberFormat="1" applyFont="1" applyFill="1" applyAlignment="1">
      <alignment horizontal="center" vertical="center" wrapText="1"/>
    </xf>
    <xf numFmtId="166" fontId="24" fillId="0" borderId="0" xfId="0" applyNumberFormat="1" applyFont="1" applyFill="1" applyAlignment="1">
      <alignment horizontal="right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1" fontId="25" fillId="0" borderId="65" xfId="0" applyNumberFormat="1" applyFont="1" applyFill="1" applyBorder="1" applyAlignment="1">
      <alignment horizontal="center" vertical="center" wrapText="1"/>
    </xf>
    <xf numFmtId="0" fontId="26" fillId="0" borderId="24" xfId="0" applyFont="1" applyFill="1" applyBorder="1" applyAlignment="1" applyProtection="1">
      <alignment vertical="center" wrapText="1"/>
      <protection locked="0"/>
    </xf>
    <xf numFmtId="166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6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2" xfId="0" applyNumberFormat="1" applyFont="1" applyFill="1" applyBorder="1" applyAlignment="1">
      <alignment horizontal="right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  <protection locked="0"/>
    </xf>
    <xf numFmtId="166" fontId="2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ont="1"/>
    <xf numFmtId="0" fontId="9" fillId="0" borderId="23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center" vertical="top" wrapText="1"/>
    </xf>
    <xf numFmtId="0" fontId="7" fillId="0" borderId="12" xfId="0" applyFont="1" applyFill="1" applyBorder="1" applyAlignment="1" applyProtection="1">
      <alignment vertical="center" wrapText="1"/>
      <protection locked="0"/>
    </xf>
    <xf numFmtId="3" fontId="9" fillId="0" borderId="45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23" xfId="0" applyFont="1" applyBorder="1" applyAlignment="1">
      <alignment vertical="top" wrapText="1"/>
    </xf>
    <xf numFmtId="3" fontId="2" fillId="6" borderId="12" xfId="0" applyNumberFormat="1" applyFont="1" applyFill="1" applyBorder="1"/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0" fontId="3" fillId="5" borderId="28" xfId="0" applyFont="1" applyFill="1" applyBorder="1" applyAlignment="1">
      <alignment horizontal="left" wrapText="1" indent="1"/>
    </xf>
    <xf numFmtId="3" fontId="3" fillId="5" borderId="63" xfId="0" applyNumberFormat="1" applyFont="1" applyFill="1" applyBorder="1" applyAlignment="1">
      <alignment horizontal="right"/>
    </xf>
    <xf numFmtId="3" fontId="2" fillId="5" borderId="82" xfId="0" applyNumberFormat="1" applyFont="1" applyFill="1" applyBorder="1" applyAlignment="1">
      <alignment horizontal="right"/>
    </xf>
    <xf numFmtId="3" fontId="3" fillId="5" borderId="64" xfId="0" applyNumberFormat="1" applyFont="1" applyFill="1" applyBorder="1" applyAlignment="1">
      <alignment horizontal="right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83" xfId="0" applyNumberFormat="1" applyFont="1" applyBorder="1"/>
    <xf numFmtId="2" fontId="3" fillId="0" borderId="83" xfId="0" applyNumberFormat="1" applyFont="1" applyBorder="1"/>
    <xf numFmtId="2" fontId="4" fillId="3" borderId="83" xfId="0" applyNumberFormat="1" applyFont="1" applyFill="1" applyBorder="1"/>
    <xf numFmtId="2" fontId="4" fillId="2" borderId="83" xfId="0" applyNumberFormat="1" applyFont="1" applyFill="1" applyBorder="1"/>
    <xf numFmtId="0" fontId="1" fillId="5" borderId="4" xfId="0" applyFont="1" applyFill="1" applyBorder="1"/>
    <xf numFmtId="0" fontId="3" fillId="5" borderId="67" xfId="0" applyFont="1" applyFill="1" applyBorder="1"/>
    <xf numFmtId="0" fontId="4" fillId="2" borderId="28" xfId="0" applyFont="1" applyFill="1" applyBorder="1"/>
    <xf numFmtId="0" fontId="3" fillId="0" borderId="67" xfId="0" applyFont="1" applyBorder="1"/>
    <xf numFmtId="0" fontId="2" fillId="3" borderId="67" xfId="0" applyFont="1" applyFill="1" applyBorder="1"/>
    <xf numFmtId="0" fontId="2" fillId="0" borderId="67" xfId="0" applyFont="1" applyBorder="1"/>
    <xf numFmtId="0" fontId="2" fillId="5" borderId="67" xfId="0" applyFont="1" applyFill="1" applyBorder="1"/>
    <xf numFmtId="0" fontId="4" fillId="3" borderId="67" xfId="0" applyFont="1" applyFill="1" applyBorder="1"/>
    <xf numFmtId="0" fontId="4" fillId="2" borderId="14" xfId="0" applyFont="1" applyFill="1" applyBorder="1"/>
    <xf numFmtId="0" fontId="2" fillId="6" borderId="28" xfId="0" applyFont="1" applyFill="1" applyBorder="1"/>
    <xf numFmtId="10" fontId="0" fillId="0" borderId="83" xfId="0" applyNumberFormat="1" applyFill="1" applyBorder="1"/>
    <xf numFmtId="0" fontId="2" fillId="7" borderId="28" xfId="0" applyFont="1" applyFill="1" applyBorder="1"/>
    <xf numFmtId="0" fontId="2" fillId="0" borderId="67" xfId="0" applyFont="1" applyFill="1" applyBorder="1"/>
    <xf numFmtId="10" fontId="4" fillId="0" borderId="83" xfId="0" applyNumberFormat="1" applyFont="1" applyFill="1" applyBorder="1"/>
    <xf numFmtId="0" fontId="4" fillId="7" borderId="28" xfId="0" applyFont="1" applyFill="1" applyBorder="1"/>
    <xf numFmtId="0" fontId="4" fillId="0" borderId="67" xfId="0" applyFont="1" applyBorder="1"/>
    <xf numFmtId="10" fontId="0" fillId="7" borderId="83" xfId="0" applyNumberFormat="1" applyFill="1" applyBorder="1"/>
    <xf numFmtId="0" fontId="3" fillId="0" borderId="28" xfId="0" applyFont="1" applyFill="1" applyBorder="1"/>
    <xf numFmtId="0" fontId="3" fillId="0" borderId="28" xfId="0" applyFont="1" applyFill="1" applyBorder="1" applyAlignment="1">
      <alignment horizontal="left" wrapText="1"/>
    </xf>
    <xf numFmtId="0" fontId="3" fillId="0" borderId="67" xfId="0" applyFont="1" applyFill="1" applyBorder="1"/>
    <xf numFmtId="0" fontId="0" fillId="0" borderId="5" xfId="0" applyBorder="1"/>
    <xf numFmtId="0" fontId="0" fillId="0" borderId="11" xfId="0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8" xfId="0" applyFont="1" applyBorder="1"/>
    <xf numFmtId="0" fontId="4" fillId="0" borderId="37" xfId="0" applyFont="1" applyBorder="1"/>
    <xf numFmtId="0" fontId="0" fillId="0" borderId="13" xfId="0" applyFont="1" applyFill="1" applyBorder="1"/>
    <xf numFmtId="3" fontId="4" fillId="0" borderId="9" xfId="0" applyNumberFormat="1" applyFont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4" fillId="5" borderId="49" xfId="0" applyFont="1" applyFill="1" applyBorder="1"/>
    <xf numFmtId="0" fontId="2" fillId="5" borderId="68" xfId="0" applyFont="1" applyFill="1" applyBorder="1"/>
    <xf numFmtId="3" fontId="2" fillId="5" borderId="24" xfId="0" applyNumberFormat="1" applyFont="1" applyFill="1" applyBorder="1"/>
    <xf numFmtId="3" fontId="2" fillId="5" borderId="69" xfId="0" applyNumberFormat="1" applyFont="1" applyFill="1" applyBorder="1"/>
    <xf numFmtId="3" fontId="3" fillId="5" borderId="29" xfId="0" applyNumberFormat="1" applyFont="1" applyFill="1" applyBorder="1"/>
    <xf numFmtId="0" fontId="2" fillId="5" borderId="30" xfId="0" applyFont="1" applyFill="1" applyBorder="1"/>
    <xf numFmtId="3" fontId="2" fillId="5" borderId="63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4" fillId="7" borderId="42" xfId="0" applyFont="1" applyFill="1" applyBorder="1"/>
    <xf numFmtId="0" fontId="4" fillId="7" borderId="59" xfId="0" applyNumberFormat="1" applyFont="1" applyFill="1" applyBorder="1"/>
    <xf numFmtId="0" fontId="14" fillId="0" borderId="1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24" xfId="0" applyFont="1" applyBorder="1" applyAlignment="1">
      <alignment wrapText="1"/>
    </xf>
    <xf numFmtId="166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8" xfId="0" applyFont="1" applyFill="1" applyBorder="1" applyAlignment="1" applyProtection="1">
      <alignment vertical="center" wrapText="1"/>
      <protection locked="0"/>
    </xf>
    <xf numFmtId="166" fontId="27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Border="1" applyAlignment="1">
      <alignment horizontal="center"/>
    </xf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87" xfId="0" applyNumberFormat="1" applyFont="1" applyBorder="1"/>
    <xf numFmtId="2" fontId="3" fillId="2" borderId="83" xfId="0" applyNumberFormat="1" applyFont="1" applyFill="1" applyBorder="1"/>
    <xf numFmtId="2" fontId="4" fillId="2" borderId="88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62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83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83" xfId="0" applyNumberFormat="1" applyFont="1" applyFill="1" applyBorder="1"/>
    <xf numFmtId="3" fontId="2" fillId="0" borderId="83" xfId="0" applyNumberFormat="1" applyFont="1" applyBorder="1"/>
    <xf numFmtId="3" fontId="2" fillId="5" borderId="83" xfId="0" applyNumberFormat="1" applyFont="1" applyFill="1" applyBorder="1"/>
    <xf numFmtId="3" fontId="4" fillId="2" borderId="29" xfId="0" applyNumberFormat="1" applyFont="1" applyFill="1" applyBorder="1"/>
    <xf numFmtId="3" fontId="4" fillId="3" borderId="83" xfId="0" applyNumberFormat="1" applyFont="1" applyFill="1" applyBorder="1"/>
    <xf numFmtId="3" fontId="4" fillId="2" borderId="64" xfId="0" applyNumberFormat="1" applyFont="1" applyFill="1" applyBorder="1"/>
    <xf numFmtId="10" fontId="4" fillId="6" borderId="83" xfId="0" applyNumberFormat="1" applyFont="1" applyFill="1" applyBorder="1"/>
    <xf numFmtId="10" fontId="4" fillId="7" borderId="83" xfId="0" applyNumberFormat="1" applyFont="1" applyFill="1" applyBorder="1"/>
    <xf numFmtId="10" fontId="0" fillId="2" borderId="83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62" xfId="0" applyNumberFormat="1" applyFont="1" applyBorder="1"/>
    <xf numFmtId="3" fontId="1" fillId="0" borderId="83" xfId="0" applyNumberFormat="1" applyFont="1" applyBorder="1"/>
    <xf numFmtId="3" fontId="2" fillId="7" borderId="62" xfId="0" applyNumberFormat="1" applyFont="1" applyFill="1" applyBorder="1"/>
    <xf numFmtId="3" fontId="2" fillId="0" borderId="83" xfId="0" applyNumberFormat="1" applyFont="1" applyFill="1" applyBorder="1"/>
    <xf numFmtId="3" fontId="4" fillId="7" borderId="29" xfId="0" applyNumberFormat="1" applyFont="1" applyFill="1" applyBorder="1"/>
    <xf numFmtId="3" fontId="4" fillId="0" borderId="62" xfId="0" applyNumberFormat="1" applyFont="1" applyBorder="1"/>
    <xf numFmtId="3" fontId="4" fillId="0" borderId="83" xfId="0" applyNumberFormat="1" applyFont="1" applyBorder="1"/>
    <xf numFmtId="3" fontId="2" fillId="0" borderId="62" xfId="0" applyNumberFormat="1" applyFont="1" applyBorder="1"/>
    <xf numFmtId="0" fontId="0" fillId="0" borderId="27" xfId="0" applyFill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3" fontId="1" fillId="5" borderId="15" xfId="0" applyNumberFormat="1" applyFont="1" applyFill="1" applyBorder="1" applyAlignment="1">
      <alignment horizontal="right"/>
    </xf>
    <xf numFmtId="0" fontId="4" fillId="5" borderId="68" xfId="0" applyFont="1" applyFill="1" applyBorder="1"/>
    <xf numFmtId="3" fontId="4" fillId="5" borderId="24" xfId="0" applyNumberFormat="1" applyFont="1" applyFill="1" applyBorder="1" applyAlignment="1">
      <alignment horizontal="right"/>
    </xf>
    <xf numFmtId="0" fontId="3" fillId="0" borderId="69" xfId="0" applyFont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3" fontId="32" fillId="0" borderId="39" xfId="0" applyNumberFormat="1" applyFont="1" applyBorder="1"/>
    <xf numFmtId="3" fontId="1" fillId="0" borderId="84" xfId="0" applyNumberFormat="1" applyFont="1" applyBorder="1"/>
    <xf numFmtId="0" fontId="33" fillId="0" borderId="0" xfId="0" applyFont="1"/>
    <xf numFmtId="3" fontId="33" fillId="5" borderId="17" xfId="0" applyNumberFormat="1" applyFont="1" applyFill="1" applyBorder="1"/>
    <xf numFmtId="3" fontId="33" fillId="5" borderId="16" xfId="0" applyNumberFormat="1" applyFont="1" applyFill="1" applyBorder="1"/>
    <xf numFmtId="3" fontId="32" fillId="5" borderId="17" xfId="0" applyNumberFormat="1" applyFont="1" applyFill="1" applyBorder="1"/>
    <xf numFmtId="3" fontId="32" fillId="0" borderId="12" xfId="0" applyNumberFormat="1" applyFont="1" applyBorder="1"/>
    <xf numFmtId="3" fontId="33" fillId="5" borderId="12" xfId="0" applyNumberFormat="1" applyFont="1" applyFill="1" applyBorder="1" applyAlignment="1">
      <alignment horizontal="right"/>
    </xf>
    <xf numFmtId="0" fontId="2" fillId="5" borderId="82" xfId="0" applyFont="1" applyFill="1" applyBorder="1"/>
    <xf numFmtId="3" fontId="2" fillId="5" borderId="86" xfId="0" applyNumberFormat="1" applyFont="1" applyFill="1" applyBorder="1" applyAlignment="1">
      <alignment horizontal="right"/>
    </xf>
    <xf numFmtId="3" fontId="0" fillId="5" borderId="29" xfId="0" applyNumberFormat="1" applyFill="1" applyBorder="1" applyAlignment="1">
      <alignment horizontal="right"/>
    </xf>
    <xf numFmtId="3" fontId="2" fillId="5" borderId="42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0" fillId="5" borderId="34" xfId="0" applyNumberFormat="1" applyFill="1" applyBorder="1" applyAlignment="1">
      <alignment horizontal="right"/>
    </xf>
    <xf numFmtId="3" fontId="2" fillId="5" borderId="32" xfId="0" applyNumberFormat="1" applyFont="1" applyFill="1" applyBorder="1" applyAlignment="1">
      <alignment horizontal="right"/>
    </xf>
    <xf numFmtId="0" fontId="0" fillId="7" borderId="83" xfId="0" applyFill="1" applyBorder="1"/>
    <xf numFmtId="0" fontId="4" fillId="7" borderId="67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83" xfId="0" applyFont="1" applyFill="1" applyBorder="1" applyAlignment="1">
      <alignment horizontal="center"/>
    </xf>
    <xf numFmtId="0" fontId="4" fillId="7" borderId="67" xfId="0" applyFont="1" applyFill="1" applyBorder="1"/>
    <xf numFmtId="0" fontId="4" fillId="7" borderId="39" xfId="0" applyFont="1" applyFill="1" applyBorder="1"/>
    <xf numFmtId="0" fontId="4" fillId="7" borderId="83" xfId="0" applyFont="1" applyFill="1" applyBorder="1"/>
    <xf numFmtId="0" fontId="4" fillId="7" borderId="41" xfId="0" applyFont="1" applyFill="1" applyBorder="1"/>
    <xf numFmtId="0" fontId="0" fillId="6" borderId="67" xfId="0" applyFill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2" xfId="0" applyFill="1" applyBorder="1"/>
    <xf numFmtId="0" fontId="0" fillId="6" borderId="28" xfId="0" applyFill="1" applyBorder="1"/>
    <xf numFmtId="3" fontId="0" fillId="5" borderId="13" xfId="0" applyNumberFormat="1" applyFill="1" applyBorder="1" applyAlignment="1">
      <alignment horizontal="right"/>
    </xf>
    <xf numFmtId="3" fontId="0" fillId="5" borderId="63" xfId="0" applyNumberFormat="1" applyFill="1" applyBorder="1" applyAlignment="1">
      <alignment horizontal="right"/>
    </xf>
    <xf numFmtId="3" fontId="0" fillId="5" borderId="64" xfId="0" applyNumberFormat="1" applyFill="1" applyBorder="1" applyAlignment="1">
      <alignment horizontal="right"/>
    </xf>
    <xf numFmtId="0" fontId="0" fillId="5" borderId="78" xfId="0" applyFill="1" applyBorder="1"/>
    <xf numFmtId="0" fontId="0" fillId="6" borderId="26" xfId="0" applyFill="1" applyBorder="1"/>
    <xf numFmtId="167" fontId="2" fillId="0" borderId="16" xfId="0" applyNumberFormat="1" applyFont="1" applyBorder="1"/>
    <xf numFmtId="167" fontId="1" fillId="0" borderId="12" xfId="0" applyNumberFormat="1" applyFont="1" applyBorder="1"/>
    <xf numFmtId="167" fontId="0" fillId="0" borderId="12" xfId="0" applyNumberFormat="1" applyFont="1" applyBorder="1"/>
    <xf numFmtId="167" fontId="1" fillId="0" borderId="15" xfId="0" applyNumberFormat="1" applyFont="1" applyBorder="1"/>
    <xf numFmtId="167" fontId="4" fillId="0" borderId="12" xfId="0" applyNumberFormat="1" applyFont="1" applyBorder="1"/>
    <xf numFmtId="167" fontId="4" fillId="0" borderId="17" xfId="0" applyNumberFormat="1" applyFont="1" applyBorder="1"/>
    <xf numFmtId="167" fontId="4" fillId="0" borderId="13" xfId="0" applyNumberFormat="1" applyFont="1" applyBorder="1"/>
    <xf numFmtId="167" fontId="1" fillId="0" borderId="24" xfId="0" applyNumberFormat="1" applyFont="1" applyBorder="1"/>
    <xf numFmtId="167" fontId="1" fillId="5" borderId="12" xfId="0" applyNumberFormat="1" applyFont="1" applyFill="1" applyBorder="1"/>
    <xf numFmtId="0" fontId="0" fillId="0" borderId="67" xfId="0" applyFont="1" applyBorder="1" applyAlignment="1">
      <alignment horizontal="left" indent="2"/>
    </xf>
    <xf numFmtId="3" fontId="0" fillId="5" borderId="39" xfId="0" applyNumberFormat="1" applyFont="1" applyFill="1" applyBorder="1"/>
    <xf numFmtId="3" fontId="22" fillId="5" borderId="12" xfId="0" applyNumberFormat="1" applyFont="1" applyFill="1" applyBorder="1"/>
    <xf numFmtId="3" fontId="35" fillId="5" borderId="12" xfId="0" applyNumberFormat="1" applyFont="1" applyFill="1" applyBorder="1"/>
    <xf numFmtId="0" fontId="9" fillId="0" borderId="45" xfId="0" applyFont="1" applyBorder="1" applyAlignment="1">
      <alignment horizontal="left" indent="3"/>
    </xf>
    <xf numFmtId="0" fontId="9" fillId="0" borderId="45" xfId="0" applyFont="1" applyBorder="1" applyAlignment="1">
      <alignment horizontal="left" wrapText="1" indent="3"/>
    </xf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49" fontId="0" fillId="0" borderId="35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49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horizontal="left" wrapText="1"/>
    </xf>
    <xf numFmtId="3" fontId="34" fillId="5" borderId="12" xfId="0" applyNumberFormat="1" applyFont="1" applyFill="1" applyBorder="1"/>
    <xf numFmtId="3" fontId="34" fillId="5" borderId="39" xfId="0" applyNumberFormat="1" applyFont="1" applyFill="1" applyBorder="1"/>
    <xf numFmtId="3" fontId="33" fillId="0" borderId="12" xfId="0" applyNumberFormat="1" applyFont="1" applyBorder="1"/>
    <xf numFmtId="3" fontId="34" fillId="0" borderId="39" xfId="0" applyNumberFormat="1" applyFont="1" applyBorder="1"/>
    <xf numFmtId="3" fontId="34" fillId="3" borderId="39" xfId="0" applyNumberFormat="1" applyFont="1" applyFill="1" applyBorder="1"/>
    <xf numFmtId="3" fontId="33" fillId="0" borderId="0" xfId="0" applyNumberFormat="1" applyFont="1" applyBorder="1"/>
    <xf numFmtId="3" fontId="33" fillId="5" borderId="0" xfId="0" applyNumberFormat="1" applyFont="1" applyFill="1"/>
    <xf numFmtId="3" fontId="34" fillId="5" borderId="13" xfId="0" applyNumberFormat="1" applyFont="1" applyFill="1" applyBorder="1"/>
    <xf numFmtId="3" fontId="33" fillId="0" borderId="0" xfId="0" applyNumberFormat="1" applyFont="1"/>
    <xf numFmtId="3" fontId="33" fillId="0" borderId="15" xfId="0" applyNumberFormat="1" applyFont="1" applyBorder="1"/>
    <xf numFmtId="0" fontId="15" fillId="8" borderId="0" xfId="0" applyFont="1" applyFill="1" applyAlignment="1">
      <alignment horizontal="left" wrapText="1"/>
    </xf>
    <xf numFmtId="3" fontId="35" fillId="0" borderId="12" xfId="0" applyNumberFormat="1" applyFont="1" applyBorder="1"/>
    <xf numFmtId="3" fontId="33" fillId="0" borderId="12" xfId="0" applyNumberFormat="1" applyFont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33" fillId="0" borderId="13" xfId="0" applyNumberFormat="1" applyFont="1" applyBorder="1" applyAlignment="1">
      <alignment horizontal="right"/>
    </xf>
    <xf numFmtId="3" fontId="22" fillId="5" borderId="12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16" fillId="0" borderId="60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16" fillId="0" borderId="71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6" fillId="0" borderId="61" xfId="0" applyFont="1" applyBorder="1" applyAlignment="1">
      <alignment wrapText="1"/>
    </xf>
    <xf numFmtId="3" fontId="35" fillId="5" borderId="13" xfId="0" applyNumberFormat="1" applyFont="1" applyFill="1" applyBorder="1"/>
    <xf numFmtId="3" fontId="22" fillId="5" borderId="17" xfId="0" applyNumberFormat="1" applyFont="1" applyFill="1" applyBorder="1"/>
    <xf numFmtId="0" fontId="22" fillId="0" borderId="4" xfId="0" applyFont="1" applyFill="1" applyBorder="1" applyAlignment="1">
      <alignment horizontal="left" indent="2"/>
    </xf>
    <xf numFmtId="3" fontId="22" fillId="0" borderId="12" xfId="0" applyNumberFormat="1" applyFont="1" applyBorder="1"/>
    <xf numFmtId="3" fontId="32" fillId="0" borderId="18" xfId="0" applyNumberFormat="1" applyFont="1" applyBorder="1"/>
    <xf numFmtId="0" fontId="0" fillId="5" borderId="28" xfId="0" applyFont="1" applyFill="1" applyBorder="1" applyAlignment="1">
      <alignment horizontal="left" indent="1"/>
    </xf>
    <xf numFmtId="0" fontId="0" fillId="5" borderId="28" xfId="0" applyFill="1" applyBorder="1" applyAlignment="1">
      <alignment horizontal="left" indent="1"/>
    </xf>
    <xf numFmtId="3" fontId="1" fillId="0" borderId="39" xfId="0" applyNumberFormat="1" applyFont="1" applyBorder="1"/>
    <xf numFmtId="3" fontId="35" fillId="7" borderId="12" xfId="0" applyNumberFormat="1" applyFont="1" applyFill="1" applyBorder="1"/>
    <xf numFmtId="3" fontId="35" fillId="5" borderId="12" xfId="0" applyNumberFormat="1" applyFont="1" applyFill="1" applyBorder="1" applyAlignment="1">
      <alignment horizontal="right"/>
    </xf>
    <xf numFmtId="3" fontId="35" fillId="2" borderId="12" xfId="0" applyNumberFormat="1" applyFont="1" applyFill="1" applyBorder="1"/>
    <xf numFmtId="3" fontId="35" fillId="5" borderId="42" xfId="0" applyNumberFormat="1" applyFont="1" applyFill="1" applyBorder="1"/>
    <xf numFmtId="3" fontId="22" fillId="5" borderId="13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right"/>
    </xf>
    <xf numFmtId="3" fontId="3" fillId="5" borderId="83" xfId="0" applyNumberFormat="1" applyFont="1" applyFill="1" applyBorder="1" applyAlignment="1">
      <alignment horizontal="right"/>
    </xf>
    <xf numFmtId="3" fontId="22" fillId="5" borderId="28" xfId="0" applyNumberFormat="1" applyFont="1" applyFill="1" applyBorder="1" applyAlignment="1">
      <alignment horizontal="right"/>
    </xf>
    <xf numFmtId="3" fontId="35" fillId="2" borderId="10" xfId="0" applyNumberFormat="1" applyFont="1" applyFill="1" applyBorder="1"/>
    <xf numFmtId="0" fontId="4" fillId="6" borderId="14" xfId="0" applyFont="1" applyFill="1" applyBorder="1"/>
    <xf numFmtId="0" fontId="4" fillId="6" borderId="42" xfId="0" applyFont="1" applyFill="1" applyBorder="1"/>
    <xf numFmtId="3" fontId="35" fillId="6" borderId="37" xfId="0" applyNumberFormat="1" applyFont="1" applyFill="1" applyBorder="1"/>
    <xf numFmtId="0" fontId="2" fillId="6" borderId="42" xfId="0" applyFont="1" applyFill="1" applyBorder="1"/>
    <xf numFmtId="3" fontId="35" fillId="6" borderId="38" xfId="0" applyNumberFormat="1" applyFont="1" applyFill="1" applyBorder="1" applyAlignment="1">
      <alignment horizontal="right"/>
    </xf>
    <xf numFmtId="3" fontId="3" fillId="6" borderId="37" xfId="0" applyNumberFormat="1" applyFont="1" applyFill="1" applyBorder="1" applyAlignment="1">
      <alignment horizontal="right"/>
    </xf>
    <xf numFmtId="3" fontId="4" fillId="6" borderId="10" xfId="0" applyNumberFormat="1" applyFont="1" applyFill="1" applyBorder="1"/>
    <xf numFmtId="3" fontId="3" fillId="6" borderId="64" xfId="0" applyNumberFormat="1" applyFont="1" applyFill="1" applyBorder="1"/>
    <xf numFmtId="3" fontId="3" fillId="6" borderId="23" xfId="0" applyNumberFormat="1" applyFont="1" applyFill="1" applyBorder="1" applyAlignment="1">
      <alignment horizontal="right"/>
    </xf>
    <xf numFmtId="3" fontId="35" fillId="6" borderId="38" xfId="0" applyNumberFormat="1" applyFont="1" applyFill="1" applyBorder="1"/>
    <xf numFmtId="3" fontId="4" fillId="6" borderId="38" xfId="0" applyNumberFormat="1" applyFont="1" applyFill="1" applyBorder="1"/>
    <xf numFmtId="3" fontId="3" fillId="6" borderId="37" xfId="0" applyNumberFormat="1" applyFont="1" applyFill="1" applyBorder="1"/>
    <xf numFmtId="3" fontId="33" fillId="0" borderId="26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0" fontId="22" fillId="5" borderId="12" xfId="0" applyFont="1" applyFill="1" applyBorder="1"/>
    <xf numFmtId="0" fontId="35" fillId="5" borderId="23" xfId="0" applyFont="1" applyFill="1" applyBorder="1"/>
    <xf numFmtId="165" fontId="38" fillId="0" borderId="12" xfId="1" applyNumberFormat="1" applyFont="1" applyBorder="1"/>
    <xf numFmtId="0" fontId="26" fillId="0" borderId="20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4" fillId="6" borderId="67" xfId="0" applyFont="1" applyFill="1" applyBorder="1"/>
    <xf numFmtId="14" fontId="4" fillId="6" borderId="83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35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35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62" xfId="0" applyNumberFormat="1" applyFont="1" applyFill="1" applyBorder="1"/>
    <xf numFmtId="3" fontId="1" fillId="5" borderId="39" xfId="0" applyNumberFormat="1" applyFont="1" applyFill="1" applyBorder="1"/>
    <xf numFmtId="3" fontId="32" fillId="0" borderId="40" xfId="0" applyNumberFormat="1" applyFont="1" applyBorder="1"/>
    <xf numFmtId="3" fontId="33" fillId="0" borderId="39" xfId="0" applyNumberFormat="1" applyFont="1" applyBorder="1"/>
    <xf numFmtId="0" fontId="13" fillId="0" borderId="0" xfId="0" applyFont="1" applyAlignment="1">
      <alignment wrapText="1"/>
    </xf>
    <xf numFmtId="3" fontId="3" fillId="5" borderId="39" xfId="0" applyNumberFormat="1" applyFont="1" applyFill="1" applyBorder="1"/>
    <xf numFmtId="3" fontId="3" fillId="5" borderId="83" xfId="0" applyNumberFormat="1" applyFont="1" applyFill="1" applyBorder="1"/>
    <xf numFmtId="3" fontId="22" fillId="0" borderId="13" xfId="0" applyNumberFormat="1" applyFont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0" fontId="4" fillId="6" borderId="12" xfId="0" applyFont="1" applyFill="1" applyBorder="1" applyAlignment="1">
      <alignment horizontal="center"/>
    </xf>
    <xf numFmtId="3" fontId="22" fillId="0" borderId="6" xfId="0" applyNumberFormat="1" applyFont="1" applyBorder="1" applyAlignment="1">
      <alignment horizontal="right"/>
    </xf>
    <xf numFmtId="3" fontId="35" fillId="5" borderId="42" xfId="0" applyNumberFormat="1" applyFont="1" applyFill="1" applyBorder="1" applyAlignment="1">
      <alignment horizontal="right"/>
    </xf>
    <xf numFmtId="3" fontId="35" fillId="0" borderId="15" xfId="0" applyNumberFormat="1" applyFont="1" applyBorder="1"/>
    <xf numFmtId="3" fontId="35" fillId="0" borderId="26" xfId="0" applyNumberFormat="1" applyFont="1" applyBorder="1" applyAlignment="1">
      <alignment horizontal="right"/>
    </xf>
    <xf numFmtId="3" fontId="35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39" fillId="0" borderId="12" xfId="0" applyFont="1" applyBorder="1" applyAlignment="1">
      <alignment wrapText="1"/>
    </xf>
    <xf numFmtId="0" fontId="16" fillId="0" borderId="15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91" xfId="0" applyFont="1" applyBorder="1" applyAlignment="1">
      <alignment wrapText="1"/>
    </xf>
    <xf numFmtId="0" fontId="14" fillId="0" borderId="76" xfId="0" applyFont="1" applyBorder="1" applyAlignment="1">
      <alignment wrapText="1"/>
    </xf>
    <xf numFmtId="165" fontId="18" fillId="0" borderId="8" xfId="1" applyNumberFormat="1" applyFont="1" applyBorder="1"/>
    <xf numFmtId="165" fontId="18" fillId="0" borderId="40" xfId="1" applyNumberFormat="1" applyFont="1" applyBorder="1"/>
    <xf numFmtId="165" fontId="18" fillId="0" borderId="80" xfId="1" applyNumberFormat="1" applyFont="1" applyBorder="1"/>
    <xf numFmtId="165" fontId="18" fillId="0" borderId="24" xfId="1" applyNumberFormat="1" applyFont="1" applyBorder="1"/>
    <xf numFmtId="165" fontId="21" fillId="0" borderId="12" xfId="1" applyNumberFormat="1" applyFont="1" applyBorder="1"/>
    <xf numFmtId="165" fontId="21" fillId="0" borderId="10" xfId="1" applyNumberFormat="1" applyFont="1" applyBorder="1"/>
    <xf numFmtId="0" fontId="0" fillId="0" borderId="28" xfId="0" applyBorder="1" applyAlignment="1">
      <alignment horizontal="left"/>
    </xf>
    <xf numFmtId="0" fontId="35" fillId="0" borderId="30" xfId="0" applyFont="1" applyFill="1" applyBorder="1"/>
    <xf numFmtId="0" fontId="3" fillId="5" borderId="28" xfId="0" applyFont="1" applyFill="1" applyBorder="1" applyAlignment="1">
      <alignment horizontal="left" indent="2"/>
    </xf>
    <xf numFmtId="0" fontId="3" fillId="5" borderId="47" xfId="0" applyFont="1" applyFill="1" applyBorder="1" applyAlignment="1">
      <alignment horizontal="left" indent="1"/>
    </xf>
    <xf numFmtId="3" fontId="3" fillId="5" borderId="69" xfId="0" applyNumberFormat="1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165" fontId="18" fillId="3" borderId="69" xfId="1" applyNumberFormat="1" applyFont="1" applyFill="1" applyBorder="1" applyAlignment="1"/>
    <xf numFmtId="165" fontId="18" fillId="0" borderId="29" xfId="1" applyNumberFormat="1" applyFont="1" applyBorder="1"/>
    <xf numFmtId="165" fontId="18" fillId="3" borderId="29" xfId="1" applyNumberFormat="1" applyFont="1" applyFill="1" applyBorder="1" applyAlignment="1"/>
    <xf numFmtId="165" fontId="38" fillId="3" borderId="29" xfId="1" applyNumberFormat="1" applyFont="1" applyFill="1" applyBorder="1" applyAlignment="1"/>
    <xf numFmtId="165" fontId="38" fillId="3" borderId="64" xfId="1" applyNumberFormat="1" applyFont="1" applyFill="1" applyBorder="1" applyAlignment="1"/>
    <xf numFmtId="0" fontId="17" fillId="0" borderId="35" xfId="0" applyFont="1" applyBorder="1"/>
    <xf numFmtId="165" fontId="17" fillId="0" borderId="9" xfId="1" applyNumberFormat="1" applyFont="1" applyBorder="1"/>
    <xf numFmtId="3" fontId="17" fillId="0" borderId="35" xfId="0" applyNumberFormat="1" applyFont="1" applyBorder="1"/>
    <xf numFmtId="165" fontId="18" fillId="3" borderId="64" xfId="1" applyNumberFormat="1" applyFont="1" applyFill="1" applyBorder="1" applyAlignment="1"/>
    <xf numFmtId="165" fontId="17" fillId="0" borderId="32" xfId="1" applyNumberFormat="1" applyFont="1" applyBorder="1"/>
    <xf numFmtId="3" fontId="35" fillId="6" borderId="19" xfId="0" applyNumberFormat="1" applyFont="1" applyFill="1" applyBorder="1"/>
    <xf numFmtId="3" fontId="35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0" fillId="5" borderId="67" xfId="0" applyFill="1" applyBorder="1"/>
    <xf numFmtId="3" fontId="1" fillId="5" borderId="83" xfId="0" applyNumberFormat="1" applyFont="1" applyFill="1" applyBorder="1"/>
    <xf numFmtId="3" fontId="35" fillId="6" borderId="62" xfId="0" applyNumberFormat="1" applyFont="1" applyFill="1" applyBorder="1"/>
    <xf numFmtId="0" fontId="4" fillId="5" borderId="67" xfId="0" applyFont="1" applyFill="1" applyBorder="1"/>
    <xf numFmtId="3" fontId="35" fillId="6" borderId="29" xfId="0" applyNumberFormat="1" applyFont="1" applyFill="1" applyBorder="1" applyAlignment="1">
      <alignment horizontal="right"/>
    </xf>
    <xf numFmtId="0" fontId="0" fillId="7" borderId="0" xfId="0" applyFill="1" applyBorder="1"/>
    <xf numFmtId="0" fontId="0" fillId="0" borderId="36" xfId="0" applyFill="1" applyBorder="1"/>
    <xf numFmtId="3" fontId="1" fillId="5" borderId="15" xfId="0" applyNumberFormat="1" applyFont="1" applyFill="1" applyBorder="1"/>
    <xf numFmtId="3" fontId="22" fillId="5" borderId="24" xfId="0" applyNumberFormat="1" applyFont="1" applyFill="1" applyBorder="1"/>
    <xf numFmtId="3" fontId="1" fillId="5" borderId="24" xfId="0" applyNumberFormat="1" applyFont="1" applyFill="1" applyBorder="1"/>
    <xf numFmtId="3" fontId="4" fillId="5" borderId="69" xfId="0" applyNumberFormat="1" applyFont="1" applyFill="1" applyBorder="1"/>
    <xf numFmtId="0" fontId="0" fillId="0" borderId="28" xfId="0" applyFill="1" applyBorder="1" applyAlignment="1">
      <alignment wrapText="1"/>
    </xf>
    <xf numFmtId="3" fontId="4" fillId="5" borderId="13" xfId="0" applyNumberFormat="1" applyFont="1" applyFill="1" applyBorder="1"/>
    <xf numFmtId="0" fontId="4" fillId="6" borderId="50" xfId="0" applyFont="1" applyFill="1" applyBorder="1"/>
    <xf numFmtId="3" fontId="4" fillId="6" borderId="23" xfId="0" applyNumberFormat="1" applyFont="1" applyFill="1" applyBorder="1"/>
    <xf numFmtId="167" fontId="1" fillId="0" borderId="13" xfId="0" applyNumberFormat="1" applyFont="1" applyBorder="1"/>
    <xf numFmtId="3" fontId="4" fillId="0" borderId="63" xfId="0" applyNumberFormat="1" applyFont="1" applyBorder="1"/>
    <xf numFmtId="0" fontId="0" fillId="0" borderId="30" xfId="0" applyFont="1" applyFill="1" applyBorder="1"/>
    <xf numFmtId="0" fontId="1" fillId="0" borderId="63" xfId="0" applyFont="1" applyFill="1" applyBorder="1"/>
    <xf numFmtId="0" fontId="4" fillId="6" borderId="42" xfId="0" applyFont="1" applyFill="1" applyBorder="1" applyAlignment="1">
      <alignment horizontal="left"/>
    </xf>
    <xf numFmtId="167" fontId="4" fillId="6" borderId="82" xfId="0" applyNumberFormat="1" applyFont="1" applyFill="1" applyBorder="1"/>
    <xf numFmtId="3" fontId="4" fillId="6" borderId="37" xfId="0" applyNumberFormat="1" applyFont="1" applyFill="1" applyBorder="1"/>
    <xf numFmtId="3" fontId="34" fillId="5" borderId="2" xfId="0" applyNumberFormat="1" applyFont="1" applyFill="1" applyBorder="1"/>
    <xf numFmtId="3" fontId="33" fillId="5" borderId="12" xfId="0" applyNumberFormat="1" applyFont="1" applyFill="1" applyBorder="1"/>
    <xf numFmtId="3" fontId="33" fillId="5" borderId="0" xfId="0" applyNumberFormat="1" applyFont="1" applyFill="1" applyBorder="1"/>
    <xf numFmtId="3" fontId="33" fillId="5" borderId="39" xfId="0" applyNumberFormat="1" applyFont="1" applyFill="1" applyBorder="1"/>
    <xf numFmtId="3" fontId="33" fillId="5" borderId="39" xfId="0" applyNumberFormat="1" applyFont="1" applyFill="1" applyBorder="1" applyAlignment="1">
      <alignment horizontal="right"/>
    </xf>
    <xf numFmtId="0" fontId="33" fillId="0" borderId="13" xfId="0" applyFont="1" applyBorder="1"/>
    <xf numFmtId="0" fontId="33" fillId="0" borderId="16" xfId="0" applyFont="1" applyBorder="1"/>
    <xf numFmtId="0" fontId="33" fillId="0" borderId="15" xfId="0" applyFont="1" applyBorder="1"/>
    <xf numFmtId="0" fontId="34" fillId="0" borderId="0" xfId="0" applyFont="1"/>
    <xf numFmtId="3" fontId="34" fillId="0" borderId="0" xfId="0" applyNumberFormat="1" applyFont="1" applyBorder="1"/>
    <xf numFmtId="3" fontId="33" fillId="0" borderId="0" xfId="0" applyNumberFormat="1" applyFont="1" applyFill="1" applyBorder="1"/>
    <xf numFmtId="3" fontId="22" fillId="5" borderId="7" xfId="0" applyNumberFormat="1" applyFont="1" applyFill="1" applyBorder="1"/>
    <xf numFmtId="3" fontId="22" fillId="5" borderId="30" xfId="0" applyNumberFormat="1" applyFont="1" applyFill="1" applyBorder="1" applyAlignment="1">
      <alignment horizontal="center"/>
    </xf>
    <xf numFmtId="3" fontId="33" fillId="0" borderId="13" xfId="0" applyNumberFormat="1" applyFont="1" applyBorder="1"/>
    <xf numFmtId="166" fontId="41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3" fontId="35" fillId="6" borderId="12" xfId="0" applyNumberFormat="1" applyFont="1" applyFill="1" applyBorder="1"/>
    <xf numFmtId="3" fontId="22" fillId="5" borderId="16" xfId="0" applyNumberFormat="1" applyFont="1" applyFill="1" applyBorder="1"/>
    <xf numFmtId="3" fontId="22" fillId="5" borderId="13" xfId="0" applyNumberFormat="1" applyFont="1" applyFill="1" applyBorder="1"/>
    <xf numFmtId="3" fontId="35" fillId="6" borderId="82" xfId="0" applyNumberFormat="1" applyFont="1" applyFill="1" applyBorder="1"/>
    <xf numFmtId="3" fontId="35" fillId="5" borderId="16" xfId="0" applyNumberFormat="1" applyFont="1" applyFill="1" applyBorder="1" applyAlignment="1">
      <alignment horizontal="right"/>
    </xf>
    <xf numFmtId="3" fontId="35" fillId="6" borderId="10" xfId="0" applyNumberFormat="1" applyFont="1" applyFill="1" applyBorder="1"/>
    <xf numFmtId="3" fontId="35" fillId="5" borderId="24" xfId="0" applyNumberFormat="1" applyFont="1" applyFill="1" applyBorder="1"/>
    <xf numFmtId="3" fontId="35" fillId="5" borderId="24" xfId="0" applyNumberFormat="1" applyFont="1" applyFill="1" applyBorder="1" applyAlignment="1">
      <alignment horizontal="right"/>
    </xf>
    <xf numFmtId="3" fontId="0" fillId="0" borderId="13" xfId="0" applyNumberFormat="1" applyFont="1" applyBorder="1"/>
    <xf numFmtId="3" fontId="0" fillId="5" borderId="16" xfId="0" applyNumberFormat="1" applyFont="1" applyFill="1" applyBorder="1"/>
    <xf numFmtId="3" fontId="0" fillId="5" borderId="17" xfId="0" applyNumberFormat="1" applyFont="1" applyFill="1" applyBorder="1"/>
    <xf numFmtId="3" fontId="0" fillId="5" borderId="22" xfId="0" applyNumberFormat="1" applyFont="1" applyFill="1" applyBorder="1"/>
    <xf numFmtId="3" fontId="1" fillId="5" borderId="22" xfId="0" applyNumberFormat="1" applyFont="1" applyFill="1" applyBorder="1"/>
    <xf numFmtId="3" fontId="4" fillId="0" borderId="13" xfId="0" applyNumberFormat="1" applyFont="1" applyBorder="1"/>
    <xf numFmtId="3" fontId="0" fillId="0" borderId="24" xfId="0" applyNumberFormat="1" applyFont="1" applyBorder="1"/>
    <xf numFmtId="3" fontId="4" fillId="0" borderId="17" xfId="0" applyNumberFormat="1" applyFont="1" applyBorder="1"/>
    <xf numFmtId="0" fontId="0" fillId="5" borderId="28" xfId="0" applyFont="1" applyFill="1" applyBorder="1" applyAlignment="1">
      <alignment horizontal="left" wrapText="1" indent="1"/>
    </xf>
    <xf numFmtId="0" fontId="3" fillId="5" borderId="30" xfId="0" applyFont="1" applyFill="1" applyBorder="1" applyAlignment="1">
      <alignment horizontal="left" indent="1"/>
    </xf>
    <xf numFmtId="0" fontId="3" fillId="0" borderId="28" xfId="0" applyFont="1" applyBorder="1" applyAlignment="1">
      <alignment horizontal="left" indent="1"/>
    </xf>
    <xf numFmtId="0" fontId="3" fillId="0" borderId="28" xfId="0" applyFont="1" applyBorder="1" applyAlignment="1">
      <alignment horizontal="left" wrapText="1" indent="1"/>
    </xf>
    <xf numFmtId="3" fontId="4" fillId="0" borderId="42" xfId="0" applyNumberFormat="1" applyFont="1" applyBorder="1"/>
    <xf numFmtId="3" fontId="0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3" fontId="4" fillId="5" borderId="24" xfId="0" applyNumberFormat="1" applyFont="1" applyFill="1" applyBorder="1"/>
    <xf numFmtId="3" fontId="0" fillId="5" borderId="12" xfId="0" applyNumberFormat="1" applyFont="1" applyFill="1" applyBorder="1" applyAlignment="1">
      <alignment horizontal="right"/>
    </xf>
    <xf numFmtId="3" fontId="35" fillId="0" borderId="12" xfId="0" applyNumberFormat="1" applyFont="1" applyFill="1" applyBorder="1"/>
    <xf numFmtId="0" fontId="2" fillId="5" borderId="0" xfId="0" applyFont="1" applyFill="1" applyBorder="1"/>
    <xf numFmtId="3" fontId="22" fillId="5" borderId="40" xfId="0" applyNumberFormat="1" applyFont="1" applyFill="1" applyBorder="1" applyAlignment="1">
      <alignment horizontal="right"/>
    </xf>
    <xf numFmtId="3" fontId="22" fillId="5" borderId="34" xfId="0" applyNumberFormat="1" applyFont="1" applyFill="1" applyBorder="1" applyAlignment="1">
      <alignment horizontal="right"/>
    </xf>
    <xf numFmtId="0" fontId="35" fillId="6" borderId="23" xfId="0" applyFont="1" applyFill="1" applyBorder="1"/>
    <xf numFmtId="3" fontId="35" fillId="6" borderId="86" xfId="0" applyNumberFormat="1" applyFont="1" applyFill="1" applyBorder="1" applyAlignment="1">
      <alignment horizontal="right"/>
    </xf>
    <xf numFmtId="3" fontId="35" fillId="6" borderId="82" xfId="0" applyNumberFormat="1" applyFont="1" applyFill="1" applyBorder="1" applyAlignment="1">
      <alignment horizontal="right"/>
    </xf>
    <xf numFmtId="3" fontId="35" fillId="6" borderId="42" xfId="0" applyNumberFormat="1" applyFont="1" applyFill="1" applyBorder="1" applyAlignment="1">
      <alignment horizontal="right"/>
    </xf>
    <xf numFmtId="3" fontId="35" fillId="6" borderId="37" xfId="0" applyNumberFormat="1" applyFont="1" applyFill="1" applyBorder="1" applyAlignment="1">
      <alignment horizontal="right"/>
    </xf>
    <xf numFmtId="3" fontId="35" fillId="6" borderId="32" xfId="0" applyNumberFormat="1" applyFont="1" applyFill="1" applyBorder="1" applyAlignment="1">
      <alignment horizontal="right"/>
    </xf>
    <xf numFmtId="0" fontId="22" fillId="0" borderId="0" xfId="0" applyFont="1"/>
    <xf numFmtId="3" fontId="22" fillId="5" borderId="30" xfId="0" applyNumberFormat="1" applyFont="1" applyFill="1" applyBorder="1" applyAlignment="1">
      <alignment horizontal="right"/>
    </xf>
    <xf numFmtId="3" fontId="22" fillId="5" borderId="15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3" fontId="0" fillId="0" borderId="12" xfId="0" applyNumberFormat="1" applyFont="1" applyFill="1" applyBorder="1"/>
    <xf numFmtId="0" fontId="39" fillId="0" borderId="46" xfId="0" applyFont="1" applyBorder="1" applyAlignment="1">
      <alignment wrapText="1"/>
    </xf>
    <xf numFmtId="0" fontId="39" fillId="0" borderId="57" xfId="0" applyFont="1" applyFill="1" applyBorder="1" applyAlignment="1">
      <alignment wrapText="1"/>
    </xf>
    <xf numFmtId="0" fontId="39" fillId="0" borderId="12" xfId="0" applyFont="1" applyFill="1" applyBorder="1" applyAlignment="1">
      <alignment wrapText="1"/>
    </xf>
    <xf numFmtId="0" fontId="39" fillId="0" borderId="57" xfId="0" applyFont="1" applyBorder="1" applyAlignment="1">
      <alignment wrapText="1"/>
    </xf>
    <xf numFmtId="0" fontId="39" fillId="0" borderId="15" xfId="0" applyFont="1" applyBorder="1" applyAlignment="1">
      <alignment wrapText="1"/>
    </xf>
    <xf numFmtId="0" fontId="13" fillId="0" borderId="34" xfId="0" applyFont="1" applyBorder="1" applyAlignment="1">
      <alignment wrapText="1"/>
    </xf>
    <xf numFmtId="0" fontId="39" fillId="0" borderId="55" xfId="0" applyFont="1" applyBorder="1" applyAlignment="1">
      <alignment wrapText="1"/>
    </xf>
    <xf numFmtId="0" fontId="39" fillId="0" borderId="40" xfId="0" applyFont="1" applyBorder="1" applyAlignment="1">
      <alignment wrapText="1"/>
    </xf>
    <xf numFmtId="0" fontId="39" fillId="0" borderId="39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56" xfId="0" applyFont="1" applyBorder="1" applyAlignment="1">
      <alignment wrapText="1"/>
    </xf>
    <xf numFmtId="3" fontId="2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5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center" vertical="top"/>
    </xf>
    <xf numFmtId="3" fontId="9" fillId="0" borderId="45" xfId="0" applyNumberFormat="1" applyFont="1" applyBorder="1" applyAlignment="1">
      <alignment vertical="top" wrapText="1"/>
    </xf>
    <xf numFmtId="0" fontId="4" fillId="2" borderId="14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9" fillId="0" borderId="50" xfId="0" applyNumberFormat="1" applyFont="1" applyBorder="1" applyAlignment="1">
      <alignment horizontal="center" vertical="top" wrapText="1"/>
    </xf>
    <xf numFmtId="3" fontId="9" fillId="0" borderId="49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87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44" xfId="0" applyFont="1" applyBorder="1" applyAlignment="1">
      <alignment horizontal="right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34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44" xfId="0" applyFont="1" applyFill="1" applyBorder="1" applyAlignment="1">
      <alignment horizontal="right"/>
    </xf>
    <xf numFmtId="0" fontId="3" fillId="5" borderId="65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67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83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/>
    </xf>
    <xf numFmtId="0" fontId="4" fillId="7" borderId="83" xfId="0" applyFont="1" applyFill="1" applyBorder="1" applyAlignment="1">
      <alignment horizontal="center" vertical="center"/>
    </xf>
    <xf numFmtId="0" fontId="4" fillId="0" borderId="8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0" fillId="6" borderId="67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4" fillId="7" borderId="67" xfId="0" applyFont="1" applyFill="1" applyBorder="1" applyAlignment="1"/>
    <xf numFmtId="0" fontId="4" fillId="7" borderId="39" xfId="0" applyFont="1" applyFill="1" applyBorder="1" applyAlignment="1"/>
    <xf numFmtId="0" fontId="4" fillId="7" borderId="83" xfId="0" applyFont="1" applyFill="1" applyBorder="1" applyAlignment="1"/>
    <xf numFmtId="0" fontId="0" fillId="5" borderId="2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8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4" fillId="0" borderId="2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3" borderId="44" xfId="0" applyFont="1" applyFill="1" applyBorder="1" applyAlignment="1">
      <alignment horizontal="right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35" xfId="0" applyFont="1" applyFill="1" applyBorder="1" applyAlignment="1">
      <alignment horizontal="left" vertical="center" wrapText="1"/>
    </xf>
    <xf numFmtId="0" fontId="19" fillId="6" borderId="44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35" xfId="0" applyFont="1" applyFill="1" applyBorder="1" applyAlignment="1">
      <alignment horizontal="left" vertical="center" wrapText="1"/>
    </xf>
    <xf numFmtId="0" fontId="17" fillId="6" borderId="4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3" fontId="19" fillId="6" borderId="1" xfId="0" applyNumberFormat="1" applyFont="1" applyFill="1" applyBorder="1" applyAlignment="1">
      <alignment horizontal="left" vertical="center" wrapText="1"/>
    </xf>
    <xf numFmtId="3" fontId="19" fillId="6" borderId="2" xfId="0" applyNumberFormat="1" applyFont="1" applyFill="1" applyBorder="1" applyAlignment="1">
      <alignment horizontal="left" vertical="center" wrapText="1"/>
    </xf>
    <xf numFmtId="3" fontId="19" fillId="6" borderId="3" xfId="0" applyNumberFormat="1" applyFont="1" applyFill="1" applyBorder="1" applyAlignment="1">
      <alignment horizontal="left" vertical="center" wrapText="1"/>
    </xf>
    <xf numFmtId="3" fontId="19" fillId="6" borderId="35" xfId="0" applyNumberFormat="1" applyFont="1" applyFill="1" applyBorder="1" applyAlignment="1">
      <alignment horizontal="left" vertical="center" wrapText="1"/>
    </xf>
    <xf numFmtId="3" fontId="19" fillId="6" borderId="44" xfId="0" applyNumberFormat="1" applyFont="1" applyFill="1" applyBorder="1" applyAlignment="1">
      <alignment horizontal="left" vertical="center" wrapText="1"/>
    </xf>
    <xf numFmtId="3" fontId="19" fillId="6" borderId="11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/>
    </xf>
    <xf numFmtId="0" fontId="20" fillId="0" borderId="72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6" fontId="40" fillId="0" borderId="0" xfId="0" applyNumberFormat="1" applyFont="1" applyFill="1" applyBorder="1" applyAlignment="1">
      <alignment horizontal="center" vertical="center" wrapText="1"/>
    </xf>
    <xf numFmtId="166" fontId="23" fillId="0" borderId="44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30" fillId="0" borderId="0" xfId="0" applyFont="1" applyBorder="1" applyAlignment="1">
      <alignment horizontal="center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55"/>
  <sheetViews>
    <sheetView tabSelected="1" view="pageBreakPreview" zoomScaleSheetLayoutView="100" workbookViewId="0">
      <selection activeCell="B42" sqref="B42"/>
    </sheetView>
  </sheetViews>
  <sheetFormatPr defaultRowHeight="12.75" x14ac:dyDescent="0.2"/>
  <cols>
    <col min="1" max="1" width="15.42578125" style="158" customWidth="1"/>
    <col min="2" max="2" width="82" style="161" customWidth="1"/>
    <col min="3" max="16384" width="9.140625" style="154"/>
  </cols>
  <sheetData>
    <row r="1" spans="1:2" s="24" customFormat="1" ht="25.5" x14ac:dyDescent="0.2">
      <c r="A1" s="391"/>
      <c r="B1" s="165" t="s">
        <v>579</v>
      </c>
    </row>
    <row r="2" spans="1:2" s="24" customFormat="1" ht="13.5" thickBot="1" x14ac:dyDescent="0.25">
      <c r="A2" s="392"/>
      <c r="B2" s="167" t="s">
        <v>205</v>
      </c>
    </row>
    <row r="3" spans="1:2" ht="18.75" customHeight="1" thickBot="1" x14ac:dyDescent="0.25">
      <c r="A3" s="334" t="s">
        <v>52</v>
      </c>
      <c r="B3" s="159" t="s">
        <v>53</v>
      </c>
    </row>
    <row r="4" spans="1:2" ht="19.5" customHeight="1" thickBot="1" x14ac:dyDescent="0.25">
      <c r="A4" s="335" t="s">
        <v>86</v>
      </c>
      <c r="B4" s="162" t="s">
        <v>227</v>
      </c>
    </row>
    <row r="5" spans="1:2" ht="13.5" customHeight="1" thickBot="1" x14ac:dyDescent="0.25">
      <c r="A5" s="336" t="s">
        <v>79</v>
      </c>
      <c r="B5" s="160" t="s">
        <v>80</v>
      </c>
    </row>
    <row r="6" spans="1:2" ht="13.5" customHeight="1" thickBot="1" x14ac:dyDescent="0.25">
      <c r="A6" s="336" t="s">
        <v>180</v>
      </c>
      <c r="B6" s="160" t="s">
        <v>78</v>
      </c>
    </row>
    <row r="7" spans="1:2" ht="29.25" customHeight="1" thickBot="1" x14ac:dyDescent="0.25">
      <c r="A7" s="336" t="s">
        <v>58</v>
      </c>
      <c r="B7" s="160" t="s">
        <v>59</v>
      </c>
    </row>
    <row r="8" spans="1:2" ht="18.75" customHeight="1" thickBot="1" x14ac:dyDescent="0.25">
      <c r="A8" s="336" t="s">
        <v>397</v>
      </c>
      <c r="B8" s="160" t="s">
        <v>398</v>
      </c>
    </row>
    <row r="9" spans="1:2" ht="26.25" thickBot="1" x14ac:dyDescent="0.25">
      <c r="A9" s="492" t="s">
        <v>399</v>
      </c>
      <c r="B9" s="493" t="s">
        <v>400</v>
      </c>
    </row>
    <row r="10" spans="1:2" ht="13.5" thickBot="1" x14ac:dyDescent="0.25">
      <c r="A10" s="494" t="s">
        <v>401</v>
      </c>
      <c r="B10" s="495" t="s">
        <v>402</v>
      </c>
    </row>
    <row r="11" spans="1:2" ht="18.75" customHeight="1" thickBot="1" x14ac:dyDescent="0.25">
      <c r="A11" s="336" t="s">
        <v>66</v>
      </c>
      <c r="B11" s="160" t="s">
        <v>181</v>
      </c>
    </row>
    <row r="12" spans="1:2" ht="18.75" customHeight="1" thickBot="1" x14ac:dyDescent="0.25">
      <c r="A12" s="336" t="s">
        <v>67</v>
      </c>
      <c r="B12" s="160" t="s">
        <v>347</v>
      </c>
    </row>
    <row r="13" spans="1:2" ht="18.75" customHeight="1" thickBot="1" x14ac:dyDescent="0.25">
      <c r="A13" s="336" t="s">
        <v>76</v>
      </c>
      <c r="B13" s="160" t="s">
        <v>182</v>
      </c>
    </row>
    <row r="14" spans="1:2" ht="18.75" customHeight="1" thickBot="1" x14ac:dyDescent="0.25">
      <c r="A14" s="336" t="s">
        <v>228</v>
      </c>
      <c r="B14" s="160" t="s">
        <v>229</v>
      </c>
    </row>
    <row r="15" spans="1:2" ht="18.75" customHeight="1" thickBot="1" x14ac:dyDescent="0.25">
      <c r="A15" s="336" t="s">
        <v>60</v>
      </c>
      <c r="B15" s="160" t="s">
        <v>61</v>
      </c>
    </row>
    <row r="16" spans="1:2" ht="18.75" customHeight="1" thickBot="1" x14ac:dyDescent="0.25">
      <c r="A16" s="336" t="s">
        <v>56</v>
      </c>
      <c r="B16" s="160" t="s">
        <v>57</v>
      </c>
    </row>
    <row r="17" spans="1:2" ht="18.75" customHeight="1" thickBot="1" x14ac:dyDescent="0.25">
      <c r="A17" s="336" t="s">
        <v>403</v>
      </c>
      <c r="B17" s="160" t="s">
        <v>183</v>
      </c>
    </row>
    <row r="18" spans="1:2" ht="18.75" customHeight="1" thickBot="1" x14ac:dyDescent="0.25">
      <c r="A18" s="336" t="s">
        <v>404</v>
      </c>
      <c r="B18" s="160" t="s">
        <v>405</v>
      </c>
    </row>
    <row r="19" spans="1:2" ht="15" customHeight="1" thickBot="1" x14ac:dyDescent="0.25">
      <c r="A19" s="336" t="s">
        <v>54</v>
      </c>
      <c r="B19" s="160" t="s">
        <v>55</v>
      </c>
    </row>
    <row r="20" spans="1:2" ht="15" customHeight="1" thickBot="1" x14ac:dyDescent="0.25">
      <c r="A20" s="336" t="s">
        <v>406</v>
      </c>
      <c r="B20" s="160" t="s">
        <v>407</v>
      </c>
    </row>
    <row r="21" spans="1:2" ht="16.5" customHeight="1" thickBot="1" x14ac:dyDescent="0.25">
      <c r="A21" s="336" t="s">
        <v>62</v>
      </c>
      <c r="B21" s="160" t="s">
        <v>63</v>
      </c>
    </row>
    <row r="22" spans="1:2" ht="18.75" customHeight="1" thickBot="1" x14ac:dyDescent="0.25">
      <c r="A22" s="336" t="s">
        <v>188</v>
      </c>
      <c r="B22" s="160" t="s">
        <v>189</v>
      </c>
    </row>
    <row r="23" spans="1:2" ht="17.25" customHeight="1" thickBot="1" x14ac:dyDescent="0.25">
      <c r="A23" s="336" t="s">
        <v>64</v>
      </c>
      <c r="B23" s="160" t="s">
        <v>65</v>
      </c>
    </row>
    <row r="24" spans="1:2" ht="18" customHeight="1" thickBot="1" x14ac:dyDescent="0.25">
      <c r="A24" s="336" t="s">
        <v>70</v>
      </c>
      <c r="B24" s="160" t="s">
        <v>71</v>
      </c>
    </row>
    <row r="25" spans="1:2" ht="18" customHeight="1" thickBot="1" x14ac:dyDescent="0.25">
      <c r="A25" s="336" t="s">
        <v>72</v>
      </c>
      <c r="B25" s="160" t="s">
        <v>73</v>
      </c>
    </row>
    <row r="26" spans="1:2" ht="18" customHeight="1" thickBot="1" x14ac:dyDescent="0.25">
      <c r="A26" s="336" t="s">
        <v>410</v>
      </c>
      <c r="B26" s="160" t="s">
        <v>411</v>
      </c>
    </row>
    <row r="27" spans="1:2" ht="18" customHeight="1" thickBot="1" x14ac:dyDescent="0.25">
      <c r="A27" s="336" t="s">
        <v>408</v>
      </c>
      <c r="B27" s="160" t="s">
        <v>409</v>
      </c>
    </row>
    <row r="28" spans="1:2" ht="18" customHeight="1" thickBot="1" x14ac:dyDescent="0.25">
      <c r="A28" s="336" t="s">
        <v>74</v>
      </c>
      <c r="B28" s="160" t="s">
        <v>255</v>
      </c>
    </row>
    <row r="29" spans="1:2" ht="18" customHeight="1" thickBot="1" x14ac:dyDescent="0.25">
      <c r="A29" s="336" t="s">
        <v>230</v>
      </c>
      <c r="B29" s="160" t="s">
        <v>337</v>
      </c>
    </row>
    <row r="30" spans="1:2" ht="18" customHeight="1" thickBot="1" x14ac:dyDescent="0.25">
      <c r="A30" s="336" t="s">
        <v>412</v>
      </c>
      <c r="B30" s="160" t="s">
        <v>413</v>
      </c>
    </row>
    <row r="31" spans="1:2" ht="18" customHeight="1" thickBot="1" x14ac:dyDescent="0.25">
      <c r="A31" s="336" t="s">
        <v>231</v>
      </c>
      <c r="B31" s="160" t="s">
        <v>232</v>
      </c>
    </row>
    <row r="32" spans="1:2" ht="16.5" customHeight="1" thickBot="1" x14ac:dyDescent="0.25">
      <c r="A32" s="336" t="s">
        <v>77</v>
      </c>
      <c r="B32" s="160" t="s">
        <v>190</v>
      </c>
    </row>
    <row r="33" spans="1:2" ht="16.5" customHeight="1" thickBot="1" x14ac:dyDescent="0.25">
      <c r="A33" s="336" t="s">
        <v>414</v>
      </c>
      <c r="B33" s="160" t="s">
        <v>415</v>
      </c>
    </row>
    <row r="34" spans="1:2" ht="15" customHeight="1" thickBot="1" x14ac:dyDescent="0.25">
      <c r="A34" s="336" t="s">
        <v>197</v>
      </c>
      <c r="B34" s="160" t="s">
        <v>191</v>
      </c>
    </row>
    <row r="35" spans="1:2" ht="20.25" customHeight="1" thickBot="1" x14ac:dyDescent="0.25">
      <c r="A35" s="336" t="s">
        <v>198</v>
      </c>
      <c r="B35" s="160" t="s">
        <v>338</v>
      </c>
    </row>
    <row r="36" spans="1:2" ht="18" customHeight="1" thickBot="1" x14ac:dyDescent="0.25">
      <c r="A36" s="336" t="s">
        <v>199</v>
      </c>
      <c r="B36" s="160" t="s">
        <v>200</v>
      </c>
    </row>
    <row r="37" spans="1:2" ht="15.75" customHeight="1" thickBot="1" x14ac:dyDescent="0.25">
      <c r="A37" s="336" t="s">
        <v>192</v>
      </c>
      <c r="B37" s="160" t="s">
        <v>75</v>
      </c>
    </row>
    <row r="38" spans="1:2" ht="15.75" customHeight="1" thickBot="1" x14ac:dyDescent="0.25">
      <c r="A38" s="336" t="s">
        <v>193</v>
      </c>
      <c r="B38" s="160" t="s">
        <v>256</v>
      </c>
    </row>
    <row r="39" spans="1:2" ht="18.75" customHeight="1" thickBot="1" x14ac:dyDescent="0.25">
      <c r="A39" s="336" t="s">
        <v>194</v>
      </c>
      <c r="B39" s="160" t="s">
        <v>195</v>
      </c>
    </row>
    <row r="40" spans="1:2" ht="15.75" customHeight="1" thickBot="1" x14ac:dyDescent="0.25">
      <c r="A40" s="336" t="s">
        <v>196</v>
      </c>
      <c r="B40" s="160" t="s">
        <v>348</v>
      </c>
    </row>
    <row r="41" spans="1:2" s="53" customFormat="1" ht="16.5" customHeight="1" thickBot="1" x14ac:dyDescent="0.25">
      <c r="A41" s="335" t="s">
        <v>87</v>
      </c>
      <c r="B41" s="162" t="s">
        <v>396</v>
      </c>
    </row>
    <row r="42" spans="1:2" ht="19.5" customHeight="1" thickBot="1" x14ac:dyDescent="0.25">
      <c r="A42" s="336" t="s">
        <v>68</v>
      </c>
      <c r="B42" s="160" t="s">
        <v>69</v>
      </c>
    </row>
    <row r="43" spans="1:2" ht="18" customHeight="1" thickBot="1" x14ac:dyDescent="0.25">
      <c r="A43" s="336" t="s">
        <v>197</v>
      </c>
      <c r="B43" s="160" t="s">
        <v>339</v>
      </c>
    </row>
    <row r="44" spans="1:2" ht="15" customHeight="1" thickBot="1" x14ac:dyDescent="0.25">
      <c r="A44" s="336" t="s">
        <v>198</v>
      </c>
      <c r="B44" s="160" t="s">
        <v>338</v>
      </c>
    </row>
    <row r="45" spans="1:2" ht="13.5" customHeight="1" thickBot="1" x14ac:dyDescent="0.25">
      <c r="A45" s="336" t="s">
        <v>199</v>
      </c>
      <c r="B45" s="160" t="s">
        <v>200</v>
      </c>
    </row>
    <row r="46" spans="1:2" ht="13.5" customHeight="1" thickBot="1" x14ac:dyDescent="0.25">
      <c r="A46" s="336" t="s">
        <v>417</v>
      </c>
      <c r="B46" s="160" t="s">
        <v>419</v>
      </c>
    </row>
    <row r="47" spans="1:2" ht="13.5" customHeight="1" thickBot="1" x14ac:dyDescent="0.25">
      <c r="A47" s="336" t="s">
        <v>418</v>
      </c>
      <c r="B47" s="160" t="s">
        <v>420</v>
      </c>
    </row>
    <row r="48" spans="1:2" ht="13.5" customHeight="1" thickBot="1" x14ac:dyDescent="0.25">
      <c r="A48" s="336" t="s">
        <v>416</v>
      </c>
      <c r="B48" s="160" t="s">
        <v>253</v>
      </c>
    </row>
    <row r="49" spans="1:2" ht="13.5" customHeight="1" thickBot="1" x14ac:dyDescent="0.25">
      <c r="A49" s="335" t="s">
        <v>88</v>
      </c>
      <c r="B49" s="162" t="s">
        <v>251</v>
      </c>
    </row>
    <row r="50" spans="1:2" ht="13.5" customHeight="1" thickBot="1" x14ac:dyDescent="0.25">
      <c r="A50" s="334" t="s">
        <v>192</v>
      </c>
      <c r="B50" s="496" t="s">
        <v>75</v>
      </c>
    </row>
    <row r="51" spans="1:2" ht="15" customHeight="1" thickBot="1" x14ac:dyDescent="0.25">
      <c r="A51" s="334" t="s">
        <v>193</v>
      </c>
      <c r="B51" s="496" t="s">
        <v>252</v>
      </c>
    </row>
    <row r="52" spans="1:2" ht="15" customHeight="1" thickBot="1" x14ac:dyDescent="0.25">
      <c r="A52" s="497" t="s">
        <v>349</v>
      </c>
      <c r="B52" s="498" t="s">
        <v>573</v>
      </c>
    </row>
    <row r="55" spans="1:2" x14ac:dyDescent="0.2">
      <c r="B55" s="509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7:D157"/>
  <sheetViews>
    <sheetView topLeftCell="A7" workbookViewId="0">
      <selection activeCell="A12" sqref="A12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4" x14ac:dyDescent="0.2">
      <c r="A7" s="766" t="s">
        <v>396</v>
      </c>
      <c r="B7" s="767"/>
      <c r="C7" s="767"/>
      <c r="D7" s="767"/>
    </row>
    <row r="8" spans="1:4" x14ac:dyDescent="0.2">
      <c r="A8" s="766" t="s">
        <v>493</v>
      </c>
      <c r="B8" s="767"/>
      <c r="C8" s="767"/>
      <c r="D8" s="767"/>
    </row>
    <row r="9" spans="1:4" x14ac:dyDescent="0.2">
      <c r="A9" s="768"/>
      <c r="B9" s="767"/>
      <c r="C9" s="768"/>
      <c r="D9" s="768"/>
    </row>
    <row r="11" spans="1:4" x14ac:dyDescent="0.2">
      <c r="A11" s="768" t="s">
        <v>579</v>
      </c>
      <c r="B11" s="767"/>
      <c r="C11" s="768"/>
      <c r="D11" s="768"/>
    </row>
    <row r="12" spans="1:4" x14ac:dyDescent="0.2">
      <c r="C12" s="742" t="s">
        <v>218</v>
      </c>
      <c r="D12" s="742"/>
    </row>
    <row r="13" spans="1:4" x14ac:dyDescent="0.2">
      <c r="C13" s="317"/>
      <c r="D13" s="317"/>
    </row>
    <row r="14" spans="1:4" ht="13.5" thickBot="1" x14ac:dyDescent="0.25">
      <c r="D14" s="1" t="s">
        <v>353</v>
      </c>
    </row>
    <row r="15" spans="1:4" x14ac:dyDescent="0.2">
      <c r="A15" s="3" t="s">
        <v>6</v>
      </c>
      <c r="B15" s="4"/>
      <c r="C15" s="5"/>
      <c r="D15" s="6"/>
    </row>
    <row r="16" spans="1:4" ht="13.5" thickBot="1" x14ac:dyDescent="0.25">
      <c r="A16" s="7" t="s">
        <v>7</v>
      </c>
      <c r="B16" s="8"/>
      <c r="C16" s="9"/>
      <c r="D16" s="10"/>
    </row>
    <row r="17" spans="1:4" x14ac:dyDescent="0.2">
      <c r="A17" s="11" t="s">
        <v>8</v>
      </c>
      <c r="B17" s="12" t="s">
        <v>9</v>
      </c>
      <c r="C17" s="13"/>
      <c r="D17" s="769" t="s">
        <v>10</v>
      </c>
    </row>
    <row r="18" spans="1:4" ht="13.5" thickBot="1" x14ac:dyDescent="0.25">
      <c r="A18" s="234"/>
      <c r="B18" s="235" t="s">
        <v>23</v>
      </c>
      <c r="C18" s="236" t="s">
        <v>11</v>
      </c>
      <c r="D18" s="770"/>
    </row>
    <row r="19" spans="1:4" x14ac:dyDescent="0.2">
      <c r="A19" s="438" t="s">
        <v>39</v>
      </c>
      <c r="B19" s="439">
        <f>B21+B20+B22</f>
        <v>65702</v>
      </c>
      <c r="C19" s="439">
        <f>C21+C20</f>
        <v>0</v>
      </c>
      <c r="D19" s="608"/>
    </row>
    <row r="20" spans="1:4" x14ac:dyDescent="0.2">
      <c r="A20" s="607" t="s">
        <v>358</v>
      </c>
      <c r="B20" s="700">
        <v>51512</v>
      </c>
      <c r="C20" s="437"/>
      <c r="D20" s="403"/>
    </row>
    <row r="21" spans="1:4" x14ac:dyDescent="0.2">
      <c r="A21" s="329" t="s">
        <v>359</v>
      </c>
      <c r="B21" s="488">
        <v>13908</v>
      </c>
      <c r="C21" s="205"/>
      <c r="D21" s="223"/>
    </row>
    <row r="22" spans="1:4" x14ac:dyDescent="0.2">
      <c r="A22" s="329" t="s">
        <v>432</v>
      </c>
      <c r="B22" s="488">
        <v>282</v>
      </c>
      <c r="C22" s="205"/>
      <c r="D22" s="223"/>
    </row>
    <row r="23" spans="1:4" x14ac:dyDescent="0.2">
      <c r="A23" s="207" t="s">
        <v>490</v>
      </c>
      <c r="B23" s="532">
        <f>B24+B25+B26+B27</f>
        <v>30852</v>
      </c>
      <c r="C23" s="209"/>
      <c r="D23" s="224"/>
    </row>
    <row r="24" spans="1:4" x14ac:dyDescent="0.2">
      <c r="A24" s="330" t="s">
        <v>576</v>
      </c>
      <c r="B24" s="687">
        <v>0</v>
      </c>
      <c r="C24" s="225"/>
      <c r="D24" s="224"/>
    </row>
    <row r="25" spans="1:4" x14ac:dyDescent="0.2">
      <c r="A25" s="330" t="s">
        <v>533</v>
      </c>
      <c r="B25" s="514">
        <v>8692</v>
      </c>
      <c r="C25" s="225"/>
      <c r="D25" s="224"/>
    </row>
    <row r="26" spans="1:4" x14ac:dyDescent="0.2">
      <c r="A26" s="329" t="s">
        <v>260</v>
      </c>
      <c r="B26" s="514">
        <v>16638</v>
      </c>
      <c r="C26" s="225"/>
      <c r="D26" s="224"/>
    </row>
    <row r="27" spans="1:4" x14ac:dyDescent="0.2">
      <c r="A27" s="329" t="s">
        <v>514</v>
      </c>
      <c r="B27" s="514">
        <v>5522</v>
      </c>
      <c r="C27" s="225"/>
      <c r="D27" s="224"/>
    </row>
    <row r="28" spans="1:4" ht="13.5" thickBot="1" x14ac:dyDescent="0.25">
      <c r="A28" s="226" t="s">
        <v>436</v>
      </c>
      <c r="B28" s="666">
        <v>3090</v>
      </c>
      <c r="C28" s="227"/>
      <c r="D28" s="333"/>
    </row>
    <row r="29" spans="1:4" ht="13.5" thickBot="1" x14ac:dyDescent="0.25">
      <c r="A29" s="543" t="s">
        <v>361</v>
      </c>
      <c r="B29" s="544">
        <f>B23+B19+B28</f>
        <v>99644</v>
      </c>
      <c r="C29" s="544">
        <f>C23+C19+C28</f>
        <v>0</v>
      </c>
      <c r="D29" s="548"/>
    </row>
    <row r="30" spans="1:4" x14ac:dyDescent="0.2">
      <c r="A30" s="228"/>
      <c r="B30" s="229"/>
      <c r="C30" s="229"/>
      <c r="D30" s="229"/>
    </row>
    <row r="31" spans="1:4" x14ac:dyDescent="0.2">
      <c r="A31" s="228"/>
      <c r="B31" s="229"/>
      <c r="C31" s="229"/>
      <c r="D31" s="229"/>
    </row>
    <row r="32" spans="1:4" x14ac:dyDescent="0.2">
      <c r="A32" s="190"/>
      <c r="B32" s="191"/>
      <c r="C32" s="191"/>
      <c r="D32" s="191"/>
    </row>
    <row r="33" spans="1:4" x14ac:dyDescent="0.2">
      <c r="A33" s="759" t="s">
        <v>396</v>
      </c>
      <c r="B33" s="760"/>
      <c r="C33" s="760"/>
      <c r="D33" s="760"/>
    </row>
    <row r="34" spans="1:4" x14ac:dyDescent="0.2">
      <c r="A34" s="759" t="s">
        <v>493</v>
      </c>
      <c r="B34" s="760"/>
      <c r="C34" s="760"/>
      <c r="D34" s="760"/>
    </row>
    <row r="35" spans="1:4" x14ac:dyDescent="0.2">
      <c r="A35" s="190"/>
      <c r="B35" s="191"/>
      <c r="C35" s="762"/>
      <c r="D35" s="762"/>
    </row>
    <row r="36" spans="1:4" ht="13.5" thickBot="1" x14ac:dyDescent="0.25">
      <c r="A36" s="190"/>
      <c r="B36" s="191"/>
      <c r="C36" s="763" t="s">
        <v>353</v>
      </c>
      <c r="D36" s="763"/>
    </row>
    <row r="37" spans="1:4" x14ac:dyDescent="0.2">
      <c r="A37" s="193" t="s">
        <v>12</v>
      </c>
      <c r="B37" s="194"/>
      <c r="C37" s="195"/>
      <c r="D37" s="230"/>
    </row>
    <row r="38" spans="1:4" ht="13.5" thickBot="1" x14ac:dyDescent="0.25">
      <c r="A38" s="231" t="s">
        <v>7</v>
      </c>
      <c r="B38" s="232"/>
      <c r="C38" s="228"/>
      <c r="D38" s="233"/>
    </row>
    <row r="39" spans="1:4" x14ac:dyDescent="0.2">
      <c r="A39" s="196" t="s">
        <v>13</v>
      </c>
      <c r="B39" s="197" t="s">
        <v>9</v>
      </c>
      <c r="C39" s="198"/>
      <c r="D39" s="764" t="s">
        <v>10</v>
      </c>
    </row>
    <row r="40" spans="1:4" ht="13.5" thickBot="1" x14ac:dyDescent="0.25">
      <c r="A40" s="234"/>
      <c r="B40" s="235" t="s">
        <v>23</v>
      </c>
      <c r="C40" s="236" t="s">
        <v>11</v>
      </c>
      <c r="D40" s="765"/>
    </row>
    <row r="41" spans="1:4" x14ac:dyDescent="0.2">
      <c r="A41" s="373" t="s">
        <v>14</v>
      </c>
      <c r="B41" s="668">
        <f>SUM(B42:B44)</f>
        <v>99344</v>
      </c>
      <c r="C41" s="374">
        <f>SUM(C42:C44)</f>
        <v>0</v>
      </c>
      <c r="D41" s="375"/>
    </row>
    <row r="42" spans="1:4" x14ac:dyDescent="0.2">
      <c r="A42" s="203" t="s">
        <v>529</v>
      </c>
      <c r="B42" s="488">
        <v>36138</v>
      </c>
      <c r="C42" s="204"/>
      <c r="D42" s="376"/>
    </row>
    <row r="43" spans="1:4" x14ac:dyDescent="0.2">
      <c r="A43" s="203" t="s">
        <v>530</v>
      </c>
      <c r="B43" s="488">
        <v>6656</v>
      </c>
      <c r="C43" s="204"/>
      <c r="D43" s="376"/>
    </row>
    <row r="44" spans="1:4" x14ac:dyDescent="0.2">
      <c r="A44" s="203" t="s">
        <v>531</v>
      </c>
      <c r="B44" s="488">
        <f>53406+7967-2081-2475-90-150-27</f>
        <v>56550</v>
      </c>
      <c r="C44" s="204"/>
      <c r="D44" s="376"/>
    </row>
    <row r="45" spans="1:4" x14ac:dyDescent="0.2">
      <c r="A45" s="207" t="s">
        <v>357</v>
      </c>
      <c r="B45" s="489">
        <v>300</v>
      </c>
      <c r="C45" s="204"/>
      <c r="D45" s="376"/>
    </row>
    <row r="46" spans="1:4" x14ac:dyDescent="0.2">
      <c r="A46" s="201" t="s">
        <v>390</v>
      </c>
      <c r="B46" s="489">
        <v>0</v>
      </c>
      <c r="C46" s="202"/>
      <c r="D46" s="223"/>
    </row>
    <row r="47" spans="1:4" ht="13.5" thickBot="1" x14ac:dyDescent="0.25">
      <c r="A47" s="377"/>
      <c r="B47" s="506"/>
      <c r="C47" s="217"/>
      <c r="D47" s="378"/>
    </row>
    <row r="48" spans="1:4" ht="13.5" thickBot="1" x14ac:dyDescent="0.25">
      <c r="A48" s="541" t="s">
        <v>360</v>
      </c>
      <c r="B48" s="549">
        <f>SUM(B41+B45+B46+B47)</f>
        <v>99644</v>
      </c>
      <c r="C48" s="550">
        <f>SUM(C41+C45+C46+C47)</f>
        <v>0</v>
      </c>
      <c r="D48" s="551"/>
    </row>
    <row r="49" spans="1:4" x14ac:dyDescent="0.2">
      <c r="A49" s="38"/>
      <c r="B49" s="35"/>
      <c r="C49" s="34"/>
      <c r="D49" s="34"/>
    </row>
    <row r="50" spans="1:4" x14ac:dyDescent="0.2">
      <c r="A50" s="689"/>
      <c r="B50" s="35"/>
      <c r="C50" s="34"/>
      <c r="D50" s="34"/>
    </row>
    <row r="51" spans="1:4" x14ac:dyDescent="0.2">
      <c r="A51" s="38"/>
      <c r="B51" s="35"/>
      <c r="C51" s="34"/>
      <c r="D51" s="34"/>
    </row>
    <row r="52" spans="1:4" x14ac:dyDescent="0.2">
      <c r="A52" s="34"/>
      <c r="B52" s="35"/>
      <c r="C52" s="34"/>
      <c r="D52" s="34"/>
    </row>
    <row r="53" spans="1:4" x14ac:dyDescent="0.2">
      <c r="A53" s="38"/>
      <c r="B53" s="35"/>
      <c r="C53" s="34"/>
      <c r="D53" s="34"/>
    </row>
    <row r="54" spans="1:4" x14ac:dyDescent="0.2">
      <c r="A54" s="34"/>
      <c r="B54" s="35"/>
      <c r="C54" s="34"/>
      <c r="D54" s="34"/>
    </row>
    <row r="55" spans="1:4" x14ac:dyDescent="0.2">
      <c r="A55" s="34"/>
      <c r="B55" s="35"/>
      <c r="C55" s="34"/>
      <c r="D55" s="34"/>
    </row>
    <row r="56" spans="1:4" x14ac:dyDescent="0.2">
      <c r="A56" s="38"/>
      <c r="B56" s="35"/>
      <c r="C56" s="35"/>
      <c r="D56" s="34"/>
    </row>
    <row r="57" spans="1:4" x14ac:dyDescent="0.2">
      <c r="A57" s="38"/>
      <c r="B57" s="35"/>
      <c r="C57" s="35"/>
      <c r="D57" s="34"/>
    </row>
    <row r="58" spans="1:4" x14ac:dyDescent="0.2">
      <c r="A58" s="38"/>
      <c r="B58" s="35"/>
      <c r="C58" s="35"/>
      <c r="D58" s="34"/>
    </row>
    <row r="59" spans="1:4" x14ac:dyDescent="0.2">
      <c r="A59" s="38"/>
      <c r="B59" s="35"/>
      <c r="C59" s="35"/>
      <c r="D59" s="34"/>
    </row>
    <row r="60" spans="1:4" x14ac:dyDescent="0.2">
      <c r="A60" s="38"/>
      <c r="B60" s="35"/>
      <c r="C60" s="35"/>
      <c r="D60" s="34"/>
    </row>
    <row r="61" spans="1:4" x14ac:dyDescent="0.2">
      <c r="A61" s="36"/>
      <c r="B61" s="35"/>
      <c r="C61" s="34"/>
      <c r="D61" s="34"/>
    </row>
    <row r="62" spans="1:4" x14ac:dyDescent="0.2">
      <c r="A62" s="34"/>
      <c r="B62" s="37"/>
      <c r="C62" s="37"/>
      <c r="D62" s="37"/>
    </row>
    <row r="63" spans="1:4" x14ac:dyDescent="0.2">
      <c r="A63" s="34"/>
      <c r="B63" s="35"/>
      <c r="C63" s="34"/>
      <c r="D63" s="34"/>
    </row>
    <row r="64" spans="1:4" x14ac:dyDescent="0.2">
      <c r="A64" s="34"/>
      <c r="B64" s="35"/>
      <c r="C64" s="34"/>
      <c r="D64" s="34"/>
    </row>
    <row r="65" spans="1:4" x14ac:dyDescent="0.2">
      <c r="A65" s="34"/>
      <c r="B65" s="35"/>
      <c r="C65" s="34"/>
      <c r="D65" s="34"/>
    </row>
    <row r="66" spans="1:4" x14ac:dyDescent="0.2">
      <c r="A66" s="34"/>
      <c r="B66" s="35"/>
      <c r="C66" s="34"/>
      <c r="D66" s="34"/>
    </row>
    <row r="67" spans="1:4" x14ac:dyDescent="0.2">
      <c r="A67" s="34"/>
      <c r="B67" s="35"/>
      <c r="C67" s="34"/>
      <c r="D67" s="34"/>
    </row>
    <row r="68" spans="1:4" x14ac:dyDescent="0.2">
      <c r="A68" s="34"/>
      <c r="B68" s="35"/>
      <c r="C68" s="34"/>
      <c r="D68" s="34"/>
    </row>
    <row r="69" spans="1:4" x14ac:dyDescent="0.2">
      <c r="A69" s="34"/>
      <c r="B69" s="35"/>
      <c r="C69" s="34"/>
      <c r="D69" s="34"/>
    </row>
    <row r="70" spans="1:4" x14ac:dyDescent="0.2">
      <c r="A70" s="34"/>
      <c r="B70" s="35"/>
      <c r="C70" s="34"/>
      <c r="D70" s="34"/>
    </row>
    <row r="71" spans="1:4" x14ac:dyDescent="0.2">
      <c r="A71" s="34"/>
      <c r="B71" s="35"/>
      <c r="C71" s="34"/>
      <c r="D71" s="34"/>
    </row>
    <row r="72" spans="1:4" x14ac:dyDescent="0.2">
      <c r="A72" s="34"/>
      <c r="B72" s="35"/>
      <c r="C72" s="34"/>
      <c r="D72" s="34"/>
    </row>
    <row r="73" spans="1:4" x14ac:dyDescent="0.2">
      <c r="A73" s="34"/>
      <c r="B73" s="35"/>
      <c r="C73" s="34"/>
      <c r="D73" s="34"/>
    </row>
    <row r="74" spans="1:4" x14ac:dyDescent="0.2">
      <c r="A74" s="34"/>
      <c r="B74" s="35"/>
      <c r="C74" s="34"/>
      <c r="D74" s="34"/>
    </row>
    <row r="75" spans="1:4" x14ac:dyDescent="0.2">
      <c r="A75" s="36"/>
      <c r="B75" s="35"/>
      <c r="C75" s="34"/>
      <c r="D75" s="34"/>
    </row>
    <row r="76" spans="1:4" x14ac:dyDescent="0.2">
      <c r="A76" s="36"/>
      <c r="B76" s="37"/>
      <c r="C76" s="36"/>
      <c r="D76" s="34"/>
    </row>
    <row r="77" spans="1:4" x14ac:dyDescent="0.2">
      <c r="A77" s="34"/>
      <c r="B77" s="37"/>
      <c r="C77" s="36"/>
      <c r="D77" s="34"/>
    </row>
    <row r="78" spans="1:4" x14ac:dyDescent="0.2">
      <c r="A78" s="34"/>
      <c r="B78" s="35"/>
      <c r="C78" s="34"/>
      <c r="D78" s="34"/>
    </row>
    <row r="79" spans="1:4" x14ac:dyDescent="0.2">
      <c r="A79" s="34"/>
      <c r="B79" s="35"/>
      <c r="C79" s="34"/>
      <c r="D79" s="34"/>
    </row>
    <row r="80" spans="1:4" x14ac:dyDescent="0.2">
      <c r="A80" s="36"/>
      <c r="B80" s="35"/>
      <c r="C80" s="34"/>
      <c r="D80" s="34"/>
    </row>
    <row r="81" spans="1:4" x14ac:dyDescent="0.2">
      <c r="A81" s="36"/>
      <c r="B81" s="37"/>
      <c r="C81" s="36"/>
      <c r="D81" s="36"/>
    </row>
    <row r="82" spans="1:4" x14ac:dyDescent="0.2">
      <c r="A82" s="36"/>
      <c r="B82" s="37"/>
      <c r="C82" s="36"/>
      <c r="D82" s="36"/>
    </row>
    <row r="83" spans="1:4" x14ac:dyDescent="0.2">
      <c r="A83" s="36"/>
      <c r="B83" s="35"/>
      <c r="C83" s="34"/>
      <c r="D83" s="34"/>
    </row>
    <row r="84" spans="1:4" x14ac:dyDescent="0.2">
      <c r="A84" s="36"/>
      <c r="B84" s="35"/>
      <c r="C84" s="34"/>
      <c r="D84" s="34"/>
    </row>
    <row r="85" spans="1:4" x14ac:dyDescent="0.2">
      <c r="A85" s="34"/>
      <c r="B85" s="35"/>
      <c r="C85" s="34"/>
      <c r="D85" s="34"/>
    </row>
    <row r="86" spans="1:4" x14ac:dyDescent="0.2">
      <c r="A86" s="36"/>
      <c r="B86" s="35"/>
      <c r="C86" s="34"/>
      <c r="D86" s="34"/>
    </row>
    <row r="87" spans="1:4" x14ac:dyDescent="0.2">
      <c r="A87" s="34"/>
      <c r="B87" s="37"/>
      <c r="C87" s="36"/>
      <c r="D87" s="36"/>
    </row>
    <row r="88" spans="1:4" x14ac:dyDescent="0.2">
      <c r="A88" s="34"/>
      <c r="B88" s="35"/>
      <c r="C88" s="34"/>
      <c r="D88" s="34"/>
    </row>
    <row r="89" spans="1:4" x14ac:dyDescent="0.2">
      <c r="A89" s="38"/>
      <c r="B89" s="35"/>
      <c r="C89" s="35"/>
      <c r="D89" s="34"/>
    </row>
    <row r="90" spans="1:4" x14ac:dyDescent="0.2">
      <c r="A90" s="38"/>
      <c r="B90" s="35"/>
      <c r="C90" s="35"/>
      <c r="D90" s="35"/>
    </row>
    <row r="91" spans="1:4" x14ac:dyDescent="0.2">
      <c r="A91" s="38"/>
      <c r="B91" s="35"/>
      <c r="C91" s="34"/>
      <c r="D91" s="34"/>
    </row>
    <row r="92" spans="1:4" x14ac:dyDescent="0.2">
      <c r="A92" s="38"/>
      <c r="B92" s="35"/>
      <c r="C92" s="34"/>
      <c r="D92" s="34"/>
    </row>
    <row r="93" spans="1:4" x14ac:dyDescent="0.2">
      <c r="A93" s="38"/>
      <c r="B93" s="35"/>
      <c r="C93" s="35"/>
      <c r="D93" s="35"/>
    </row>
    <row r="94" spans="1:4" x14ac:dyDescent="0.2">
      <c r="A94" s="34"/>
      <c r="B94" s="35"/>
      <c r="C94" s="34"/>
      <c r="D94" s="34"/>
    </row>
    <row r="95" spans="1:4" x14ac:dyDescent="0.2">
      <c r="A95" s="34"/>
      <c r="B95" s="35"/>
      <c r="C95" s="34"/>
      <c r="D95" s="34"/>
    </row>
    <row r="96" spans="1:4" x14ac:dyDescent="0.2">
      <c r="A96" s="38"/>
      <c r="B96" s="35"/>
      <c r="C96" s="34"/>
      <c r="D96" s="34"/>
    </row>
    <row r="97" spans="1:4" x14ac:dyDescent="0.2">
      <c r="A97" s="38"/>
      <c r="B97" s="35"/>
      <c r="C97" s="35"/>
      <c r="D97" s="35"/>
    </row>
    <row r="98" spans="1:4" x14ac:dyDescent="0.2">
      <c r="A98" s="38"/>
      <c r="B98" s="39"/>
      <c r="C98" s="35"/>
      <c r="D98" s="34"/>
    </row>
    <row r="99" spans="1:4" x14ac:dyDescent="0.2">
      <c r="A99" s="38"/>
      <c r="B99" s="39"/>
      <c r="C99" s="35"/>
      <c r="D99" s="34"/>
    </row>
    <row r="100" spans="1:4" x14ac:dyDescent="0.2">
      <c r="A100" s="38"/>
      <c r="B100" s="39"/>
      <c r="C100" s="35"/>
      <c r="D100" s="34"/>
    </row>
    <row r="101" spans="1:4" x14ac:dyDescent="0.2">
      <c r="A101" s="38"/>
      <c r="B101" s="35"/>
      <c r="C101" s="35"/>
      <c r="D101" s="34"/>
    </row>
    <row r="102" spans="1:4" x14ac:dyDescent="0.2">
      <c r="A102" s="38"/>
      <c r="B102" s="35"/>
      <c r="C102" s="35"/>
      <c r="D102" s="35"/>
    </row>
    <row r="103" spans="1:4" x14ac:dyDescent="0.2">
      <c r="A103" s="38"/>
      <c r="B103" s="35"/>
      <c r="C103" s="35"/>
      <c r="D103" s="34"/>
    </row>
    <row r="104" spans="1:4" x14ac:dyDescent="0.2">
      <c r="A104" s="34"/>
      <c r="B104" s="35"/>
      <c r="C104" s="35"/>
      <c r="D104" s="34"/>
    </row>
    <row r="105" spans="1:4" x14ac:dyDescent="0.2">
      <c r="A105" s="34"/>
      <c r="B105" s="35"/>
      <c r="C105" s="35"/>
      <c r="D105" s="34"/>
    </row>
    <row r="106" spans="1:4" x14ac:dyDescent="0.2">
      <c r="A106" s="34"/>
      <c r="B106" s="35"/>
      <c r="C106" s="35"/>
      <c r="D106" s="35"/>
    </row>
    <row r="107" spans="1:4" x14ac:dyDescent="0.2">
      <c r="A107" s="34"/>
      <c r="B107" s="35"/>
      <c r="C107" s="34"/>
      <c r="D107" s="34"/>
    </row>
    <row r="108" spans="1:4" x14ac:dyDescent="0.2">
      <c r="A108" s="34"/>
      <c r="B108" s="35"/>
      <c r="C108" s="34"/>
      <c r="D108" s="34"/>
    </row>
    <row r="109" spans="1:4" x14ac:dyDescent="0.2">
      <c r="A109" s="34"/>
      <c r="B109" s="35"/>
      <c r="C109" s="34"/>
      <c r="D109" s="34"/>
    </row>
    <row r="110" spans="1:4" x14ac:dyDescent="0.2">
      <c r="A110" s="38"/>
      <c r="B110" s="35"/>
      <c r="C110" s="34"/>
      <c r="D110" s="34"/>
    </row>
    <row r="111" spans="1:4" x14ac:dyDescent="0.2">
      <c r="A111" s="38"/>
      <c r="B111" s="35"/>
      <c r="C111" s="35"/>
      <c r="D111" s="35"/>
    </row>
    <row r="112" spans="1:4" x14ac:dyDescent="0.2">
      <c r="A112" s="38"/>
      <c r="B112" s="35"/>
      <c r="C112" s="40"/>
      <c r="D112" s="34"/>
    </row>
    <row r="113" spans="1:4" x14ac:dyDescent="0.2">
      <c r="A113" s="34"/>
      <c r="B113" s="35"/>
      <c r="C113" s="35"/>
      <c r="D113" s="34"/>
    </row>
    <row r="114" spans="1:4" x14ac:dyDescent="0.2">
      <c r="A114" s="36"/>
      <c r="B114" s="35"/>
      <c r="C114" s="34"/>
      <c r="D114" s="34"/>
    </row>
    <row r="115" spans="1:4" x14ac:dyDescent="0.2">
      <c r="A115" s="9"/>
      <c r="B115" s="37"/>
      <c r="C115" s="37"/>
      <c r="D115" s="37"/>
    </row>
    <row r="116" spans="1:4" x14ac:dyDescent="0.2">
      <c r="A116" s="9"/>
      <c r="B116" s="8"/>
      <c r="C116" s="9"/>
      <c r="D116" s="9"/>
    </row>
    <row r="117" spans="1:4" x14ac:dyDescent="0.2">
      <c r="A117" s="9"/>
      <c r="B117" s="8"/>
      <c r="C117" s="9"/>
      <c r="D117" s="9"/>
    </row>
    <row r="118" spans="1:4" x14ac:dyDescent="0.2">
      <c r="A118" s="9"/>
      <c r="B118" s="8"/>
      <c r="C118" s="9"/>
      <c r="D118" s="9"/>
    </row>
    <row r="119" spans="1:4" x14ac:dyDescent="0.2">
      <c r="A119" s="9"/>
      <c r="B119" s="8"/>
      <c r="C119" s="9"/>
      <c r="D119" s="9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B157" s="8"/>
      <c r="C157" s="9"/>
      <c r="D157" s="9"/>
    </row>
  </sheetData>
  <mergeCells count="11">
    <mergeCell ref="C36:D36"/>
    <mergeCell ref="D39:D40"/>
    <mergeCell ref="C35:D35"/>
    <mergeCell ref="A7:D7"/>
    <mergeCell ref="A8:D8"/>
    <mergeCell ref="A9:D9"/>
    <mergeCell ref="C12:D12"/>
    <mergeCell ref="A34:D34"/>
    <mergeCell ref="A33:D33"/>
    <mergeCell ref="A11:D11"/>
    <mergeCell ref="D17:D18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P254"/>
  <sheetViews>
    <sheetView zoomScaleNormal="100" workbookViewId="0">
      <selection activeCell="M27" sqref="M27"/>
    </sheetView>
  </sheetViews>
  <sheetFormatPr defaultRowHeight="12.75" x14ac:dyDescent="0.2"/>
  <cols>
    <col min="1" max="1" width="14.5703125" customWidth="1"/>
    <col min="2" max="2" width="8.140625" customWidth="1"/>
    <col min="3" max="3" width="9.85546875" customWidth="1"/>
    <col min="4" max="4" width="8.5703125" customWidth="1"/>
    <col min="5" max="5" width="7.140625" customWidth="1"/>
    <col min="6" max="6" width="9.42578125" customWidth="1"/>
    <col min="7" max="7" width="11.85546875" customWidth="1"/>
    <col min="8" max="8" width="7.5703125" customWidth="1"/>
    <col min="9" max="9" width="9.7109375" customWidth="1"/>
    <col min="10" max="10" width="8.28515625" customWidth="1"/>
    <col min="11" max="11" width="7.140625" customWidth="1"/>
    <col min="13" max="13" width="8.42578125" customWidth="1"/>
    <col min="14" max="14" width="8.140625" customWidth="1"/>
    <col min="15" max="15" width="9.28515625" customWidth="1"/>
    <col min="16" max="16" width="9" customWidth="1"/>
  </cols>
  <sheetData>
    <row r="6" spans="1:16" ht="15" x14ac:dyDescent="0.25">
      <c r="A6" s="753" t="s">
        <v>548</v>
      </c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</row>
    <row r="8" spans="1:16" x14ac:dyDescent="0.2">
      <c r="A8" s="747" t="s">
        <v>396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7"/>
      <c r="M8" s="747"/>
      <c r="N8" s="747"/>
      <c r="O8" s="747"/>
      <c r="P8" s="747"/>
    </row>
    <row r="9" spans="1:16" x14ac:dyDescent="0.2">
      <c r="A9" s="53"/>
      <c r="B9" s="53"/>
      <c r="C9" s="53"/>
      <c r="D9" s="53"/>
      <c r="E9" s="53"/>
      <c r="F9" s="53"/>
    </row>
    <row r="11" spans="1:16" x14ac:dyDescent="0.2">
      <c r="A11" s="724" t="s">
        <v>580</v>
      </c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</row>
    <row r="12" spans="1:16" x14ac:dyDescent="0.2">
      <c r="O12" t="s">
        <v>423</v>
      </c>
    </row>
    <row r="14" spans="1:16" x14ac:dyDescent="0.2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790" t="s">
        <v>353</v>
      </c>
      <c r="P14" s="790"/>
    </row>
    <row r="15" spans="1:16" x14ac:dyDescent="0.2">
      <c r="A15" s="787" t="s">
        <v>371</v>
      </c>
      <c r="B15" s="458"/>
      <c r="C15" s="459" t="s">
        <v>28</v>
      </c>
      <c r="D15" s="460"/>
      <c r="E15" s="461" t="s">
        <v>29</v>
      </c>
      <c r="F15" s="462"/>
      <c r="G15" s="463"/>
      <c r="H15" s="464" t="s">
        <v>245</v>
      </c>
      <c r="I15" s="464"/>
      <c r="J15" s="462"/>
      <c r="K15" s="784" t="s">
        <v>41</v>
      </c>
      <c r="L15" s="785"/>
      <c r="M15" s="786"/>
      <c r="N15" s="461"/>
      <c r="O15" s="459" t="s">
        <v>30</v>
      </c>
      <c r="P15" s="457"/>
    </row>
    <row r="16" spans="1:16" x14ac:dyDescent="0.2">
      <c r="A16" s="788"/>
      <c r="B16" s="465" t="s">
        <v>31</v>
      </c>
      <c r="C16" s="466"/>
      <c r="D16" s="771" t="s">
        <v>10</v>
      </c>
      <c r="E16" s="465" t="s">
        <v>32</v>
      </c>
      <c r="F16" s="466"/>
      <c r="G16" s="771" t="s">
        <v>10</v>
      </c>
      <c r="H16" s="467" t="s">
        <v>33</v>
      </c>
      <c r="I16" s="466"/>
      <c r="J16" s="468" t="s">
        <v>10</v>
      </c>
      <c r="K16" s="782" t="s">
        <v>42</v>
      </c>
      <c r="L16" s="783"/>
      <c r="M16" s="771" t="s">
        <v>10</v>
      </c>
      <c r="N16" s="465" t="s">
        <v>34</v>
      </c>
      <c r="O16" s="466"/>
      <c r="P16" s="771" t="s">
        <v>10</v>
      </c>
    </row>
    <row r="17" spans="1:16" x14ac:dyDescent="0.2">
      <c r="A17" s="789"/>
      <c r="B17" s="469" t="s">
        <v>23</v>
      </c>
      <c r="C17" s="470" t="s">
        <v>11</v>
      </c>
      <c r="D17" s="772"/>
      <c r="E17" s="471" t="s">
        <v>23</v>
      </c>
      <c r="F17" s="470" t="s">
        <v>11</v>
      </c>
      <c r="G17" s="772"/>
      <c r="H17" s="466" t="s">
        <v>35</v>
      </c>
      <c r="I17" s="470" t="s">
        <v>11</v>
      </c>
      <c r="J17" s="468"/>
      <c r="K17" s="471" t="s">
        <v>23</v>
      </c>
      <c r="L17" s="470" t="s">
        <v>11</v>
      </c>
      <c r="M17" s="772"/>
      <c r="N17" s="471" t="s">
        <v>23</v>
      </c>
      <c r="O17" s="470" t="s">
        <v>11</v>
      </c>
      <c r="P17" s="772"/>
    </row>
    <row r="18" spans="1:16" ht="18" customHeight="1" x14ac:dyDescent="0.2">
      <c r="A18" s="239" t="s">
        <v>165</v>
      </c>
      <c r="B18" s="538">
        <v>9721</v>
      </c>
      <c r="C18" s="225"/>
      <c r="D18" s="452"/>
      <c r="E18" s="538">
        <v>1743</v>
      </c>
      <c r="F18" s="240"/>
      <c r="G18" s="452"/>
      <c r="H18" s="690">
        <v>3163</v>
      </c>
      <c r="I18" s="240"/>
      <c r="J18" s="455"/>
      <c r="K18" s="538">
        <v>100</v>
      </c>
      <c r="L18" s="240"/>
      <c r="M18" s="452"/>
      <c r="N18" s="538">
        <f>SUM(B18+E18+H18+K18)</f>
        <v>14727</v>
      </c>
      <c r="O18" s="240"/>
      <c r="P18" s="452"/>
    </row>
    <row r="19" spans="1:16" ht="18" customHeight="1" x14ac:dyDescent="0.2">
      <c r="A19" s="239" t="s">
        <v>441</v>
      </c>
      <c r="B19" s="538">
        <v>6581</v>
      </c>
      <c r="C19" s="225"/>
      <c r="D19" s="452"/>
      <c r="E19" s="538">
        <v>1120</v>
      </c>
      <c r="F19" s="240"/>
      <c r="G19" s="452"/>
      <c r="H19" s="690">
        <v>2857</v>
      </c>
      <c r="I19" s="240"/>
      <c r="J19" s="455"/>
      <c r="K19" s="538">
        <v>100</v>
      </c>
      <c r="L19" s="240"/>
      <c r="M19" s="452"/>
      <c r="N19" s="538">
        <f t="shared" ref="N19:N20" si="0">SUM(B19+E19+H19+K19)</f>
        <v>10658</v>
      </c>
      <c r="O19" s="240"/>
      <c r="P19" s="452"/>
    </row>
    <row r="20" spans="1:16" ht="18" customHeight="1" thickBot="1" x14ac:dyDescent="0.25">
      <c r="A20" s="239" t="s">
        <v>223</v>
      </c>
      <c r="B20" s="538">
        <v>19836</v>
      </c>
      <c r="C20" s="225"/>
      <c r="D20" s="452"/>
      <c r="E20" s="538">
        <v>3793</v>
      </c>
      <c r="F20" s="240"/>
      <c r="G20" s="452"/>
      <c r="H20" s="690">
        <v>50530</v>
      </c>
      <c r="I20" s="240"/>
      <c r="J20" s="455"/>
      <c r="K20" s="538">
        <v>100</v>
      </c>
      <c r="L20" s="240"/>
      <c r="M20" s="452"/>
      <c r="N20" s="538">
        <f t="shared" si="0"/>
        <v>74259</v>
      </c>
      <c r="O20" s="240"/>
      <c r="P20" s="452"/>
    </row>
    <row r="21" spans="1:16" ht="18" customHeight="1" thickBot="1" x14ac:dyDescent="0.25">
      <c r="A21" s="450" t="s">
        <v>38</v>
      </c>
      <c r="B21" s="453">
        <f t="shared" ref="B21:J21" si="1">SUM(B18:B20)</f>
        <v>36138</v>
      </c>
      <c r="C21" s="241">
        <f t="shared" si="1"/>
        <v>0</v>
      </c>
      <c r="D21" s="454">
        <f t="shared" si="1"/>
        <v>0</v>
      </c>
      <c r="E21" s="453">
        <f t="shared" si="1"/>
        <v>6656</v>
      </c>
      <c r="F21" s="241">
        <f t="shared" si="1"/>
        <v>0</v>
      </c>
      <c r="G21" s="454">
        <f t="shared" si="1"/>
        <v>0</v>
      </c>
      <c r="H21" s="451">
        <f t="shared" si="1"/>
        <v>56550</v>
      </c>
      <c r="I21" s="241">
        <f t="shared" si="1"/>
        <v>0</v>
      </c>
      <c r="J21" s="332">
        <f t="shared" si="1"/>
        <v>0</v>
      </c>
      <c r="K21" s="453">
        <f>SUM(K18:K20)</f>
        <v>300</v>
      </c>
      <c r="L21" s="241">
        <v>0</v>
      </c>
      <c r="M21" s="454">
        <v>0</v>
      </c>
      <c r="N21" s="582">
        <f>SUM(N18:N20)</f>
        <v>99644</v>
      </c>
      <c r="O21" s="241">
        <f>SUM(O18:O20)</f>
        <v>0</v>
      </c>
      <c r="P21" s="456">
        <f>SUM(P18:P20)</f>
        <v>0</v>
      </c>
    </row>
    <row r="22" spans="1:16" ht="18" customHeight="1" x14ac:dyDescent="0.2">
      <c r="A22" s="26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 ht="18" customHeight="1" x14ac:dyDescent="0.2">
      <c r="A23" s="2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x14ac:dyDescent="0.2">
      <c r="A24" s="2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x14ac:dyDescent="0.2">
      <c r="A25" s="26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16" x14ac:dyDescent="0.2">
      <c r="A26" s="26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x14ac:dyDescent="0.2">
      <c r="A27" s="26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x14ac:dyDescent="0.2">
      <c r="A28" s="26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x14ac:dyDescent="0.2">
      <c r="A29" s="26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 x14ac:dyDescent="0.2">
      <c r="A30" s="26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x14ac:dyDescent="0.2">
      <c r="A31" s="26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1:16" x14ac:dyDescent="0.2">
      <c r="A32" s="26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x14ac:dyDescent="0.2">
      <c r="A33" s="26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 x14ac:dyDescent="0.2">
      <c r="A34" s="26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 x14ac:dyDescent="0.2">
      <c r="A35" s="26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x14ac:dyDescent="0.2">
      <c r="A36" s="2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x14ac:dyDescent="0.2">
      <c r="A37" s="26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A38" s="2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A39" s="26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3" spans="1:16" x14ac:dyDescent="0.2">
      <c r="A43" s="2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 x14ac:dyDescent="0.2">
      <c r="A44" s="26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x14ac:dyDescent="0.2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6" x14ac:dyDescent="0.2">
      <c r="A46" s="2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1:16" x14ac:dyDescent="0.2">
      <c r="A47" s="26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1:16" x14ac:dyDescent="0.2">
      <c r="A48" s="26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1:16" x14ac:dyDescent="0.2">
      <c r="A49" s="26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1:16" x14ac:dyDescent="0.2">
      <c r="A50" s="26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1:16" x14ac:dyDescent="0.2">
      <c r="A51" s="26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1:16" x14ac:dyDescent="0.2">
      <c r="A52" s="26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1:16" x14ac:dyDescent="0.2">
      <c r="A53" s="26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16" x14ac:dyDescent="0.2">
      <c r="A54" s="26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1:16" x14ac:dyDescent="0.2">
      <c r="A55" s="26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1:16" x14ac:dyDescent="0.2">
      <c r="A56" s="2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1:16" x14ac:dyDescent="0.2">
      <c r="A57" s="2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1:16" x14ac:dyDescent="0.2">
      <c r="A58" s="26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1:16" x14ac:dyDescent="0.2">
      <c r="A59" s="26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1:16" x14ac:dyDescent="0.2">
      <c r="A60" s="65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x14ac:dyDescent="0.2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x14ac:dyDescent="0.2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2:16" x14ac:dyDescent="0.2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2:16" x14ac:dyDescent="0.2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2:16" x14ac:dyDescent="0.2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2:16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2:16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2:16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2:16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2:16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2:16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</row>
    <row r="74" spans="2:16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spans="2:16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</row>
    <row r="76" spans="2:16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</row>
    <row r="77" spans="2:16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spans="2:16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2:16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</row>
    <row r="80" spans="2:16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2:16" x14ac:dyDescent="0.2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</row>
    <row r="82" spans="2:16" x14ac:dyDescent="0.2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</row>
    <row r="83" spans="2:16" x14ac:dyDescent="0.2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spans="2:16" x14ac:dyDescent="0.2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</row>
    <row r="85" spans="2:16" x14ac:dyDescent="0.2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</row>
    <row r="86" spans="2:16" x14ac:dyDescent="0.2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spans="2:16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</row>
    <row r="88" spans="2:16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</row>
    <row r="89" spans="2:16" x14ac:dyDescent="0.2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spans="2:16" x14ac:dyDescent="0.2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</row>
    <row r="91" spans="2:16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</row>
    <row r="92" spans="2:16" x14ac:dyDescent="0.2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2:16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</row>
    <row r="94" spans="2:16" x14ac:dyDescent="0.2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</row>
    <row r="95" spans="2:16" x14ac:dyDescent="0.2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</row>
    <row r="96" spans="2:16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</row>
    <row r="97" spans="2:16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</row>
    <row r="98" spans="2:16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</row>
    <row r="99" spans="2:16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</row>
    <row r="100" spans="2:16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</row>
    <row r="101" spans="2:16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</row>
    <row r="102" spans="2:16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</row>
    <row r="103" spans="2:16" x14ac:dyDescent="0.2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</row>
    <row r="104" spans="2:16" x14ac:dyDescent="0.2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</row>
    <row r="105" spans="2:16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</row>
    <row r="106" spans="2:16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</row>
    <row r="107" spans="2:16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2:16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  <row r="109" spans="2:16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spans="2:16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</row>
    <row r="111" spans="2:16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</row>
    <row r="112" spans="2:16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</row>
    <row r="113" spans="2:16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</row>
    <row r="114" spans="2:16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</row>
    <row r="115" spans="2:16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</row>
    <row r="116" spans="2:16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</row>
    <row r="117" spans="2:16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</row>
    <row r="118" spans="2:16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</row>
    <row r="119" spans="2:16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2:16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</row>
    <row r="121" spans="2:16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</row>
    <row r="122" spans="2:16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</row>
    <row r="123" spans="2:16" x14ac:dyDescent="0.2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</row>
    <row r="124" spans="2:16" x14ac:dyDescent="0.2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</row>
    <row r="125" spans="2:16" x14ac:dyDescent="0.2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</row>
    <row r="126" spans="2:16" x14ac:dyDescent="0.2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</row>
    <row r="127" spans="2:16" x14ac:dyDescent="0.2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</row>
    <row r="128" spans="2:16" x14ac:dyDescent="0.2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</row>
    <row r="129" spans="2:16" x14ac:dyDescent="0.2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</row>
    <row r="130" spans="2:16" x14ac:dyDescent="0.2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</row>
    <row r="131" spans="2:16" x14ac:dyDescent="0.2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</row>
    <row r="132" spans="2:16" x14ac:dyDescent="0.2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spans="2:16" x14ac:dyDescent="0.2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</row>
    <row r="134" spans="2:16" x14ac:dyDescent="0.2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</row>
    <row r="135" spans="2:16" x14ac:dyDescent="0.2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</row>
    <row r="136" spans="2:16" x14ac:dyDescent="0.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</row>
    <row r="137" spans="2:16" x14ac:dyDescent="0.2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</row>
    <row r="138" spans="2:16" x14ac:dyDescent="0.2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</row>
    <row r="139" spans="2:16" x14ac:dyDescent="0.2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</row>
    <row r="140" spans="2:16" x14ac:dyDescent="0.2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</row>
    <row r="141" spans="2:16" x14ac:dyDescent="0.2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</row>
    <row r="142" spans="2:16" x14ac:dyDescent="0.2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</row>
    <row r="143" spans="2:16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</row>
    <row r="144" spans="2:16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</row>
    <row r="145" spans="2:16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</row>
    <row r="146" spans="2:16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</row>
    <row r="147" spans="2:16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</row>
    <row r="148" spans="2:16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</row>
    <row r="149" spans="2:16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</row>
    <row r="150" spans="2:16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</row>
    <row r="151" spans="2:16" x14ac:dyDescent="0.2">
      <c r="B151" s="61"/>
      <c r="C151" s="61"/>
      <c r="D151" s="61"/>
      <c r="N151" s="61"/>
    </row>
    <row r="152" spans="2:16" x14ac:dyDescent="0.2">
      <c r="B152" s="61"/>
      <c r="C152" s="61"/>
      <c r="D152" s="61"/>
      <c r="N152" s="61"/>
    </row>
    <row r="153" spans="2:16" x14ac:dyDescent="0.2">
      <c r="B153" s="61"/>
      <c r="C153" s="61"/>
      <c r="D153" s="61"/>
      <c r="N153" s="61"/>
    </row>
    <row r="154" spans="2:16" x14ac:dyDescent="0.2">
      <c r="B154" s="61"/>
      <c r="C154" s="61"/>
      <c r="D154" s="61"/>
      <c r="N154" s="61"/>
    </row>
    <row r="155" spans="2:16" x14ac:dyDescent="0.2">
      <c r="B155" s="61"/>
      <c r="C155" s="61"/>
      <c r="D155" s="61"/>
      <c r="N155" s="61"/>
    </row>
    <row r="156" spans="2:16" x14ac:dyDescent="0.2">
      <c r="B156" s="61"/>
      <c r="C156" s="61"/>
      <c r="D156" s="61"/>
      <c r="N156" s="61"/>
    </row>
    <row r="157" spans="2:16" x14ac:dyDescent="0.2">
      <c r="B157" s="61"/>
      <c r="C157" s="61"/>
      <c r="D157" s="61"/>
      <c r="N157" s="61"/>
    </row>
    <row r="158" spans="2:16" x14ac:dyDescent="0.2">
      <c r="B158" s="61"/>
      <c r="C158" s="61"/>
      <c r="D158" s="61"/>
      <c r="N158" s="61"/>
    </row>
    <row r="159" spans="2:16" x14ac:dyDescent="0.2">
      <c r="B159" s="61"/>
      <c r="C159" s="61"/>
      <c r="D159" s="61"/>
      <c r="N159" s="61"/>
    </row>
    <row r="160" spans="2:16" x14ac:dyDescent="0.2">
      <c r="B160" s="61"/>
      <c r="C160" s="61"/>
      <c r="D160" s="61"/>
      <c r="N160" s="61"/>
    </row>
    <row r="161" spans="2:14" x14ac:dyDescent="0.2">
      <c r="B161" s="61"/>
      <c r="C161" s="61"/>
      <c r="D161" s="61"/>
      <c r="N161" s="61"/>
    </row>
    <row r="162" spans="2:14" x14ac:dyDescent="0.2">
      <c r="B162" s="61"/>
      <c r="C162" s="61"/>
      <c r="D162" s="61"/>
      <c r="N162" s="61"/>
    </row>
    <row r="163" spans="2:14" x14ac:dyDescent="0.2">
      <c r="B163" s="61"/>
      <c r="C163" s="61"/>
      <c r="D163" s="61"/>
      <c r="N163" s="61"/>
    </row>
    <row r="164" spans="2:14" x14ac:dyDescent="0.2">
      <c r="B164" s="61"/>
      <c r="C164" s="61"/>
      <c r="D164" s="61"/>
      <c r="N164" s="61"/>
    </row>
    <row r="165" spans="2:14" x14ac:dyDescent="0.2">
      <c r="B165" s="61"/>
      <c r="C165" s="61"/>
      <c r="D165" s="61"/>
      <c r="N165" s="61"/>
    </row>
    <row r="166" spans="2:14" x14ac:dyDescent="0.2">
      <c r="B166" s="61"/>
      <c r="C166" s="61"/>
      <c r="D166" s="61"/>
      <c r="N166" s="61"/>
    </row>
    <row r="167" spans="2:14" x14ac:dyDescent="0.2">
      <c r="B167" s="61"/>
      <c r="C167" s="61"/>
      <c r="D167" s="61"/>
      <c r="N167" s="61"/>
    </row>
    <row r="168" spans="2:14" x14ac:dyDescent="0.2">
      <c r="B168" s="61"/>
      <c r="C168" s="61"/>
      <c r="D168" s="61"/>
      <c r="N168" s="61"/>
    </row>
    <row r="169" spans="2:14" x14ac:dyDescent="0.2">
      <c r="B169" s="61"/>
      <c r="C169" s="61"/>
      <c r="D169" s="61"/>
      <c r="N169" s="61"/>
    </row>
    <row r="170" spans="2:14" x14ac:dyDescent="0.2">
      <c r="B170" s="61"/>
      <c r="C170" s="61"/>
      <c r="D170" s="61"/>
      <c r="N170" s="61"/>
    </row>
    <row r="171" spans="2:14" x14ac:dyDescent="0.2">
      <c r="B171" s="61"/>
      <c r="C171" s="61"/>
      <c r="D171" s="61"/>
      <c r="N171" s="61"/>
    </row>
    <row r="172" spans="2:14" x14ac:dyDescent="0.2">
      <c r="B172" s="61"/>
      <c r="C172" s="61"/>
      <c r="D172" s="61"/>
      <c r="N172" s="61"/>
    </row>
    <row r="173" spans="2:14" x14ac:dyDescent="0.2">
      <c r="B173" s="61"/>
      <c r="C173" s="61"/>
      <c r="D173" s="61"/>
      <c r="N173" s="61"/>
    </row>
    <row r="174" spans="2:14" x14ac:dyDescent="0.2">
      <c r="B174" s="61"/>
      <c r="C174" s="61"/>
      <c r="D174" s="61"/>
      <c r="N174" s="61"/>
    </row>
    <row r="175" spans="2:14" x14ac:dyDescent="0.2">
      <c r="B175" s="61"/>
      <c r="C175" s="61"/>
      <c r="D175" s="61"/>
      <c r="N175" s="61"/>
    </row>
    <row r="176" spans="2:14" x14ac:dyDescent="0.2">
      <c r="B176" s="61"/>
      <c r="C176" s="61"/>
      <c r="D176" s="61"/>
      <c r="N176" s="61"/>
    </row>
    <row r="177" spans="2:14" x14ac:dyDescent="0.2">
      <c r="B177" s="61"/>
      <c r="C177" s="61"/>
      <c r="D177" s="61"/>
      <c r="N177" s="61"/>
    </row>
    <row r="178" spans="2:14" x14ac:dyDescent="0.2">
      <c r="B178" s="61"/>
      <c r="C178" s="61"/>
      <c r="D178" s="61"/>
      <c r="N178" s="61"/>
    </row>
    <row r="179" spans="2:14" x14ac:dyDescent="0.2">
      <c r="B179" s="61"/>
      <c r="C179" s="61"/>
      <c r="D179" s="61"/>
      <c r="N179" s="61"/>
    </row>
    <row r="180" spans="2:14" x14ac:dyDescent="0.2">
      <c r="B180" s="61"/>
      <c r="C180" s="61"/>
      <c r="D180" s="61"/>
      <c r="N180" s="61"/>
    </row>
    <row r="181" spans="2:14" x14ac:dyDescent="0.2">
      <c r="B181" s="61"/>
      <c r="C181" s="61"/>
      <c r="D181" s="61"/>
      <c r="N181" s="61"/>
    </row>
    <row r="182" spans="2:14" x14ac:dyDescent="0.2">
      <c r="B182" s="61"/>
      <c r="C182" s="61"/>
      <c r="D182" s="61"/>
      <c r="N182" s="61"/>
    </row>
    <row r="183" spans="2:14" x14ac:dyDescent="0.2">
      <c r="B183" s="61"/>
      <c r="C183" s="61"/>
      <c r="D183" s="61"/>
      <c r="N183" s="61"/>
    </row>
    <row r="184" spans="2:14" x14ac:dyDescent="0.2">
      <c r="B184" s="61"/>
      <c r="C184" s="61"/>
      <c r="D184" s="61"/>
      <c r="N184" s="61"/>
    </row>
    <row r="185" spans="2:14" x14ac:dyDescent="0.2">
      <c r="B185" s="61"/>
      <c r="C185" s="61"/>
      <c r="D185" s="61"/>
      <c r="N185" s="61"/>
    </row>
    <row r="186" spans="2:14" x14ac:dyDescent="0.2">
      <c r="B186" s="61"/>
      <c r="C186" s="61"/>
      <c r="D186" s="61"/>
      <c r="N186" s="61"/>
    </row>
    <row r="187" spans="2:14" x14ac:dyDescent="0.2">
      <c r="B187" s="61"/>
      <c r="C187" s="61"/>
      <c r="D187" s="61"/>
      <c r="N187" s="61"/>
    </row>
    <row r="188" spans="2:14" x14ac:dyDescent="0.2">
      <c r="B188" s="61"/>
      <c r="C188" s="61"/>
      <c r="D188" s="61"/>
      <c r="N188" s="61"/>
    </row>
    <row r="189" spans="2:14" x14ac:dyDescent="0.2">
      <c r="B189" s="61"/>
      <c r="C189" s="61"/>
      <c r="D189" s="61"/>
      <c r="N189" s="61"/>
    </row>
    <row r="190" spans="2:14" x14ac:dyDescent="0.2">
      <c r="B190" s="61"/>
      <c r="C190" s="61"/>
      <c r="D190" s="61"/>
      <c r="N190" s="61"/>
    </row>
    <row r="191" spans="2:14" x14ac:dyDescent="0.2">
      <c r="B191" s="61"/>
      <c r="C191" s="61"/>
      <c r="D191" s="61"/>
      <c r="N191" s="61"/>
    </row>
    <row r="192" spans="2:14" x14ac:dyDescent="0.2">
      <c r="B192" s="61"/>
      <c r="C192" s="61"/>
      <c r="D192" s="61"/>
      <c r="N192" s="61"/>
    </row>
    <row r="193" spans="2:14" x14ac:dyDescent="0.2">
      <c r="B193" s="61"/>
      <c r="C193" s="61"/>
      <c r="D193" s="61"/>
      <c r="N193" s="61"/>
    </row>
    <row r="194" spans="2:14" x14ac:dyDescent="0.2">
      <c r="B194" s="61"/>
      <c r="C194" s="61"/>
      <c r="D194" s="61"/>
      <c r="N194" s="61"/>
    </row>
    <row r="195" spans="2:14" x14ac:dyDescent="0.2">
      <c r="B195" s="61"/>
      <c r="C195" s="61"/>
      <c r="D195" s="61"/>
      <c r="N195" s="61"/>
    </row>
    <row r="196" spans="2:14" x14ac:dyDescent="0.2">
      <c r="B196" s="61"/>
      <c r="C196" s="61"/>
      <c r="D196" s="61"/>
      <c r="N196" s="61"/>
    </row>
    <row r="197" spans="2:14" x14ac:dyDescent="0.2">
      <c r="B197" s="61"/>
      <c r="C197" s="61"/>
      <c r="D197" s="61"/>
      <c r="N197" s="61"/>
    </row>
    <row r="198" spans="2:14" x14ac:dyDescent="0.2">
      <c r="B198" s="61"/>
      <c r="C198" s="61"/>
      <c r="D198" s="61"/>
      <c r="N198" s="61"/>
    </row>
    <row r="199" spans="2:14" x14ac:dyDescent="0.2">
      <c r="B199" s="61"/>
      <c r="C199" s="61"/>
      <c r="D199" s="61"/>
      <c r="N199" s="61"/>
    </row>
    <row r="200" spans="2:14" x14ac:dyDescent="0.2">
      <c r="B200" s="61"/>
      <c r="C200" s="61"/>
      <c r="D200" s="61"/>
      <c r="N200" s="61"/>
    </row>
    <row r="201" spans="2:14" x14ac:dyDescent="0.2">
      <c r="B201" s="61"/>
      <c r="C201" s="61"/>
      <c r="D201" s="61"/>
      <c r="N201" s="61"/>
    </row>
    <row r="202" spans="2:14" x14ac:dyDescent="0.2">
      <c r="B202" s="61"/>
      <c r="C202" s="61"/>
      <c r="D202" s="61"/>
      <c r="N202" s="61"/>
    </row>
    <row r="203" spans="2:14" x14ac:dyDescent="0.2">
      <c r="B203" s="61"/>
      <c r="C203" s="61"/>
      <c r="D203" s="61"/>
      <c r="N203" s="61"/>
    </row>
    <row r="204" spans="2:14" x14ac:dyDescent="0.2">
      <c r="B204" s="61"/>
      <c r="C204" s="61"/>
      <c r="D204" s="61"/>
      <c r="N204" s="61"/>
    </row>
    <row r="205" spans="2:14" x14ac:dyDescent="0.2">
      <c r="B205" s="61"/>
      <c r="C205" s="61"/>
      <c r="D205" s="61"/>
      <c r="N205" s="61"/>
    </row>
    <row r="206" spans="2:14" x14ac:dyDescent="0.2">
      <c r="B206" s="61"/>
      <c r="C206" s="61"/>
      <c r="D206" s="61"/>
      <c r="N206" s="61"/>
    </row>
    <row r="207" spans="2:14" x14ac:dyDescent="0.2">
      <c r="B207" s="61"/>
      <c r="C207" s="61"/>
      <c r="D207" s="61"/>
      <c r="N207" s="61"/>
    </row>
    <row r="208" spans="2:14" x14ac:dyDescent="0.2">
      <c r="B208" s="61"/>
      <c r="C208" s="61"/>
      <c r="D208" s="61"/>
      <c r="N208" s="61"/>
    </row>
    <row r="209" spans="2:14" x14ac:dyDescent="0.2">
      <c r="B209" s="61"/>
      <c r="C209" s="61"/>
      <c r="D209" s="61"/>
      <c r="N209" s="61"/>
    </row>
    <row r="210" spans="2:14" x14ac:dyDescent="0.2">
      <c r="B210" s="61"/>
      <c r="C210" s="61"/>
      <c r="D210" s="61"/>
      <c r="N210" s="61"/>
    </row>
    <row r="211" spans="2:14" x14ac:dyDescent="0.2">
      <c r="B211" s="61"/>
      <c r="C211" s="61"/>
      <c r="D211" s="61"/>
      <c r="N211" s="61"/>
    </row>
    <row r="212" spans="2:14" x14ac:dyDescent="0.2">
      <c r="B212" s="61"/>
      <c r="C212" s="61"/>
      <c r="D212" s="61"/>
      <c r="N212" s="61"/>
    </row>
    <row r="213" spans="2:14" x14ac:dyDescent="0.2">
      <c r="B213" s="61"/>
      <c r="C213" s="61"/>
      <c r="D213" s="61"/>
      <c r="N213" s="61"/>
    </row>
    <row r="214" spans="2:14" x14ac:dyDescent="0.2">
      <c r="B214" s="61"/>
      <c r="C214" s="61"/>
      <c r="D214" s="61"/>
      <c r="N214" s="61"/>
    </row>
    <row r="215" spans="2:14" x14ac:dyDescent="0.2">
      <c r="B215" s="61"/>
      <c r="C215" s="61"/>
      <c r="D215" s="61"/>
      <c r="N215" s="61"/>
    </row>
    <row r="216" spans="2:14" x14ac:dyDescent="0.2">
      <c r="B216" s="61"/>
      <c r="C216" s="61"/>
      <c r="D216" s="61"/>
      <c r="N216" s="61"/>
    </row>
    <row r="217" spans="2:14" x14ac:dyDescent="0.2">
      <c r="B217" s="61"/>
      <c r="C217" s="61"/>
      <c r="D217" s="61"/>
      <c r="N217" s="61"/>
    </row>
    <row r="218" spans="2:14" x14ac:dyDescent="0.2">
      <c r="B218" s="61"/>
      <c r="C218" s="61"/>
      <c r="D218" s="61"/>
      <c r="N218" s="61"/>
    </row>
    <row r="219" spans="2:14" x14ac:dyDescent="0.2">
      <c r="B219" s="61"/>
      <c r="C219" s="61"/>
      <c r="D219" s="61"/>
      <c r="N219" s="61"/>
    </row>
    <row r="220" spans="2:14" x14ac:dyDescent="0.2">
      <c r="C220" s="61"/>
      <c r="D220" s="61"/>
      <c r="N220" s="61"/>
    </row>
    <row r="221" spans="2:14" x14ac:dyDescent="0.2">
      <c r="C221" s="61"/>
      <c r="D221" s="61"/>
      <c r="N221" s="61"/>
    </row>
    <row r="222" spans="2:14" x14ac:dyDescent="0.2">
      <c r="C222" s="61"/>
      <c r="D222" s="61"/>
      <c r="N222" s="61"/>
    </row>
    <row r="223" spans="2:14" x14ac:dyDescent="0.2">
      <c r="C223" s="61"/>
      <c r="D223" s="61"/>
      <c r="N223" s="61"/>
    </row>
    <row r="224" spans="2:14" x14ac:dyDescent="0.2">
      <c r="C224" s="61"/>
      <c r="D224" s="61"/>
      <c r="N224" s="61"/>
    </row>
    <row r="225" spans="3:14" x14ac:dyDescent="0.2">
      <c r="C225" s="61"/>
      <c r="D225" s="61"/>
      <c r="N225" s="61"/>
    </row>
    <row r="226" spans="3:14" x14ac:dyDescent="0.2">
      <c r="C226" s="61"/>
      <c r="D226" s="61"/>
      <c r="N226" s="61"/>
    </row>
    <row r="227" spans="3:14" x14ac:dyDescent="0.2">
      <c r="C227" s="61"/>
      <c r="D227" s="61"/>
      <c r="N227" s="61"/>
    </row>
    <row r="228" spans="3:14" x14ac:dyDescent="0.2">
      <c r="C228" s="61"/>
      <c r="D228" s="61"/>
      <c r="N228" s="61"/>
    </row>
    <row r="229" spans="3:14" x14ac:dyDescent="0.2">
      <c r="C229" s="61"/>
      <c r="D229" s="61"/>
      <c r="N229" s="61"/>
    </row>
    <row r="230" spans="3:14" x14ac:dyDescent="0.2">
      <c r="C230" s="61"/>
      <c r="D230" s="61"/>
      <c r="N230" s="61"/>
    </row>
    <row r="231" spans="3:14" x14ac:dyDescent="0.2">
      <c r="C231" s="61"/>
      <c r="D231" s="61"/>
      <c r="N231" s="61"/>
    </row>
    <row r="232" spans="3:14" x14ac:dyDescent="0.2">
      <c r="C232" s="61"/>
      <c r="D232" s="61"/>
      <c r="N232" s="61"/>
    </row>
    <row r="233" spans="3:14" x14ac:dyDescent="0.2">
      <c r="C233" s="61"/>
      <c r="D233" s="61"/>
      <c r="N233" s="61"/>
    </row>
    <row r="234" spans="3:14" x14ac:dyDescent="0.2">
      <c r="N234" s="61"/>
    </row>
    <row r="235" spans="3:14" x14ac:dyDescent="0.2">
      <c r="N235" s="61"/>
    </row>
    <row r="236" spans="3:14" x14ac:dyDescent="0.2">
      <c r="N236" s="61"/>
    </row>
    <row r="237" spans="3:14" x14ac:dyDescent="0.2">
      <c r="N237" s="61"/>
    </row>
    <row r="238" spans="3:14" x14ac:dyDescent="0.2">
      <c r="N238" s="61"/>
    </row>
    <row r="239" spans="3:14" x14ac:dyDescent="0.2">
      <c r="N239" s="61"/>
    </row>
    <row r="240" spans="3:14" x14ac:dyDescent="0.2">
      <c r="N240" s="61"/>
    </row>
    <row r="241" spans="14:14" x14ac:dyDescent="0.2">
      <c r="N241" s="61"/>
    </row>
    <row r="242" spans="14:14" x14ac:dyDescent="0.2">
      <c r="N242" s="61"/>
    </row>
    <row r="243" spans="14:14" x14ac:dyDescent="0.2">
      <c r="N243" s="61"/>
    </row>
    <row r="244" spans="14:14" x14ac:dyDescent="0.2">
      <c r="N244" s="61"/>
    </row>
    <row r="245" spans="14:14" x14ac:dyDescent="0.2">
      <c r="N245" s="61"/>
    </row>
    <row r="246" spans="14:14" x14ac:dyDescent="0.2">
      <c r="N246" s="61"/>
    </row>
    <row r="247" spans="14:14" x14ac:dyDescent="0.2">
      <c r="N247" s="61"/>
    </row>
    <row r="248" spans="14:14" x14ac:dyDescent="0.2">
      <c r="N248" s="61"/>
    </row>
    <row r="249" spans="14:14" x14ac:dyDescent="0.2">
      <c r="N249" s="61"/>
    </row>
    <row r="250" spans="14:14" x14ac:dyDescent="0.2">
      <c r="N250" s="61"/>
    </row>
    <row r="251" spans="14:14" x14ac:dyDescent="0.2">
      <c r="N251" s="61"/>
    </row>
    <row r="252" spans="14:14" x14ac:dyDescent="0.2">
      <c r="N252" s="61"/>
    </row>
    <row r="253" spans="14:14" x14ac:dyDescent="0.2">
      <c r="N253" s="61"/>
    </row>
    <row r="254" spans="14:14" x14ac:dyDescent="0.2">
      <c r="N254" s="61"/>
    </row>
  </sheetData>
  <mergeCells count="11">
    <mergeCell ref="K16:L16"/>
    <mergeCell ref="A6:P6"/>
    <mergeCell ref="A8:P8"/>
    <mergeCell ref="A11:P11"/>
    <mergeCell ref="K15:M15"/>
    <mergeCell ref="A15:A17"/>
    <mergeCell ref="O14:P14"/>
    <mergeCell ref="G16:G17"/>
    <mergeCell ref="D16:D17"/>
    <mergeCell ref="M16:M17"/>
    <mergeCell ref="P16:P17"/>
  </mergeCells>
  <pageMargins left="0.25" right="0.25" top="0.75" bottom="0.75" header="0.3" footer="0.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5:D30"/>
  <sheetViews>
    <sheetView workbookViewId="0">
      <selection activeCell="D29" sqref="D29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  <col min="4" max="4" width="11.5703125" customWidth="1"/>
  </cols>
  <sheetData>
    <row r="5" spans="1:4" x14ac:dyDescent="0.2">
      <c r="A5" s="747" t="s">
        <v>48</v>
      </c>
      <c r="B5" s="721"/>
      <c r="C5" s="721"/>
      <c r="D5" s="721"/>
    </row>
    <row r="6" spans="1:4" x14ac:dyDescent="0.2">
      <c r="A6" s="83"/>
      <c r="B6" s="83"/>
      <c r="C6" s="435"/>
      <c r="D6" s="83"/>
    </row>
    <row r="7" spans="1:4" ht="27" customHeight="1" x14ac:dyDescent="0.2">
      <c r="A7" s="791" t="s">
        <v>580</v>
      </c>
      <c r="B7" s="791"/>
      <c r="C7" s="791"/>
      <c r="D7" s="791"/>
    </row>
    <row r="9" spans="1:4" ht="15" customHeight="1" x14ac:dyDescent="0.2"/>
    <row r="10" spans="1:4" x14ac:dyDescent="0.2">
      <c r="D10" t="s">
        <v>254</v>
      </c>
    </row>
    <row r="11" spans="1:4" ht="13.5" thickBot="1" x14ac:dyDescent="0.25"/>
    <row r="12" spans="1:4" x14ac:dyDescent="0.2">
      <c r="A12" s="792" t="s">
        <v>375</v>
      </c>
      <c r="B12" s="795" t="s">
        <v>526</v>
      </c>
      <c r="C12" s="796"/>
      <c r="D12" s="797"/>
    </row>
    <row r="13" spans="1:4" ht="12.75" customHeight="1" x14ac:dyDescent="0.2">
      <c r="A13" s="793"/>
      <c r="B13" s="798"/>
      <c r="C13" s="799"/>
      <c r="D13" s="800"/>
    </row>
    <row r="14" spans="1:4" x14ac:dyDescent="0.2">
      <c r="A14" s="794"/>
      <c r="B14" s="366" t="s">
        <v>393</v>
      </c>
      <c r="C14" s="366" t="s">
        <v>219</v>
      </c>
      <c r="D14" s="366" t="s">
        <v>392</v>
      </c>
    </row>
    <row r="15" spans="1:4" x14ac:dyDescent="0.2">
      <c r="A15" s="379" t="s">
        <v>240</v>
      </c>
      <c r="B15" s="554">
        <v>6</v>
      </c>
      <c r="C15" s="242"/>
      <c r="D15" s="28"/>
    </row>
    <row r="16" spans="1:4" x14ac:dyDescent="0.2">
      <c r="A16" s="379" t="s">
        <v>376</v>
      </c>
      <c r="B16" s="554">
        <v>5</v>
      </c>
      <c r="C16" s="242"/>
      <c r="D16" s="28"/>
    </row>
    <row r="17" spans="1:4" x14ac:dyDescent="0.2">
      <c r="A17" s="379" t="s">
        <v>244</v>
      </c>
      <c r="B17" s="242">
        <v>1</v>
      </c>
      <c r="C17" s="242"/>
      <c r="D17" s="28"/>
    </row>
    <row r="18" spans="1:4" x14ac:dyDescent="0.2">
      <c r="A18" s="379" t="s">
        <v>3</v>
      </c>
      <c r="B18" s="242">
        <v>0.5</v>
      </c>
      <c r="C18" s="242"/>
      <c r="D18" s="28"/>
    </row>
    <row r="19" spans="1:4" x14ac:dyDescent="0.2">
      <c r="A19" s="379" t="s">
        <v>5</v>
      </c>
      <c r="B19" s="242">
        <v>0.5</v>
      </c>
      <c r="C19" s="242"/>
      <c r="D19" s="28"/>
    </row>
    <row r="20" spans="1:4" x14ac:dyDescent="0.2">
      <c r="A20" s="379" t="s">
        <v>50</v>
      </c>
      <c r="B20" s="242"/>
      <c r="C20" s="242"/>
      <c r="D20" s="28"/>
    </row>
    <row r="21" spans="1:4" x14ac:dyDescent="0.2">
      <c r="A21" s="379" t="s">
        <v>51</v>
      </c>
      <c r="B21" s="242"/>
      <c r="C21" s="242"/>
      <c r="D21" s="28"/>
    </row>
    <row r="22" spans="1:4" x14ac:dyDescent="0.2">
      <c r="A22" s="379" t="s">
        <v>524</v>
      </c>
      <c r="B22" s="242">
        <v>1.5</v>
      </c>
      <c r="C22" s="242"/>
      <c r="D22" s="28"/>
    </row>
    <row r="23" spans="1:4" ht="13.5" thickBot="1" x14ac:dyDescent="0.25">
      <c r="A23" s="380" t="s">
        <v>525</v>
      </c>
      <c r="B23" s="243">
        <v>0.5</v>
      </c>
      <c r="C23" s="243"/>
      <c r="D23" s="185"/>
    </row>
    <row r="24" spans="1:4" ht="13.5" thickBot="1" x14ac:dyDescent="0.25">
      <c r="A24" s="86" t="s">
        <v>332</v>
      </c>
      <c r="B24" s="381">
        <f>SUM(B15:B23)</f>
        <v>15</v>
      </c>
      <c r="C24" s="381">
        <f>SUM(C15:C23)</f>
        <v>0</v>
      </c>
      <c r="D24" s="381">
        <f>SUM(D15:D23)</f>
        <v>0</v>
      </c>
    </row>
    <row r="25" spans="1:4" x14ac:dyDescent="0.2">
      <c r="A25" s="87"/>
      <c r="B25" s="237"/>
      <c r="C25" s="237"/>
      <c r="D25" s="26"/>
    </row>
    <row r="26" spans="1:4" ht="13.5" thickBot="1" x14ac:dyDescent="0.25">
      <c r="A26" s="88"/>
      <c r="B26" s="237"/>
      <c r="C26" s="237"/>
    </row>
    <row r="27" spans="1:4" ht="13.5" thickBot="1" x14ac:dyDescent="0.25">
      <c r="A27" s="85" t="s">
        <v>251</v>
      </c>
      <c r="B27" s="555">
        <v>19</v>
      </c>
      <c r="C27" s="244">
        <v>0</v>
      </c>
      <c r="D27" s="244">
        <v>0</v>
      </c>
    </row>
    <row r="28" spans="1:4" ht="13.5" thickBot="1" x14ac:dyDescent="0.25">
      <c r="A28" s="85" t="s">
        <v>374</v>
      </c>
      <c r="B28" s="555">
        <v>12.5</v>
      </c>
      <c r="C28" s="244">
        <v>0</v>
      </c>
      <c r="D28" s="244">
        <v>0</v>
      </c>
    </row>
    <row r="29" spans="1:4" ht="13.5" thickBot="1" x14ac:dyDescent="0.25">
      <c r="A29" s="382" t="s">
        <v>332</v>
      </c>
      <c r="B29" s="383">
        <f>B24+B27+B28</f>
        <v>46.5</v>
      </c>
      <c r="C29" s="383">
        <f>C24+C27+C28</f>
        <v>0</v>
      </c>
      <c r="D29" s="383">
        <f>D24+D27+D28</f>
        <v>0</v>
      </c>
    </row>
    <row r="30" spans="1:4" x14ac:dyDescent="0.2">
      <c r="B30" s="238"/>
      <c r="C30" s="238"/>
    </row>
  </sheetData>
  <mergeCells count="4">
    <mergeCell ref="A5:D5"/>
    <mergeCell ref="A7:D7"/>
    <mergeCell ref="A12:A14"/>
    <mergeCell ref="B12:D13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4:O73"/>
  <sheetViews>
    <sheetView view="pageBreakPreview" zoomScaleSheetLayoutView="100" workbookViewId="0">
      <selection activeCell="A66" sqref="A66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x14ac:dyDescent="0.2">
      <c r="A4" s="747" t="s">
        <v>583</v>
      </c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</row>
    <row r="6" spans="1:14" x14ac:dyDescent="0.2">
      <c r="A6" s="26"/>
      <c r="B6" s="26"/>
      <c r="C6" s="26"/>
    </row>
    <row r="7" spans="1:14" x14ac:dyDescent="0.2">
      <c r="A7" s="720" t="s">
        <v>582</v>
      </c>
      <c r="B7" s="721"/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</row>
    <row r="8" spans="1:14" x14ac:dyDescent="0.2">
      <c r="M8" t="s">
        <v>249</v>
      </c>
    </row>
    <row r="9" spans="1:14" x14ac:dyDescent="0.2">
      <c r="M9" t="s">
        <v>204</v>
      </c>
    </row>
    <row r="10" spans="1:14" x14ac:dyDescent="0.2">
      <c r="A10" s="801" t="s">
        <v>98</v>
      </c>
      <c r="B10" s="803" t="s">
        <v>518</v>
      </c>
      <c r="C10" s="468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6"/>
    </row>
    <row r="11" spans="1:14" x14ac:dyDescent="0.2">
      <c r="A11" s="802"/>
      <c r="B11" s="804"/>
      <c r="C11" s="586" t="s">
        <v>86</v>
      </c>
      <c r="D11" s="586" t="s">
        <v>87</v>
      </c>
      <c r="E11" s="586" t="s">
        <v>88</v>
      </c>
      <c r="F11" s="586" t="s">
        <v>89</v>
      </c>
      <c r="G11" s="586" t="s">
        <v>90</v>
      </c>
      <c r="H11" s="586" t="s">
        <v>91</v>
      </c>
      <c r="I11" s="586" t="s">
        <v>92</v>
      </c>
      <c r="J11" s="586" t="s">
        <v>93</v>
      </c>
      <c r="K11" s="586" t="s">
        <v>94</v>
      </c>
      <c r="L11" s="586" t="s">
        <v>95</v>
      </c>
      <c r="M11" s="586" t="s">
        <v>96</v>
      </c>
      <c r="N11" s="586" t="s">
        <v>97</v>
      </c>
    </row>
    <row r="12" spans="1:14" x14ac:dyDescent="0.2">
      <c r="A12" s="20" t="s">
        <v>99</v>
      </c>
      <c r="B12" s="43">
        <f>SUM(B13,B16)</f>
        <v>24046</v>
      </c>
      <c r="C12" s="510">
        <f>SUM(C13,C16)</f>
        <v>794.98</v>
      </c>
      <c r="D12" s="510">
        <f t="shared" ref="D12:N12" si="0">SUM(D13,D16)</f>
        <v>2144.7200000000003</v>
      </c>
      <c r="E12" s="510">
        <f t="shared" si="0"/>
        <v>5601.6</v>
      </c>
      <c r="F12" s="510">
        <f t="shared" si="0"/>
        <v>2144.7200000000003</v>
      </c>
      <c r="G12" s="510">
        <f t="shared" si="0"/>
        <v>794.98</v>
      </c>
      <c r="H12" s="510">
        <f t="shared" si="0"/>
        <v>542</v>
      </c>
      <c r="I12" s="510">
        <f t="shared" si="0"/>
        <v>1765.25</v>
      </c>
      <c r="J12" s="510">
        <f t="shared" si="0"/>
        <v>1806.9</v>
      </c>
      <c r="K12" s="510">
        <f t="shared" si="0"/>
        <v>4336.7</v>
      </c>
      <c r="L12" s="510">
        <f t="shared" si="0"/>
        <v>2397.6999999999998</v>
      </c>
      <c r="M12" s="510">
        <f t="shared" si="0"/>
        <v>794.98</v>
      </c>
      <c r="N12" s="510">
        <f t="shared" si="0"/>
        <v>921.47</v>
      </c>
    </row>
    <row r="13" spans="1:14" x14ac:dyDescent="0.2">
      <c r="A13" s="58" t="s">
        <v>100</v>
      </c>
      <c r="B13" s="43">
        <f>B14+B15</f>
        <v>19153</v>
      </c>
      <c r="C13" s="510">
        <f t="shared" ref="C13:N13" si="1">SUM(C14:C15)</f>
        <v>794.98</v>
      </c>
      <c r="D13" s="510">
        <f t="shared" si="1"/>
        <v>921.47</v>
      </c>
      <c r="E13" s="510">
        <f t="shared" si="1"/>
        <v>5601.6</v>
      </c>
      <c r="F13" s="510">
        <f t="shared" si="1"/>
        <v>921.47</v>
      </c>
      <c r="G13" s="510">
        <f t="shared" si="1"/>
        <v>794.98</v>
      </c>
      <c r="H13" s="510">
        <f t="shared" si="1"/>
        <v>542</v>
      </c>
      <c r="I13" s="510">
        <f t="shared" si="1"/>
        <v>542</v>
      </c>
      <c r="J13" s="510">
        <f t="shared" si="1"/>
        <v>1806.9</v>
      </c>
      <c r="K13" s="510">
        <f t="shared" si="1"/>
        <v>4336.7</v>
      </c>
      <c r="L13" s="510">
        <f t="shared" si="1"/>
        <v>1174.45</v>
      </c>
      <c r="M13" s="510">
        <f t="shared" si="1"/>
        <v>794.98</v>
      </c>
      <c r="N13" s="510">
        <f t="shared" si="1"/>
        <v>921.47</v>
      </c>
    </row>
    <row r="14" spans="1:14" x14ac:dyDescent="0.2">
      <c r="A14" s="58" t="s">
        <v>101</v>
      </c>
      <c r="B14" s="94">
        <v>12649</v>
      </c>
      <c r="C14" s="553">
        <f>$B$14*0.02</f>
        <v>252.98000000000002</v>
      </c>
      <c r="D14" s="553">
        <f>$B$14*0.03</f>
        <v>379.46999999999997</v>
      </c>
      <c r="E14" s="553">
        <f>$B$14*0.4</f>
        <v>5059.6000000000004</v>
      </c>
      <c r="F14" s="553">
        <f>$B$14*0.03</f>
        <v>379.46999999999997</v>
      </c>
      <c r="G14" s="553">
        <f>$B$14*0.02</f>
        <v>252.98000000000002</v>
      </c>
      <c r="H14" s="553"/>
      <c r="I14" s="553"/>
      <c r="J14" s="553">
        <f>$B$14*0.1</f>
        <v>1264.9000000000001</v>
      </c>
      <c r="K14" s="553">
        <f>$B$14*0.3</f>
        <v>3794.7</v>
      </c>
      <c r="L14" s="553">
        <f>$B$14*0.05</f>
        <v>632.45000000000005</v>
      </c>
      <c r="M14" s="553">
        <f>$B$14*0.02</f>
        <v>252.98000000000002</v>
      </c>
      <c r="N14" s="553">
        <f>$B$14*0.03</f>
        <v>379.46999999999997</v>
      </c>
    </row>
    <row r="15" spans="1:14" x14ac:dyDescent="0.2">
      <c r="A15" s="58" t="s">
        <v>532</v>
      </c>
      <c r="B15" s="94">
        <v>6504</v>
      </c>
      <c r="C15" s="553">
        <f>$B$15/12</f>
        <v>542</v>
      </c>
      <c r="D15" s="553">
        <f t="shared" ref="D15:N15" si="2">$B$15/12</f>
        <v>542</v>
      </c>
      <c r="E15" s="553">
        <f>$B$15/12</f>
        <v>542</v>
      </c>
      <c r="F15" s="553">
        <f t="shared" si="2"/>
        <v>542</v>
      </c>
      <c r="G15" s="553">
        <f t="shared" si="2"/>
        <v>542</v>
      </c>
      <c r="H15" s="553">
        <f t="shared" si="2"/>
        <v>542</v>
      </c>
      <c r="I15" s="553">
        <f t="shared" si="2"/>
        <v>542</v>
      </c>
      <c r="J15" s="553">
        <f t="shared" si="2"/>
        <v>542</v>
      </c>
      <c r="K15" s="553">
        <f t="shared" si="2"/>
        <v>542</v>
      </c>
      <c r="L15" s="553">
        <f t="shared" si="2"/>
        <v>542</v>
      </c>
      <c r="M15" s="553">
        <f t="shared" si="2"/>
        <v>542</v>
      </c>
      <c r="N15" s="553">
        <f t="shared" si="2"/>
        <v>542</v>
      </c>
    </row>
    <row r="16" spans="1:14" x14ac:dyDescent="0.2">
      <c r="A16" s="58" t="s">
        <v>102</v>
      </c>
      <c r="B16" s="43">
        <f>B17</f>
        <v>4893</v>
      </c>
      <c r="C16" s="510">
        <f t="shared" ref="C16:N16" si="3">SUM(C17:C17)</f>
        <v>0</v>
      </c>
      <c r="D16" s="510">
        <f t="shared" si="3"/>
        <v>1223.25</v>
      </c>
      <c r="E16" s="510">
        <f t="shared" si="3"/>
        <v>0</v>
      </c>
      <c r="F16" s="510">
        <f t="shared" si="3"/>
        <v>1223.25</v>
      </c>
      <c r="G16" s="510">
        <f t="shared" si="3"/>
        <v>0</v>
      </c>
      <c r="H16" s="510">
        <f t="shared" si="3"/>
        <v>0</v>
      </c>
      <c r="I16" s="510">
        <f t="shared" si="3"/>
        <v>1223.25</v>
      </c>
      <c r="J16" s="510">
        <f t="shared" si="3"/>
        <v>0</v>
      </c>
      <c r="K16" s="510">
        <f t="shared" si="3"/>
        <v>0</v>
      </c>
      <c r="L16" s="510">
        <f t="shared" si="3"/>
        <v>1223.25</v>
      </c>
      <c r="M16" s="510">
        <f t="shared" si="3"/>
        <v>0</v>
      </c>
      <c r="N16" s="510">
        <f t="shared" si="3"/>
        <v>0</v>
      </c>
    </row>
    <row r="17" spans="1:14" x14ac:dyDescent="0.2">
      <c r="A17" s="58" t="s">
        <v>186</v>
      </c>
      <c r="B17" s="94">
        <v>4893</v>
      </c>
      <c r="C17" s="553"/>
      <c r="D17" s="553">
        <f>B17/4</f>
        <v>1223.25</v>
      </c>
      <c r="E17" s="553"/>
      <c r="F17" s="553">
        <f>B17/4</f>
        <v>1223.25</v>
      </c>
      <c r="G17" s="553"/>
      <c r="H17" s="553"/>
      <c r="I17" s="553">
        <f>B17/4</f>
        <v>1223.25</v>
      </c>
      <c r="J17" s="553"/>
      <c r="K17" s="553"/>
      <c r="L17" s="553">
        <f>B17/4</f>
        <v>1223.25</v>
      </c>
      <c r="M17" s="553"/>
      <c r="N17" s="553"/>
    </row>
    <row r="18" spans="1:14" x14ac:dyDescent="0.2">
      <c r="A18" s="20" t="s">
        <v>103</v>
      </c>
      <c r="B18" s="43">
        <f>B19</f>
        <v>129706</v>
      </c>
      <c r="C18" s="510">
        <f t="shared" ref="C18:N18" si="4">SUM(C19:C19)</f>
        <v>10808.833333333334</v>
      </c>
      <c r="D18" s="510">
        <f t="shared" si="4"/>
        <v>10808.833333333334</v>
      </c>
      <c r="E18" s="510">
        <f t="shared" si="4"/>
        <v>10808.833333333334</v>
      </c>
      <c r="F18" s="510">
        <f t="shared" si="4"/>
        <v>10808.833333333334</v>
      </c>
      <c r="G18" s="510">
        <f t="shared" si="4"/>
        <v>10808.833333333334</v>
      </c>
      <c r="H18" s="510">
        <f t="shared" si="4"/>
        <v>10808.833333333334</v>
      </c>
      <c r="I18" s="510">
        <f t="shared" si="4"/>
        <v>10808.833333333334</v>
      </c>
      <c r="J18" s="510">
        <f t="shared" si="4"/>
        <v>10808.833333333334</v>
      </c>
      <c r="K18" s="510">
        <f t="shared" si="4"/>
        <v>10808.833333333334</v>
      </c>
      <c r="L18" s="510">
        <f t="shared" si="4"/>
        <v>10808.833333333334</v>
      </c>
      <c r="M18" s="510">
        <f t="shared" si="4"/>
        <v>10808.833333333334</v>
      </c>
      <c r="N18" s="510">
        <f t="shared" si="4"/>
        <v>10808.833333333334</v>
      </c>
    </row>
    <row r="19" spans="1:14" x14ac:dyDescent="0.2">
      <c r="A19" s="58" t="s">
        <v>187</v>
      </c>
      <c r="B19" s="94">
        <v>129706</v>
      </c>
      <c r="C19" s="553">
        <f>$B$19/12</f>
        <v>10808.833333333334</v>
      </c>
      <c r="D19" s="553">
        <f t="shared" ref="D19:N19" si="5">$B$19/12</f>
        <v>10808.833333333334</v>
      </c>
      <c r="E19" s="553">
        <f t="shared" si="5"/>
        <v>10808.833333333334</v>
      </c>
      <c r="F19" s="553">
        <f t="shared" si="5"/>
        <v>10808.833333333334</v>
      </c>
      <c r="G19" s="553">
        <f t="shared" si="5"/>
        <v>10808.833333333334</v>
      </c>
      <c r="H19" s="553">
        <f t="shared" si="5"/>
        <v>10808.833333333334</v>
      </c>
      <c r="I19" s="553">
        <f t="shared" si="5"/>
        <v>10808.833333333334</v>
      </c>
      <c r="J19" s="553">
        <f t="shared" si="5"/>
        <v>10808.833333333334</v>
      </c>
      <c r="K19" s="553">
        <f t="shared" si="5"/>
        <v>10808.833333333334</v>
      </c>
      <c r="L19" s="553">
        <f t="shared" si="5"/>
        <v>10808.833333333334</v>
      </c>
      <c r="M19" s="553">
        <f t="shared" si="5"/>
        <v>10808.833333333334</v>
      </c>
      <c r="N19" s="553">
        <f t="shared" si="5"/>
        <v>10808.833333333334</v>
      </c>
    </row>
    <row r="20" spans="1:14" x14ac:dyDescent="0.2">
      <c r="A20" s="20" t="s">
        <v>104</v>
      </c>
      <c r="B20" s="43">
        <f>B21</f>
        <v>1742</v>
      </c>
      <c r="C20" s="510">
        <f t="shared" ref="C20:N20" si="6">SUM(C21:C21)</f>
        <v>145.16666666666666</v>
      </c>
      <c r="D20" s="510">
        <f t="shared" si="6"/>
        <v>145.16666666666666</v>
      </c>
      <c r="E20" s="510">
        <f t="shared" si="6"/>
        <v>145.16666666666666</v>
      </c>
      <c r="F20" s="510">
        <f t="shared" si="6"/>
        <v>145.16666666666666</v>
      </c>
      <c r="G20" s="510">
        <f t="shared" si="6"/>
        <v>145.16666666666666</v>
      </c>
      <c r="H20" s="510">
        <f t="shared" si="6"/>
        <v>145.16666666666666</v>
      </c>
      <c r="I20" s="510">
        <f t="shared" si="6"/>
        <v>145.16666666666666</v>
      </c>
      <c r="J20" s="510">
        <f t="shared" si="6"/>
        <v>145.16666666666666</v>
      </c>
      <c r="K20" s="510">
        <f t="shared" si="6"/>
        <v>145.16666666666666</v>
      </c>
      <c r="L20" s="510">
        <f t="shared" si="6"/>
        <v>145.16666666666666</v>
      </c>
      <c r="M20" s="510">
        <f t="shared" si="6"/>
        <v>145.16666666666666</v>
      </c>
      <c r="N20" s="510">
        <f t="shared" si="6"/>
        <v>145.16666666666666</v>
      </c>
    </row>
    <row r="21" spans="1:14" x14ac:dyDescent="0.2">
      <c r="A21" s="58" t="s">
        <v>585</v>
      </c>
      <c r="B21" s="94">
        <v>1742</v>
      </c>
      <c r="C21" s="553">
        <f>$B$21/12</f>
        <v>145.16666666666666</v>
      </c>
      <c r="D21" s="553">
        <f t="shared" ref="D21:N21" si="7">$B$21/12</f>
        <v>145.16666666666666</v>
      </c>
      <c r="E21" s="553">
        <f t="shared" si="7"/>
        <v>145.16666666666666</v>
      </c>
      <c r="F21" s="553">
        <f t="shared" si="7"/>
        <v>145.16666666666666</v>
      </c>
      <c r="G21" s="553">
        <f t="shared" si="7"/>
        <v>145.16666666666666</v>
      </c>
      <c r="H21" s="553">
        <f t="shared" si="7"/>
        <v>145.16666666666666</v>
      </c>
      <c r="I21" s="553">
        <f t="shared" si="7"/>
        <v>145.16666666666666</v>
      </c>
      <c r="J21" s="553">
        <f t="shared" si="7"/>
        <v>145.16666666666666</v>
      </c>
      <c r="K21" s="553">
        <f t="shared" si="7"/>
        <v>145.16666666666666</v>
      </c>
      <c r="L21" s="553">
        <f t="shared" si="7"/>
        <v>145.16666666666666</v>
      </c>
      <c r="M21" s="553">
        <f t="shared" si="7"/>
        <v>145.16666666666666</v>
      </c>
      <c r="N21" s="553">
        <f t="shared" si="7"/>
        <v>145.16666666666666</v>
      </c>
    </row>
    <row r="22" spans="1:14" x14ac:dyDescent="0.2">
      <c r="A22" s="44" t="s">
        <v>336</v>
      </c>
      <c r="B22" s="43">
        <v>2000</v>
      </c>
      <c r="C22" s="579"/>
      <c r="D22" s="579">
        <v>500</v>
      </c>
      <c r="E22" s="579"/>
      <c r="F22" s="579">
        <v>500</v>
      </c>
      <c r="G22" s="579"/>
      <c r="H22" s="579"/>
      <c r="I22" s="579">
        <v>500</v>
      </c>
      <c r="J22" s="579"/>
      <c r="K22" s="579"/>
      <c r="L22" s="579">
        <v>700</v>
      </c>
      <c r="M22" s="579"/>
      <c r="N22" s="579"/>
    </row>
    <row r="23" spans="1:14" x14ac:dyDescent="0.2">
      <c r="A23" s="56" t="s">
        <v>105</v>
      </c>
      <c r="B23" s="95"/>
      <c r="C23" s="552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</row>
    <row r="24" spans="1:14" x14ac:dyDescent="0.2">
      <c r="A24" s="96" t="s">
        <v>584</v>
      </c>
      <c r="B24" s="30">
        <f>B20+B18+B12+B22</f>
        <v>157494</v>
      </c>
      <c r="C24" s="583">
        <f>C20+C18+C12</f>
        <v>11748.98</v>
      </c>
      <c r="D24" s="583">
        <f>D20+D18+D12</f>
        <v>13098.720000000001</v>
      </c>
      <c r="E24" s="583">
        <f>E20+E18+E12</f>
        <v>16555.599999999999</v>
      </c>
      <c r="F24" s="583">
        <f>+F22+F20+F18+F12</f>
        <v>13598.720000000001</v>
      </c>
      <c r="G24" s="583">
        <f t="shared" ref="G24:N24" si="8">G20+G18+G12</f>
        <v>11748.98</v>
      </c>
      <c r="H24" s="583">
        <f t="shared" si="8"/>
        <v>11496</v>
      </c>
      <c r="I24" s="583">
        <f t="shared" si="8"/>
        <v>12719.25</v>
      </c>
      <c r="J24" s="583">
        <f t="shared" si="8"/>
        <v>12760.9</v>
      </c>
      <c r="K24" s="583">
        <f t="shared" si="8"/>
        <v>15290.7</v>
      </c>
      <c r="L24" s="583">
        <f t="shared" si="8"/>
        <v>13351.7</v>
      </c>
      <c r="M24" s="583">
        <f t="shared" si="8"/>
        <v>11748.98</v>
      </c>
      <c r="N24" s="583">
        <f t="shared" si="8"/>
        <v>11875.47</v>
      </c>
    </row>
    <row r="25" spans="1:14" x14ac:dyDescent="0.2">
      <c r="A25" s="805" t="s">
        <v>586</v>
      </c>
      <c r="B25" s="49"/>
      <c r="C25" s="584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</row>
    <row r="26" spans="1:14" ht="13.5" thickBot="1" x14ac:dyDescent="0.25">
      <c r="A26" s="806"/>
      <c r="B26" s="97">
        <v>383301</v>
      </c>
      <c r="C26" s="585">
        <f>$B$26/12</f>
        <v>31941.75</v>
      </c>
      <c r="D26" s="585">
        <f t="shared" ref="D26:N26" si="9">$B$26/12</f>
        <v>31941.75</v>
      </c>
      <c r="E26" s="585">
        <f t="shared" si="9"/>
        <v>31941.75</v>
      </c>
      <c r="F26" s="585">
        <f t="shared" si="9"/>
        <v>31941.75</v>
      </c>
      <c r="G26" s="585">
        <f t="shared" si="9"/>
        <v>31941.75</v>
      </c>
      <c r="H26" s="585">
        <f t="shared" si="9"/>
        <v>31941.75</v>
      </c>
      <c r="I26" s="585">
        <f t="shared" si="9"/>
        <v>31941.75</v>
      </c>
      <c r="J26" s="585">
        <f t="shared" si="9"/>
        <v>31941.75</v>
      </c>
      <c r="K26" s="585">
        <f t="shared" si="9"/>
        <v>31941.75</v>
      </c>
      <c r="L26" s="585">
        <f t="shared" si="9"/>
        <v>31941.75</v>
      </c>
      <c r="M26" s="585">
        <f t="shared" si="9"/>
        <v>31941.75</v>
      </c>
      <c r="N26" s="585">
        <f t="shared" si="9"/>
        <v>31941.75</v>
      </c>
    </row>
    <row r="27" spans="1:14" x14ac:dyDescent="0.2">
      <c r="A27" s="98" t="s">
        <v>106</v>
      </c>
      <c r="B27" s="99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57"/>
    </row>
    <row r="28" spans="1:14" ht="13.5" thickBot="1" x14ac:dyDescent="0.25">
      <c r="A28" s="103" t="s">
        <v>587</v>
      </c>
      <c r="B28" s="104">
        <f>SUM(B24,B26)</f>
        <v>540795</v>
      </c>
      <c r="C28" s="104">
        <f t="shared" ref="C28:N28" si="10">SUM(C24,C26)</f>
        <v>43690.729999999996</v>
      </c>
      <c r="D28" s="104">
        <f t="shared" si="10"/>
        <v>45040.47</v>
      </c>
      <c r="E28" s="104">
        <f t="shared" si="10"/>
        <v>48497.35</v>
      </c>
      <c r="F28" s="104">
        <f t="shared" si="10"/>
        <v>45540.47</v>
      </c>
      <c r="G28" s="104">
        <f t="shared" si="10"/>
        <v>43690.729999999996</v>
      </c>
      <c r="H28" s="104">
        <f t="shared" si="10"/>
        <v>43437.75</v>
      </c>
      <c r="I28" s="104">
        <f t="shared" si="10"/>
        <v>44661</v>
      </c>
      <c r="J28" s="104">
        <f t="shared" si="10"/>
        <v>44702.65</v>
      </c>
      <c r="K28" s="104">
        <f t="shared" si="10"/>
        <v>47232.45</v>
      </c>
      <c r="L28" s="104">
        <f t="shared" si="10"/>
        <v>45293.45</v>
      </c>
      <c r="M28" s="104">
        <f t="shared" si="10"/>
        <v>43690.729999999996</v>
      </c>
      <c r="N28" s="104">
        <f t="shared" si="10"/>
        <v>43817.22</v>
      </c>
    </row>
    <row r="29" spans="1:14" x14ac:dyDescent="0.2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1:14" x14ac:dyDescent="0.2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4" x14ac:dyDescent="0.2"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1:14" x14ac:dyDescent="0.2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1:15" x14ac:dyDescent="0.2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5" x14ac:dyDescent="0.2"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1:15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1:15" x14ac:dyDescent="0.2">
      <c r="A36" s="609" t="s">
        <v>108</v>
      </c>
      <c r="B36" s="587"/>
      <c r="C36" s="588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90"/>
    </row>
    <row r="37" spans="1:15" x14ac:dyDescent="0.2">
      <c r="A37" s="610"/>
      <c r="B37" s="611" t="s">
        <v>518</v>
      </c>
      <c r="C37" s="591" t="s">
        <v>86</v>
      </c>
      <c r="D37" s="591" t="s">
        <v>87</v>
      </c>
      <c r="E37" s="591" t="s">
        <v>88</v>
      </c>
      <c r="F37" s="591" t="s">
        <v>89</v>
      </c>
      <c r="G37" s="591" t="s">
        <v>90</v>
      </c>
      <c r="H37" s="591" t="s">
        <v>91</v>
      </c>
      <c r="I37" s="591" t="s">
        <v>92</v>
      </c>
      <c r="J37" s="591" t="s">
        <v>93</v>
      </c>
      <c r="K37" s="591" t="s">
        <v>94</v>
      </c>
      <c r="L37" s="591" t="s">
        <v>95</v>
      </c>
      <c r="M37" s="591" t="s">
        <v>107</v>
      </c>
      <c r="N37" s="591" t="s">
        <v>97</v>
      </c>
    </row>
    <row r="38" spans="1:15" x14ac:dyDescent="0.2">
      <c r="A38" s="20" t="s">
        <v>109</v>
      </c>
      <c r="B38" s="43">
        <f>B39+B40+B41</f>
        <v>43726</v>
      </c>
      <c r="C38" s="510">
        <f t="shared" ref="C38:N38" si="11">SUM(C39:C42)</f>
        <v>3693.833333333333</v>
      </c>
      <c r="D38" s="510">
        <f>SUM(D39:D42)</f>
        <v>3693.833333333333</v>
      </c>
      <c r="E38" s="510">
        <f t="shared" si="11"/>
        <v>3693.833333333333</v>
      </c>
      <c r="F38" s="510">
        <f t="shared" si="11"/>
        <v>3693.833333333333</v>
      </c>
      <c r="G38" s="510">
        <f t="shared" si="11"/>
        <v>3693.833333333333</v>
      </c>
      <c r="H38" s="510">
        <f t="shared" si="11"/>
        <v>3693.833333333333</v>
      </c>
      <c r="I38" s="510">
        <f t="shared" si="11"/>
        <v>3693.833333333333</v>
      </c>
      <c r="J38" s="510">
        <f t="shared" si="11"/>
        <v>3693.833333333333</v>
      </c>
      <c r="K38" s="510">
        <f t="shared" si="11"/>
        <v>3693.833333333333</v>
      </c>
      <c r="L38" s="510">
        <f t="shared" si="11"/>
        <v>3693.833333333333</v>
      </c>
      <c r="M38" s="510">
        <f t="shared" si="11"/>
        <v>3693.833333333333</v>
      </c>
      <c r="N38" s="510">
        <f t="shared" si="11"/>
        <v>3693.833333333333</v>
      </c>
    </row>
    <row r="39" spans="1:15" x14ac:dyDescent="0.2">
      <c r="A39" s="58" t="s">
        <v>110</v>
      </c>
      <c r="B39" s="29">
        <v>16680</v>
      </c>
      <c r="C39" s="553">
        <f t="shared" ref="C39:N39" si="12">$B$39/12</f>
        <v>1390</v>
      </c>
      <c r="D39" s="553">
        <f t="shared" si="12"/>
        <v>1390</v>
      </c>
      <c r="E39" s="553">
        <f t="shared" si="12"/>
        <v>1390</v>
      </c>
      <c r="F39" s="553">
        <f t="shared" si="12"/>
        <v>1390</v>
      </c>
      <c r="G39" s="553">
        <f t="shared" si="12"/>
        <v>1390</v>
      </c>
      <c r="H39" s="553">
        <f t="shared" si="12"/>
        <v>1390</v>
      </c>
      <c r="I39" s="553">
        <f t="shared" si="12"/>
        <v>1390</v>
      </c>
      <c r="J39" s="553">
        <f t="shared" si="12"/>
        <v>1390</v>
      </c>
      <c r="K39" s="553">
        <f t="shared" si="12"/>
        <v>1390</v>
      </c>
      <c r="L39" s="553">
        <f t="shared" si="12"/>
        <v>1390</v>
      </c>
      <c r="M39" s="553">
        <f t="shared" si="12"/>
        <v>1390</v>
      </c>
      <c r="N39" s="553">
        <f t="shared" si="12"/>
        <v>1390</v>
      </c>
    </row>
    <row r="40" spans="1:15" x14ac:dyDescent="0.2">
      <c r="A40" s="58" t="s">
        <v>111</v>
      </c>
      <c r="B40" s="29">
        <v>2925</v>
      </c>
      <c r="C40" s="553">
        <f t="shared" ref="C40:N40" si="13">$B$40/12</f>
        <v>243.75</v>
      </c>
      <c r="D40" s="553">
        <f t="shared" si="13"/>
        <v>243.75</v>
      </c>
      <c r="E40" s="553">
        <f t="shared" si="13"/>
        <v>243.75</v>
      </c>
      <c r="F40" s="553">
        <f t="shared" si="13"/>
        <v>243.75</v>
      </c>
      <c r="G40" s="553">
        <f t="shared" si="13"/>
        <v>243.75</v>
      </c>
      <c r="H40" s="553">
        <f t="shared" si="13"/>
        <v>243.75</v>
      </c>
      <c r="I40" s="553">
        <f t="shared" si="13"/>
        <v>243.75</v>
      </c>
      <c r="J40" s="553">
        <f t="shared" si="13"/>
        <v>243.75</v>
      </c>
      <c r="K40" s="553">
        <f t="shared" si="13"/>
        <v>243.75</v>
      </c>
      <c r="L40" s="553">
        <f t="shared" si="13"/>
        <v>243.75</v>
      </c>
      <c r="M40" s="553">
        <f t="shared" si="13"/>
        <v>243.75</v>
      </c>
      <c r="N40" s="553">
        <f t="shared" si="13"/>
        <v>243.75</v>
      </c>
    </row>
    <row r="41" spans="1:15" x14ac:dyDescent="0.2">
      <c r="A41" s="58" t="s">
        <v>112</v>
      </c>
      <c r="B41" s="29">
        <v>24121</v>
      </c>
      <c r="C41" s="553">
        <f t="shared" ref="C41:N41" si="14">$B$41/12</f>
        <v>2010.0833333333333</v>
      </c>
      <c r="D41" s="553">
        <f t="shared" si="14"/>
        <v>2010.0833333333333</v>
      </c>
      <c r="E41" s="553">
        <f t="shared" si="14"/>
        <v>2010.0833333333333</v>
      </c>
      <c r="F41" s="553">
        <f t="shared" si="14"/>
        <v>2010.0833333333333</v>
      </c>
      <c r="G41" s="553">
        <f t="shared" si="14"/>
        <v>2010.0833333333333</v>
      </c>
      <c r="H41" s="553">
        <f t="shared" si="14"/>
        <v>2010.0833333333333</v>
      </c>
      <c r="I41" s="553">
        <f t="shared" si="14"/>
        <v>2010.0833333333333</v>
      </c>
      <c r="J41" s="553">
        <f t="shared" si="14"/>
        <v>2010.0833333333333</v>
      </c>
      <c r="K41" s="553">
        <f t="shared" si="14"/>
        <v>2010.0833333333333</v>
      </c>
      <c r="L41" s="553">
        <f t="shared" si="14"/>
        <v>2010.0833333333333</v>
      </c>
      <c r="M41" s="553">
        <f t="shared" si="14"/>
        <v>2010.0833333333333</v>
      </c>
      <c r="N41" s="553">
        <f t="shared" si="14"/>
        <v>2010.0833333333333</v>
      </c>
    </row>
    <row r="42" spans="1:15" x14ac:dyDescent="0.2">
      <c r="A42" s="44" t="s">
        <v>271</v>
      </c>
      <c r="B42" s="43">
        <v>600</v>
      </c>
      <c r="C42" s="579">
        <f t="shared" ref="C42:N42" si="15">$B$42/12</f>
        <v>50</v>
      </c>
      <c r="D42" s="579">
        <f t="shared" si="15"/>
        <v>50</v>
      </c>
      <c r="E42" s="579">
        <f t="shared" si="15"/>
        <v>50</v>
      </c>
      <c r="F42" s="579">
        <f t="shared" si="15"/>
        <v>50</v>
      </c>
      <c r="G42" s="579">
        <f t="shared" si="15"/>
        <v>50</v>
      </c>
      <c r="H42" s="579">
        <f t="shared" si="15"/>
        <v>50</v>
      </c>
      <c r="I42" s="579">
        <f t="shared" si="15"/>
        <v>50</v>
      </c>
      <c r="J42" s="579">
        <f t="shared" si="15"/>
        <v>50</v>
      </c>
      <c r="K42" s="579">
        <f t="shared" si="15"/>
        <v>50</v>
      </c>
      <c r="L42" s="579">
        <f t="shared" si="15"/>
        <v>50</v>
      </c>
      <c r="M42" s="579">
        <f t="shared" si="15"/>
        <v>50</v>
      </c>
      <c r="N42" s="579">
        <f t="shared" si="15"/>
        <v>50</v>
      </c>
    </row>
    <row r="43" spans="1:15" s="53" customFormat="1" x14ac:dyDescent="0.2">
      <c r="A43" s="44" t="s">
        <v>272</v>
      </c>
      <c r="B43" s="43">
        <f>B44+B45</f>
        <v>331790</v>
      </c>
      <c r="C43" s="579">
        <f>C44+C45</f>
        <v>28565.833333333332</v>
      </c>
      <c r="D43" s="579">
        <f t="shared" ref="D43:N43" si="16">D44+D45</f>
        <v>27565.833333333332</v>
      </c>
      <c r="E43" s="579">
        <f t="shared" si="16"/>
        <v>27565.833333333332</v>
      </c>
      <c r="F43" s="579">
        <f t="shared" si="16"/>
        <v>27565.833333333332</v>
      </c>
      <c r="G43" s="579">
        <f t="shared" si="16"/>
        <v>27565.833333333332</v>
      </c>
      <c r="H43" s="579">
        <f t="shared" si="16"/>
        <v>27565.833333333332</v>
      </c>
      <c r="I43" s="579">
        <f t="shared" si="16"/>
        <v>27565.833333333332</v>
      </c>
      <c r="J43" s="579">
        <f t="shared" si="16"/>
        <v>27565.833333333332</v>
      </c>
      <c r="K43" s="579">
        <f t="shared" si="16"/>
        <v>27565.833333333332</v>
      </c>
      <c r="L43" s="579">
        <f t="shared" si="16"/>
        <v>27565.833333333332</v>
      </c>
      <c r="M43" s="579">
        <f t="shared" si="16"/>
        <v>27565.833333333332</v>
      </c>
      <c r="N43" s="579">
        <f t="shared" si="16"/>
        <v>27565.833333333332</v>
      </c>
    </row>
    <row r="44" spans="1:15" x14ac:dyDescent="0.2">
      <c r="A44" s="58" t="s">
        <v>113</v>
      </c>
      <c r="B44" s="94">
        <v>330790</v>
      </c>
      <c r="C44" s="553">
        <f>$B$44/12</f>
        <v>27565.833333333332</v>
      </c>
      <c r="D44" s="553">
        <f t="shared" ref="D44:N44" si="17">$B$44/12</f>
        <v>27565.833333333332</v>
      </c>
      <c r="E44" s="553">
        <f t="shared" si="17"/>
        <v>27565.833333333332</v>
      </c>
      <c r="F44" s="553">
        <f t="shared" si="17"/>
        <v>27565.833333333332</v>
      </c>
      <c r="G44" s="553">
        <f t="shared" si="17"/>
        <v>27565.833333333332</v>
      </c>
      <c r="H44" s="553">
        <f t="shared" si="17"/>
        <v>27565.833333333332</v>
      </c>
      <c r="I44" s="553">
        <f t="shared" si="17"/>
        <v>27565.833333333332</v>
      </c>
      <c r="J44" s="553">
        <f t="shared" si="17"/>
        <v>27565.833333333332</v>
      </c>
      <c r="K44" s="553">
        <f t="shared" si="17"/>
        <v>27565.833333333332</v>
      </c>
      <c r="L44" s="553">
        <f t="shared" si="17"/>
        <v>27565.833333333332</v>
      </c>
      <c r="M44" s="553">
        <f t="shared" si="17"/>
        <v>27565.833333333332</v>
      </c>
      <c r="N44" s="553">
        <f t="shared" si="17"/>
        <v>27565.833333333332</v>
      </c>
    </row>
    <row r="45" spans="1:15" s="53" customFormat="1" x14ac:dyDescent="0.2">
      <c r="A45" s="58" t="s">
        <v>114</v>
      </c>
      <c r="B45" s="94">
        <v>1000</v>
      </c>
      <c r="C45" s="553">
        <v>1000</v>
      </c>
      <c r="D45" s="553"/>
      <c r="E45" s="553"/>
      <c r="F45" s="553"/>
      <c r="G45" s="553"/>
      <c r="H45" s="553"/>
      <c r="I45" s="553"/>
      <c r="J45" s="553"/>
      <c r="K45" s="553"/>
      <c r="L45" s="553"/>
      <c r="M45" s="553"/>
      <c r="N45" s="553"/>
    </row>
    <row r="46" spans="1:15" x14ac:dyDescent="0.2">
      <c r="A46" s="44" t="s">
        <v>377</v>
      </c>
      <c r="B46" s="43">
        <v>0</v>
      </c>
      <c r="C46" s="553">
        <v>0</v>
      </c>
      <c r="D46" s="553">
        <v>0</v>
      </c>
      <c r="E46" s="553">
        <v>0</v>
      </c>
      <c r="F46" s="553">
        <v>0</v>
      </c>
      <c r="G46" s="553">
        <v>0</v>
      </c>
      <c r="H46" s="553">
        <v>0</v>
      </c>
      <c r="I46" s="553">
        <v>0</v>
      </c>
      <c r="J46" s="553">
        <v>0</v>
      </c>
      <c r="K46" s="553">
        <v>0</v>
      </c>
      <c r="L46" s="553">
        <v>0</v>
      </c>
      <c r="M46" s="553">
        <v>0</v>
      </c>
      <c r="N46" s="553">
        <v>0</v>
      </c>
    </row>
    <row r="47" spans="1:15" x14ac:dyDescent="0.2">
      <c r="A47" s="44" t="s">
        <v>378</v>
      </c>
      <c r="B47" s="43">
        <f>B48+B49+B50</f>
        <v>110212</v>
      </c>
      <c r="C47" s="43">
        <f t="shared" ref="C47:N47" si="18">C48+C49+C50</f>
        <v>9184.3333333333339</v>
      </c>
      <c r="D47" s="43">
        <f t="shared" si="18"/>
        <v>9184.3333333333339</v>
      </c>
      <c r="E47" s="43">
        <f t="shared" si="18"/>
        <v>9184.3333333333339</v>
      </c>
      <c r="F47" s="43">
        <f t="shared" si="18"/>
        <v>9184.3333333333339</v>
      </c>
      <c r="G47" s="43">
        <f t="shared" si="18"/>
        <v>9184.3333333333339</v>
      </c>
      <c r="H47" s="43">
        <f t="shared" si="18"/>
        <v>9184.3333333333339</v>
      </c>
      <c r="I47" s="43">
        <f t="shared" si="18"/>
        <v>9184.3333333333339</v>
      </c>
      <c r="J47" s="43">
        <f t="shared" si="18"/>
        <v>9184.3333333333339</v>
      </c>
      <c r="K47" s="43">
        <f t="shared" si="18"/>
        <v>9184.3333333333339</v>
      </c>
      <c r="L47" s="43">
        <f t="shared" si="18"/>
        <v>9184.3333333333339</v>
      </c>
      <c r="M47" s="43">
        <f t="shared" si="18"/>
        <v>9184.3333333333339</v>
      </c>
      <c r="N47" s="43">
        <f t="shared" si="18"/>
        <v>9184.3333333333339</v>
      </c>
    </row>
    <row r="48" spans="1:15" x14ac:dyDescent="0.2">
      <c r="A48" s="251" t="s">
        <v>268</v>
      </c>
      <c r="B48" s="94">
        <v>9378</v>
      </c>
      <c r="C48" s="553">
        <f t="shared" ref="C48:N48" si="19">$B$48/12</f>
        <v>781.5</v>
      </c>
      <c r="D48" s="553">
        <f t="shared" si="19"/>
        <v>781.5</v>
      </c>
      <c r="E48" s="553">
        <f t="shared" si="19"/>
        <v>781.5</v>
      </c>
      <c r="F48" s="553">
        <f t="shared" si="19"/>
        <v>781.5</v>
      </c>
      <c r="G48" s="553">
        <f t="shared" si="19"/>
        <v>781.5</v>
      </c>
      <c r="H48" s="553">
        <f t="shared" si="19"/>
        <v>781.5</v>
      </c>
      <c r="I48" s="553">
        <f t="shared" si="19"/>
        <v>781.5</v>
      </c>
      <c r="J48" s="553">
        <f t="shared" si="19"/>
        <v>781.5</v>
      </c>
      <c r="K48" s="553">
        <f t="shared" si="19"/>
        <v>781.5</v>
      </c>
      <c r="L48" s="553">
        <f t="shared" si="19"/>
        <v>781.5</v>
      </c>
      <c r="M48" s="553">
        <f t="shared" si="19"/>
        <v>781.5</v>
      </c>
      <c r="N48" s="553">
        <f t="shared" si="19"/>
        <v>781.5</v>
      </c>
      <c r="O48" s="146"/>
    </row>
    <row r="49" spans="1:14" x14ac:dyDescent="0.2">
      <c r="A49" s="252" t="s">
        <v>269</v>
      </c>
      <c r="B49" s="94">
        <v>2250</v>
      </c>
      <c r="C49" s="553">
        <f t="shared" ref="C49:N49" si="20">$B$49/12</f>
        <v>187.5</v>
      </c>
      <c r="D49" s="553">
        <f t="shared" si="20"/>
        <v>187.5</v>
      </c>
      <c r="E49" s="553">
        <f t="shared" si="20"/>
        <v>187.5</v>
      </c>
      <c r="F49" s="553">
        <f t="shared" si="20"/>
        <v>187.5</v>
      </c>
      <c r="G49" s="553">
        <f t="shared" si="20"/>
        <v>187.5</v>
      </c>
      <c r="H49" s="553">
        <f t="shared" si="20"/>
        <v>187.5</v>
      </c>
      <c r="I49" s="553">
        <f t="shared" si="20"/>
        <v>187.5</v>
      </c>
      <c r="J49" s="553">
        <f t="shared" si="20"/>
        <v>187.5</v>
      </c>
      <c r="K49" s="553">
        <f t="shared" si="20"/>
        <v>187.5</v>
      </c>
      <c r="L49" s="553">
        <f t="shared" si="20"/>
        <v>187.5</v>
      </c>
      <c r="M49" s="553">
        <f t="shared" si="20"/>
        <v>187.5</v>
      </c>
      <c r="N49" s="553">
        <f t="shared" si="20"/>
        <v>187.5</v>
      </c>
    </row>
    <row r="50" spans="1:14" x14ac:dyDescent="0.2">
      <c r="A50" s="252" t="s">
        <v>270</v>
      </c>
      <c r="B50" s="94">
        <v>98584</v>
      </c>
      <c r="C50" s="553">
        <f t="shared" ref="C50:N50" si="21">$B$50/12</f>
        <v>8215.3333333333339</v>
      </c>
      <c r="D50" s="553">
        <f t="shared" si="21"/>
        <v>8215.3333333333339</v>
      </c>
      <c r="E50" s="553">
        <f t="shared" si="21"/>
        <v>8215.3333333333339</v>
      </c>
      <c r="F50" s="553">
        <f t="shared" si="21"/>
        <v>8215.3333333333339</v>
      </c>
      <c r="G50" s="553">
        <f t="shared" si="21"/>
        <v>8215.3333333333339</v>
      </c>
      <c r="H50" s="553">
        <f t="shared" si="21"/>
        <v>8215.3333333333339</v>
      </c>
      <c r="I50" s="553">
        <f t="shared" si="21"/>
        <v>8215.3333333333339</v>
      </c>
      <c r="J50" s="553">
        <f t="shared" si="21"/>
        <v>8215.3333333333339</v>
      </c>
      <c r="K50" s="553">
        <f t="shared" si="21"/>
        <v>8215.3333333333339</v>
      </c>
      <c r="L50" s="553">
        <f t="shared" si="21"/>
        <v>8215.3333333333339</v>
      </c>
      <c r="M50" s="553">
        <f t="shared" si="21"/>
        <v>8215.3333333333339</v>
      </c>
      <c r="N50" s="553">
        <f t="shared" si="21"/>
        <v>8215.3333333333339</v>
      </c>
    </row>
    <row r="51" spans="1:14" x14ac:dyDescent="0.2">
      <c r="A51" s="44" t="s">
        <v>379</v>
      </c>
      <c r="B51" s="43">
        <v>0</v>
      </c>
      <c r="C51" s="511"/>
      <c r="D51" s="579"/>
      <c r="E51" s="512"/>
      <c r="F51" s="512"/>
      <c r="G51" s="512"/>
      <c r="H51" s="512"/>
      <c r="I51" s="512"/>
      <c r="J51" s="512"/>
      <c r="K51" s="512"/>
      <c r="L51" s="512"/>
      <c r="M51" s="512"/>
      <c r="N51" s="512"/>
    </row>
    <row r="52" spans="1:14" x14ac:dyDescent="0.2">
      <c r="A52" s="20" t="s">
        <v>380</v>
      </c>
      <c r="B52" s="43">
        <v>49279</v>
      </c>
      <c r="C52" s="553">
        <f t="shared" ref="C52:N52" si="22">$B$52/12</f>
        <v>4106.583333333333</v>
      </c>
      <c r="D52" s="553">
        <f t="shared" si="22"/>
        <v>4106.583333333333</v>
      </c>
      <c r="E52" s="553">
        <f t="shared" si="22"/>
        <v>4106.583333333333</v>
      </c>
      <c r="F52" s="553">
        <f t="shared" si="22"/>
        <v>4106.583333333333</v>
      </c>
      <c r="G52" s="553">
        <f t="shared" si="22"/>
        <v>4106.583333333333</v>
      </c>
      <c r="H52" s="553">
        <f t="shared" si="22"/>
        <v>4106.583333333333</v>
      </c>
      <c r="I52" s="553">
        <f t="shared" si="22"/>
        <v>4106.583333333333</v>
      </c>
      <c r="J52" s="553">
        <f t="shared" si="22"/>
        <v>4106.583333333333</v>
      </c>
      <c r="K52" s="553">
        <f t="shared" si="22"/>
        <v>4106.583333333333</v>
      </c>
      <c r="L52" s="553">
        <f t="shared" si="22"/>
        <v>4106.583333333333</v>
      </c>
      <c r="M52" s="553">
        <f t="shared" si="22"/>
        <v>4106.583333333333</v>
      </c>
      <c r="N52" s="553">
        <f t="shared" si="22"/>
        <v>4106.583333333333</v>
      </c>
    </row>
    <row r="53" spans="1:14" x14ac:dyDescent="0.2">
      <c r="A53" s="20" t="s">
        <v>381</v>
      </c>
      <c r="B53" s="43">
        <v>5188</v>
      </c>
      <c r="C53" s="553">
        <v>5188</v>
      </c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511"/>
    </row>
    <row r="54" spans="1:14" x14ac:dyDescent="0.2">
      <c r="A54" s="20" t="s">
        <v>115</v>
      </c>
      <c r="B54" s="94">
        <f>SUM(C54:N54)</f>
        <v>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pans="1:14" s="312" customFormat="1" ht="13.5" thickBot="1" x14ac:dyDescent="0.25">
      <c r="A55" s="107" t="s">
        <v>382</v>
      </c>
      <c r="B55" s="30">
        <f>SUM(B38,B42,B43,B46,B47,B51,B52,B53)</f>
        <v>540795</v>
      </c>
      <c r="C55" s="30">
        <f>SUM(C38,C43,C46,C47,C51,C52,C53)</f>
        <v>50738.583333333336</v>
      </c>
      <c r="D55" s="30">
        <f t="shared" ref="D55:N55" si="23">SUM(D38,D43,D46,D47,D51,D52)</f>
        <v>44550.583333333336</v>
      </c>
      <c r="E55" s="30">
        <f t="shared" si="23"/>
        <v>44550.583333333336</v>
      </c>
      <c r="F55" s="30">
        <f t="shared" si="23"/>
        <v>44550.583333333336</v>
      </c>
      <c r="G55" s="30">
        <f t="shared" si="23"/>
        <v>44550.583333333336</v>
      </c>
      <c r="H55" s="30">
        <f t="shared" si="23"/>
        <v>44550.583333333336</v>
      </c>
      <c r="I55" s="30">
        <f t="shared" si="23"/>
        <v>44550.583333333336</v>
      </c>
      <c r="J55" s="30">
        <f t="shared" si="23"/>
        <v>44550.583333333336</v>
      </c>
      <c r="K55" s="30">
        <f t="shared" si="23"/>
        <v>44550.583333333336</v>
      </c>
      <c r="L55" s="30">
        <f t="shared" si="23"/>
        <v>44550.583333333336</v>
      </c>
      <c r="M55" s="30">
        <f t="shared" si="23"/>
        <v>44550.583333333336</v>
      </c>
      <c r="N55" s="30">
        <f t="shared" si="23"/>
        <v>44550.583333333336</v>
      </c>
    </row>
    <row r="56" spans="1:14" x14ac:dyDescent="0.2">
      <c r="A56" s="93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</row>
    <row r="57" spans="1:14" x14ac:dyDescent="0.2">
      <c r="A57" s="108" t="s">
        <v>116</v>
      </c>
      <c r="B57" s="10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1:14" x14ac:dyDescent="0.2">
      <c r="A58" s="23" t="s">
        <v>117</v>
      </c>
      <c r="B58" s="110">
        <f t="shared" ref="B58:N58" si="24">(B28-B55)</f>
        <v>0</v>
      </c>
      <c r="C58" s="110">
        <f t="shared" si="24"/>
        <v>-7047.8533333333398</v>
      </c>
      <c r="D58" s="110">
        <f t="shared" si="24"/>
        <v>489.88666666666541</v>
      </c>
      <c r="E58" s="110">
        <f t="shared" si="24"/>
        <v>3946.7666666666628</v>
      </c>
      <c r="F58" s="110">
        <f t="shared" si="24"/>
        <v>989.88666666666541</v>
      </c>
      <c r="G58" s="110">
        <f t="shared" si="24"/>
        <v>-859.85333333333983</v>
      </c>
      <c r="H58" s="110">
        <f t="shared" si="24"/>
        <v>-1112.8333333333358</v>
      </c>
      <c r="I58" s="110">
        <f t="shared" si="24"/>
        <v>110.41666666666424</v>
      </c>
      <c r="J58" s="110">
        <f t="shared" si="24"/>
        <v>152.0666666666657</v>
      </c>
      <c r="K58" s="110">
        <f t="shared" si="24"/>
        <v>2681.8666666666613</v>
      </c>
      <c r="L58" s="110">
        <f t="shared" si="24"/>
        <v>742.86666666666133</v>
      </c>
      <c r="M58" s="110">
        <f t="shared" si="24"/>
        <v>-859.85333333333983</v>
      </c>
      <c r="N58" s="110">
        <f t="shared" si="24"/>
        <v>-733.36333333333459</v>
      </c>
    </row>
    <row r="59" spans="1:14" x14ac:dyDescent="0.2">
      <c r="A59" s="1" t="s">
        <v>118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</row>
    <row r="60" spans="1:14" x14ac:dyDescent="0.2">
      <c r="A60" s="9" t="s">
        <v>119</v>
      </c>
      <c r="B60" s="26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2">
      <c r="A61" s="108" t="s">
        <v>383</v>
      </c>
      <c r="B61" s="57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4" x14ac:dyDescent="0.2">
      <c r="A62" s="23" t="s">
        <v>120</v>
      </c>
      <c r="B62" s="45">
        <v>0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">
      <c r="A63" s="26" t="s">
        <v>121</v>
      </c>
      <c r="B63" s="27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x14ac:dyDescent="0.2">
      <c r="A64" s="111" t="s">
        <v>122</v>
      </c>
      <c r="B64" s="2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ht="13.5" thickBot="1" x14ac:dyDescent="0.25">
      <c r="A65" s="112" t="s">
        <v>588</v>
      </c>
      <c r="B65" s="113">
        <v>0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</row>
    <row r="66" spans="1:14" x14ac:dyDescent="0.2">
      <c r="A66" s="11" t="s">
        <v>123</v>
      </c>
      <c r="B66" s="102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</row>
    <row r="67" spans="1:14" x14ac:dyDescent="0.2">
      <c r="A67" s="72" t="s">
        <v>384</v>
      </c>
      <c r="B67" s="89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</row>
    <row r="68" spans="1:14" ht="13.5" thickBot="1" x14ac:dyDescent="0.25">
      <c r="A68" s="114" t="s">
        <v>124</v>
      </c>
      <c r="B68" s="33">
        <v>0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</row>
    <row r="72" spans="1:14" x14ac:dyDescent="0.2"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</row>
    <row r="73" spans="1:14" x14ac:dyDescent="0.2"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</row>
  </sheetData>
  <mergeCells count="5">
    <mergeCell ref="A7:N7"/>
    <mergeCell ref="A10:A11"/>
    <mergeCell ref="B10:B11"/>
    <mergeCell ref="A25:A26"/>
    <mergeCell ref="A4:M4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Q134"/>
  <sheetViews>
    <sheetView view="pageBreakPreview" zoomScaleSheetLayoutView="100" workbookViewId="0">
      <selection sqref="A1:N1"/>
    </sheetView>
  </sheetViews>
  <sheetFormatPr defaultRowHeight="11.25" x14ac:dyDescent="0.2"/>
  <cols>
    <col min="1" max="1" width="4.28515625" style="129" customWidth="1"/>
    <col min="2" max="2" width="31.140625" style="129" customWidth="1"/>
    <col min="3" max="5" width="10" style="129" customWidth="1"/>
    <col min="6" max="6" width="10.28515625" style="129" customWidth="1"/>
    <col min="7" max="7" width="10.5703125" style="129" bestFit="1" customWidth="1"/>
    <col min="8" max="8" width="9" style="129" customWidth="1"/>
    <col min="9" max="9" width="9.7109375" style="129" customWidth="1"/>
    <col min="10" max="12" width="9.140625" style="129"/>
    <col min="13" max="13" width="12.28515625" style="129" customWidth="1"/>
    <col min="14" max="14" width="11" style="129" customWidth="1"/>
    <col min="15" max="16384" width="9.140625" style="117"/>
  </cols>
  <sheetData>
    <row r="1" spans="1:17" s="116" customFormat="1" ht="18.75" customHeight="1" thickBot="1" x14ac:dyDescent="0.3">
      <c r="A1" s="818" t="s">
        <v>589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</row>
    <row r="2" spans="1:17" ht="12" thickBot="1" x14ac:dyDescent="0.25">
      <c r="A2" s="826" t="s">
        <v>494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</row>
    <row r="3" spans="1:17" s="116" customFormat="1" ht="12" thickBot="1" x14ac:dyDescent="0.25">
      <c r="N3" s="116" t="s">
        <v>385</v>
      </c>
    </row>
    <row r="4" spans="1:17" s="118" customFormat="1" x14ac:dyDescent="0.2">
      <c r="A4" s="819" t="s">
        <v>125</v>
      </c>
      <c r="B4" s="817"/>
      <c r="C4" s="815" t="s">
        <v>126</v>
      </c>
      <c r="D4" s="816"/>
      <c r="E4" s="816"/>
      <c r="F4" s="817"/>
      <c r="G4" s="828" t="s">
        <v>127</v>
      </c>
      <c r="H4" s="828"/>
      <c r="I4" s="828"/>
      <c r="J4" s="828"/>
      <c r="K4" s="828"/>
      <c r="L4" s="828"/>
      <c r="M4" s="828"/>
      <c r="N4" s="828"/>
    </row>
    <row r="5" spans="1:17" s="118" customFormat="1" ht="21" customHeight="1" x14ac:dyDescent="0.2">
      <c r="A5" s="820"/>
      <c r="B5" s="821"/>
      <c r="C5" s="824" t="s">
        <v>168</v>
      </c>
      <c r="D5" s="119"/>
      <c r="E5" s="119"/>
      <c r="F5" s="811" t="s">
        <v>220</v>
      </c>
      <c r="G5" s="135" t="s">
        <v>129</v>
      </c>
      <c r="H5" s="813" t="s">
        <v>130</v>
      </c>
      <c r="I5" s="813"/>
      <c r="J5" s="813" t="s">
        <v>131</v>
      </c>
      <c r="K5" s="813"/>
      <c r="L5" s="813"/>
      <c r="M5" s="814"/>
      <c r="N5" s="814"/>
      <c r="O5" s="807"/>
      <c r="P5" s="808"/>
      <c r="Q5" s="808"/>
    </row>
    <row r="6" spans="1:17" s="118" customFormat="1" ht="45" customHeight="1" thickBot="1" x14ac:dyDescent="0.25">
      <c r="A6" s="822"/>
      <c r="B6" s="823"/>
      <c r="C6" s="825"/>
      <c r="D6" s="120" t="s">
        <v>170</v>
      </c>
      <c r="E6" s="121" t="s">
        <v>169</v>
      </c>
      <c r="F6" s="812"/>
      <c r="G6" s="121" t="s">
        <v>132</v>
      </c>
      <c r="H6" s="121" t="s">
        <v>133</v>
      </c>
      <c r="I6" s="121" t="s">
        <v>134</v>
      </c>
      <c r="J6" s="122" t="s">
        <v>342</v>
      </c>
      <c r="K6" s="122" t="s">
        <v>172</v>
      </c>
      <c r="L6" s="122" t="s">
        <v>171</v>
      </c>
      <c r="M6" s="122" t="s">
        <v>519</v>
      </c>
      <c r="N6" s="122" t="s">
        <v>236</v>
      </c>
      <c r="O6" s="807"/>
      <c r="P6" s="808"/>
      <c r="Q6" s="808"/>
    </row>
    <row r="7" spans="1:17" ht="10.5" customHeight="1" thickTop="1" x14ac:dyDescent="0.2">
      <c r="A7" s="123" t="s">
        <v>135</v>
      </c>
      <c r="B7" s="124" t="s">
        <v>154</v>
      </c>
      <c r="C7" s="709">
        <v>14360</v>
      </c>
      <c r="D7" s="713"/>
      <c r="E7" s="706">
        <f>26029-80-100</f>
        <v>25849</v>
      </c>
      <c r="F7" s="517"/>
      <c r="G7" s="704">
        <f>512+5000+28+7836</f>
        <v>13376</v>
      </c>
      <c r="H7" s="255"/>
      <c r="I7" s="255"/>
      <c r="J7" s="706">
        <v>170</v>
      </c>
      <c r="K7" s="255"/>
      <c r="L7" s="706">
        <v>10</v>
      </c>
      <c r="M7" s="255"/>
      <c r="N7" s="255"/>
      <c r="O7" s="809"/>
      <c r="P7" s="810"/>
      <c r="Q7" s="810"/>
    </row>
    <row r="8" spans="1:17" s="189" customFormat="1" ht="10.5" customHeight="1" x14ac:dyDescent="0.2">
      <c r="A8" s="186" t="s">
        <v>136</v>
      </c>
      <c r="B8" s="187" t="s">
        <v>234</v>
      </c>
      <c r="C8" s="518"/>
      <c r="D8" s="703">
        <v>5188</v>
      </c>
      <c r="E8" s="254"/>
      <c r="F8" s="519"/>
      <c r="G8" s="593"/>
      <c r="H8" s="256"/>
      <c r="I8" s="256"/>
      <c r="J8" s="256"/>
      <c r="K8" s="256"/>
      <c r="L8" s="256"/>
      <c r="M8" s="707">
        <v>5188</v>
      </c>
      <c r="N8" s="256"/>
      <c r="O8" s="116"/>
    </row>
    <row r="9" spans="1:17" ht="10.5" customHeight="1" x14ac:dyDescent="0.2">
      <c r="A9" s="186" t="s">
        <v>137</v>
      </c>
      <c r="B9" s="187" t="s">
        <v>167</v>
      </c>
      <c r="C9" s="518"/>
      <c r="D9" s="703">
        <v>8357</v>
      </c>
      <c r="E9" s="254"/>
      <c r="F9" s="519"/>
      <c r="G9" s="593"/>
      <c r="H9" s="256"/>
      <c r="I9" s="256"/>
      <c r="J9" s="256"/>
      <c r="K9" s="256"/>
      <c r="L9" s="707"/>
      <c r="M9" s="256"/>
      <c r="N9" s="256"/>
      <c r="O9" s="116"/>
    </row>
    <row r="10" spans="1:17" s="189" customFormat="1" ht="10.5" customHeight="1" x14ac:dyDescent="0.2">
      <c r="A10" s="186" t="s">
        <v>138</v>
      </c>
      <c r="B10" s="253" t="s">
        <v>235</v>
      </c>
      <c r="C10" s="518"/>
      <c r="D10" s="703">
        <v>300</v>
      </c>
      <c r="E10" s="254"/>
      <c r="F10" s="519"/>
      <c r="G10" s="593"/>
      <c r="H10" s="256"/>
      <c r="I10" s="256"/>
      <c r="J10" s="256"/>
      <c r="K10" s="256"/>
      <c r="L10" s="256"/>
      <c r="M10" s="256"/>
      <c r="N10" s="256"/>
      <c r="O10" s="116"/>
    </row>
    <row r="11" spans="1:17" s="189" customFormat="1" ht="10.5" customHeight="1" x14ac:dyDescent="0.2">
      <c r="A11" s="186" t="s">
        <v>139</v>
      </c>
      <c r="B11" s="253" t="s">
        <v>274</v>
      </c>
      <c r="C11" s="518"/>
      <c r="D11" s="703">
        <v>182</v>
      </c>
      <c r="E11" s="254"/>
      <c r="F11" s="519"/>
      <c r="G11" s="593"/>
      <c r="H11" s="256"/>
      <c r="I11" s="256"/>
      <c r="J11" s="256"/>
      <c r="K11" s="256"/>
      <c r="L11" s="256"/>
      <c r="M11" s="256"/>
      <c r="N11" s="256"/>
      <c r="O11" s="116"/>
    </row>
    <row r="12" spans="1:17" s="249" customFormat="1" ht="10.5" customHeight="1" x14ac:dyDescent="0.2">
      <c r="A12" s="186" t="s">
        <v>140</v>
      </c>
      <c r="B12" s="253" t="s">
        <v>279</v>
      </c>
      <c r="C12" s="518"/>
      <c r="D12" s="703">
        <v>150</v>
      </c>
      <c r="E12" s="254"/>
      <c r="F12" s="519"/>
      <c r="G12" s="593"/>
      <c r="H12" s="256"/>
      <c r="I12" s="256"/>
      <c r="J12" s="256"/>
      <c r="K12" s="256"/>
      <c r="L12" s="256"/>
      <c r="M12" s="256"/>
      <c r="N12" s="256"/>
      <c r="O12" s="116"/>
    </row>
    <row r="13" spans="1:17" s="249" customFormat="1" ht="10.5" customHeight="1" x14ac:dyDescent="0.2">
      <c r="A13" s="186" t="s">
        <v>141</v>
      </c>
      <c r="B13" s="253" t="s">
        <v>273</v>
      </c>
      <c r="C13" s="518"/>
      <c r="D13" s="703">
        <v>203</v>
      </c>
      <c r="E13" s="254"/>
      <c r="F13" s="519"/>
      <c r="G13" s="593"/>
      <c r="H13" s="256"/>
      <c r="I13" s="256"/>
      <c r="J13" s="256"/>
      <c r="K13" s="256"/>
      <c r="L13" s="256"/>
      <c r="M13" s="256"/>
      <c r="N13" s="256"/>
      <c r="O13" s="116"/>
    </row>
    <row r="14" spans="1:17" s="515" customFormat="1" ht="10.5" customHeight="1" x14ac:dyDescent="0.2">
      <c r="A14" s="186" t="s">
        <v>142</v>
      </c>
      <c r="B14" s="253" t="s">
        <v>424</v>
      </c>
      <c r="C14" s="518"/>
      <c r="D14" s="703">
        <v>65</v>
      </c>
      <c r="E14" s="254"/>
      <c r="F14" s="519"/>
      <c r="G14" s="593"/>
      <c r="H14" s="256"/>
      <c r="I14" s="256"/>
      <c r="J14" s="256"/>
      <c r="K14" s="256"/>
      <c r="L14" s="256"/>
      <c r="M14" s="256"/>
      <c r="N14" s="256"/>
      <c r="O14" s="116"/>
    </row>
    <row r="15" spans="1:17" s="575" customFormat="1" ht="10.5" customHeight="1" x14ac:dyDescent="0.2">
      <c r="A15" s="186" t="s">
        <v>143</v>
      </c>
      <c r="B15" s="253" t="s">
        <v>445</v>
      </c>
      <c r="C15" s="518"/>
      <c r="D15" s="703">
        <v>100</v>
      </c>
      <c r="E15" s="254"/>
      <c r="F15" s="519"/>
      <c r="G15" s="593"/>
      <c r="H15" s="256"/>
      <c r="I15" s="256"/>
      <c r="J15" s="256"/>
      <c r="K15" s="256"/>
      <c r="L15" s="256"/>
      <c r="M15" s="256"/>
      <c r="N15" s="256"/>
      <c r="O15" s="116"/>
    </row>
    <row r="16" spans="1:17" s="575" customFormat="1" ht="10.5" customHeight="1" x14ac:dyDescent="0.2">
      <c r="A16" s="186" t="s">
        <v>144</v>
      </c>
      <c r="B16" s="253" t="s">
        <v>444</v>
      </c>
      <c r="C16" s="518"/>
      <c r="D16" s="703">
        <v>21</v>
      </c>
      <c r="E16" s="254"/>
      <c r="F16" s="519"/>
      <c r="G16" s="593"/>
      <c r="H16" s="256"/>
      <c r="I16" s="256"/>
      <c r="J16" s="256"/>
      <c r="K16" s="256"/>
      <c r="L16" s="256"/>
      <c r="M16" s="256"/>
      <c r="N16" s="256"/>
      <c r="O16" s="116"/>
    </row>
    <row r="17" spans="1:14" ht="10.5" customHeight="1" x14ac:dyDescent="0.2">
      <c r="A17" s="186" t="s">
        <v>145</v>
      </c>
      <c r="B17" s="126" t="s">
        <v>155</v>
      </c>
      <c r="C17" s="710">
        <v>1877</v>
      </c>
      <c r="D17" s="521"/>
      <c r="E17" s="254"/>
      <c r="F17" s="712">
        <v>1600</v>
      </c>
      <c r="G17" s="705">
        <v>1849</v>
      </c>
      <c r="H17" s="254"/>
      <c r="I17" s="254"/>
      <c r="J17" s="592">
        <v>250</v>
      </c>
      <c r="K17" s="254"/>
      <c r="L17" s="254"/>
      <c r="M17" s="254"/>
      <c r="N17" s="254"/>
    </row>
    <row r="18" spans="1:14" ht="10.5" customHeight="1" x14ac:dyDescent="0.2">
      <c r="A18" s="186" t="s">
        <v>146</v>
      </c>
      <c r="B18" s="126" t="s">
        <v>156</v>
      </c>
      <c r="C18" s="710">
        <v>1600</v>
      </c>
      <c r="D18" s="521"/>
      <c r="E18" s="592">
        <v>3243</v>
      </c>
      <c r="F18" s="712">
        <v>1000</v>
      </c>
      <c r="G18" s="594"/>
      <c r="H18" s="254"/>
      <c r="I18" s="254"/>
      <c r="J18" s="592">
        <v>1380</v>
      </c>
      <c r="K18" s="254"/>
      <c r="L18" s="254"/>
      <c r="M18" s="592">
        <v>3243</v>
      </c>
      <c r="N18" s="254"/>
    </row>
    <row r="19" spans="1:14" ht="10.5" customHeight="1" x14ac:dyDescent="0.2">
      <c r="A19" s="186" t="s">
        <v>147</v>
      </c>
      <c r="B19" s="126" t="s">
        <v>157</v>
      </c>
      <c r="C19" s="710">
        <v>381</v>
      </c>
      <c r="D19" s="521"/>
      <c r="E19" s="254"/>
      <c r="F19" s="522"/>
      <c r="G19" s="705">
        <v>1473</v>
      </c>
      <c r="H19" s="254"/>
      <c r="I19" s="254"/>
      <c r="J19" s="254"/>
      <c r="K19" s="254"/>
      <c r="L19" s="254"/>
      <c r="M19" s="254"/>
      <c r="N19" s="254"/>
    </row>
    <row r="20" spans="1:14" ht="10.5" customHeight="1" x14ac:dyDescent="0.2">
      <c r="A20" s="186" t="s">
        <v>148</v>
      </c>
      <c r="B20" s="126" t="s">
        <v>442</v>
      </c>
      <c r="C20" s="710">
        <v>12</v>
      </c>
      <c r="D20" s="711"/>
      <c r="E20" s="254"/>
      <c r="F20" s="522"/>
      <c r="G20" s="594"/>
      <c r="H20" s="254"/>
      <c r="I20" s="254"/>
      <c r="J20" s="254"/>
      <c r="K20" s="254"/>
      <c r="L20" s="254"/>
      <c r="M20" s="254"/>
      <c r="N20" s="254"/>
    </row>
    <row r="21" spans="1:14" ht="10.5" customHeight="1" x14ac:dyDescent="0.2">
      <c r="A21" s="186" t="s">
        <v>149</v>
      </c>
      <c r="B21" s="126" t="s">
        <v>158</v>
      </c>
      <c r="C21" s="710">
        <v>1778</v>
      </c>
      <c r="D21" s="521"/>
      <c r="E21" s="254"/>
      <c r="F21" s="522"/>
      <c r="G21" s="705">
        <v>4096</v>
      </c>
      <c r="H21" s="254"/>
      <c r="I21" s="254"/>
      <c r="J21" s="254"/>
      <c r="K21" s="254"/>
      <c r="L21" s="254"/>
      <c r="M21" s="254"/>
      <c r="N21" s="254"/>
    </row>
    <row r="22" spans="1:14" ht="10.5" customHeight="1" x14ac:dyDescent="0.2">
      <c r="A22" s="186" t="s">
        <v>275</v>
      </c>
      <c r="B22" s="126" t="s">
        <v>159</v>
      </c>
      <c r="C22" s="710">
        <v>4926</v>
      </c>
      <c r="D22" s="521"/>
      <c r="E22" s="254"/>
      <c r="F22" s="522"/>
      <c r="G22" s="705">
        <v>4801</v>
      </c>
      <c r="H22" s="254"/>
      <c r="I22" s="254"/>
      <c r="J22" s="592">
        <v>20</v>
      </c>
      <c r="K22" s="254"/>
      <c r="L22" s="254"/>
      <c r="M22" s="254"/>
      <c r="N22" s="254"/>
    </row>
    <row r="23" spans="1:14" ht="10.5" customHeight="1" x14ac:dyDescent="0.2">
      <c r="A23" s="186" t="s">
        <v>276</v>
      </c>
      <c r="B23" s="126" t="s">
        <v>160</v>
      </c>
      <c r="C23" s="710">
        <v>216</v>
      </c>
      <c r="D23" s="521"/>
      <c r="E23" s="254"/>
      <c r="F23" s="522"/>
      <c r="G23" s="594"/>
      <c r="H23" s="254"/>
      <c r="I23" s="254"/>
      <c r="J23" s="254"/>
      <c r="K23" s="254"/>
      <c r="L23" s="254"/>
      <c r="M23" s="254"/>
      <c r="N23" s="254"/>
    </row>
    <row r="24" spans="1:14" s="247" customFormat="1" ht="10.5" customHeight="1" x14ac:dyDescent="0.2">
      <c r="A24" s="186" t="s">
        <v>222</v>
      </c>
      <c r="B24" s="126" t="s">
        <v>258</v>
      </c>
      <c r="C24" s="710">
        <v>1440</v>
      </c>
      <c r="D24" s="521"/>
      <c r="E24" s="254"/>
      <c r="F24" s="522"/>
      <c r="G24" s="594"/>
      <c r="H24" s="254"/>
      <c r="I24" s="254"/>
      <c r="J24" s="254"/>
      <c r="K24" s="254"/>
      <c r="L24" s="254"/>
      <c r="M24" s="254"/>
      <c r="N24" s="254"/>
    </row>
    <row r="25" spans="1:14" s="575" customFormat="1" ht="10.5" customHeight="1" x14ac:dyDescent="0.2">
      <c r="A25" s="186" t="s">
        <v>150</v>
      </c>
      <c r="B25" s="126" t="s">
        <v>443</v>
      </c>
      <c r="C25" s="710">
        <v>50</v>
      </c>
      <c r="D25" s="521"/>
      <c r="E25" s="254"/>
      <c r="F25" s="522"/>
      <c r="G25" s="594"/>
      <c r="H25" s="254"/>
      <c r="I25" s="254"/>
      <c r="J25" s="254"/>
      <c r="K25" s="254"/>
      <c r="L25" s="254"/>
      <c r="M25" s="254"/>
      <c r="N25" s="254"/>
    </row>
    <row r="26" spans="1:14" ht="10.5" customHeight="1" x14ac:dyDescent="0.2">
      <c r="A26" s="186" t="s">
        <v>151</v>
      </c>
      <c r="B26" s="126" t="s">
        <v>161</v>
      </c>
      <c r="C26" s="710">
        <v>292</v>
      </c>
      <c r="D26" s="521"/>
      <c r="E26" s="254"/>
      <c r="F26" s="522"/>
      <c r="G26" s="594"/>
      <c r="H26" s="592">
        <v>14</v>
      </c>
      <c r="I26" s="254"/>
      <c r="J26" s="254"/>
      <c r="K26" s="254"/>
      <c r="L26" s="254"/>
      <c r="M26" s="254"/>
      <c r="N26" s="254"/>
    </row>
    <row r="27" spans="1:14" ht="10.5" customHeight="1" x14ac:dyDescent="0.2">
      <c r="A27" s="186" t="s">
        <v>152</v>
      </c>
      <c r="B27" s="126" t="s">
        <v>237</v>
      </c>
      <c r="C27" s="710">
        <v>2358</v>
      </c>
      <c r="D27" s="521"/>
      <c r="E27" s="254"/>
      <c r="F27" s="522"/>
      <c r="G27" s="594"/>
      <c r="H27" s="254"/>
      <c r="I27" s="254"/>
      <c r="J27" s="254"/>
      <c r="K27" s="254"/>
      <c r="L27" s="254"/>
      <c r="M27" s="254"/>
      <c r="N27" s="254"/>
    </row>
    <row r="28" spans="1:14" ht="10.5" customHeight="1" x14ac:dyDescent="0.2">
      <c r="A28" s="186" t="s">
        <v>534</v>
      </c>
      <c r="B28" s="126" t="s">
        <v>163</v>
      </c>
      <c r="C28" s="710">
        <v>886</v>
      </c>
      <c r="D28" s="521"/>
      <c r="E28" s="254"/>
      <c r="F28" s="522"/>
      <c r="G28" s="594"/>
      <c r="H28" s="254"/>
      <c r="I28" s="254"/>
      <c r="J28" s="254"/>
      <c r="K28" s="254"/>
      <c r="L28" s="254"/>
      <c r="M28" s="254"/>
      <c r="N28" s="254"/>
    </row>
    <row r="29" spans="1:14" ht="10.5" customHeight="1" x14ac:dyDescent="0.2">
      <c r="A29" s="186" t="s">
        <v>277</v>
      </c>
      <c r="B29" s="126" t="s">
        <v>164</v>
      </c>
      <c r="C29" s="710">
        <v>6842</v>
      </c>
      <c r="D29" s="521"/>
      <c r="E29" s="254"/>
      <c r="F29" s="712">
        <v>324297</v>
      </c>
      <c r="G29" s="705">
        <v>1800</v>
      </c>
      <c r="H29" s="254"/>
      <c r="I29" s="254"/>
      <c r="J29" s="592">
        <v>276</v>
      </c>
      <c r="K29" s="592">
        <v>50</v>
      </c>
      <c r="L29" s="254"/>
      <c r="M29" s="592">
        <v>324297</v>
      </c>
      <c r="N29" s="254"/>
    </row>
    <row r="30" spans="1:14" ht="10.5" customHeight="1" x14ac:dyDescent="0.2">
      <c r="A30" s="186" t="s">
        <v>278</v>
      </c>
      <c r="B30" s="126" t="s">
        <v>165</v>
      </c>
      <c r="C30" s="520"/>
      <c r="D30" s="711">
        <v>30852</v>
      </c>
      <c r="E30" s="254"/>
      <c r="F30" s="522"/>
      <c r="G30" s="705">
        <v>16638</v>
      </c>
      <c r="H30" s="254"/>
      <c r="I30" s="254"/>
      <c r="J30" s="254"/>
      <c r="K30" s="254"/>
      <c r="L30" s="254"/>
      <c r="M30" s="254"/>
      <c r="N30" s="254"/>
    </row>
    <row r="31" spans="1:14" s="575" customFormat="1" ht="10.5" customHeight="1" x14ac:dyDescent="0.2">
      <c r="A31" s="186" t="s">
        <v>153</v>
      </c>
      <c r="B31" s="126" t="s">
        <v>441</v>
      </c>
      <c r="C31" s="520"/>
      <c r="D31" s="521"/>
      <c r="E31" s="254"/>
      <c r="F31" s="522"/>
      <c r="G31" s="705">
        <v>8692</v>
      </c>
      <c r="H31" s="254"/>
      <c r="I31" s="254"/>
      <c r="J31" s="254"/>
      <c r="K31" s="254"/>
      <c r="L31" s="254"/>
      <c r="M31" s="254"/>
      <c r="N31" s="254"/>
    </row>
    <row r="32" spans="1:14" s="701" customFormat="1" ht="10.5" customHeight="1" x14ac:dyDescent="0.2">
      <c r="A32" s="186" t="s">
        <v>535</v>
      </c>
      <c r="B32" s="126" t="s">
        <v>223</v>
      </c>
      <c r="C32" s="520"/>
      <c r="D32" s="521"/>
      <c r="E32" s="254"/>
      <c r="F32" s="522"/>
      <c r="G32" s="705">
        <v>5522</v>
      </c>
      <c r="H32" s="254"/>
      <c r="I32" s="254"/>
      <c r="J32" s="254"/>
      <c r="K32" s="254"/>
      <c r="L32" s="254"/>
      <c r="M32" s="254"/>
      <c r="N32" s="254"/>
    </row>
    <row r="33" spans="1:17" ht="10.5" customHeight="1" x14ac:dyDescent="0.2">
      <c r="A33" s="186" t="s">
        <v>536</v>
      </c>
      <c r="B33" s="126" t="s">
        <v>162</v>
      </c>
      <c r="C33" s="710">
        <v>101</v>
      </c>
      <c r="D33" s="711"/>
      <c r="E33" s="254"/>
      <c r="F33" s="522"/>
      <c r="G33" s="594"/>
      <c r="H33" s="254"/>
      <c r="I33" s="254"/>
      <c r="J33" s="254"/>
      <c r="K33" s="254"/>
      <c r="L33" s="254"/>
      <c r="M33" s="254"/>
      <c r="N33" s="254"/>
    </row>
    <row r="34" spans="1:17" s="247" customFormat="1" ht="10.5" customHeight="1" x14ac:dyDescent="0.2">
      <c r="A34" s="186" t="s">
        <v>537</v>
      </c>
      <c r="B34" s="126" t="s">
        <v>259</v>
      </c>
      <c r="C34" s="710">
        <v>890</v>
      </c>
      <c r="D34" s="521"/>
      <c r="E34" s="254"/>
      <c r="F34" s="522"/>
      <c r="G34" s="594"/>
      <c r="H34" s="254"/>
      <c r="I34" s="254"/>
      <c r="J34" s="254"/>
      <c r="K34" s="254"/>
      <c r="L34" s="254"/>
      <c r="M34" s="254"/>
      <c r="N34" s="254"/>
    </row>
    <row r="35" spans="1:17" ht="10.5" customHeight="1" x14ac:dyDescent="0.2">
      <c r="A35" s="186" t="s">
        <v>538</v>
      </c>
      <c r="B35" s="126" t="s">
        <v>166</v>
      </c>
      <c r="C35" s="710">
        <v>1235</v>
      </c>
      <c r="D35" s="521"/>
      <c r="E35" s="254"/>
      <c r="F35" s="522"/>
      <c r="G35" s="594"/>
      <c r="H35" s="592">
        <v>1728</v>
      </c>
      <c r="I35" s="254"/>
      <c r="J35" s="254"/>
      <c r="K35" s="254"/>
      <c r="L35" s="254"/>
      <c r="M35" s="254"/>
      <c r="N35" s="254"/>
    </row>
    <row r="36" spans="1:17" ht="10.5" customHeight="1" x14ac:dyDescent="0.2">
      <c r="A36" s="186" t="s">
        <v>539</v>
      </c>
      <c r="B36" s="126" t="s">
        <v>545</v>
      </c>
      <c r="C36" s="711">
        <v>600</v>
      </c>
      <c r="E36" s="254"/>
      <c r="F36" s="522"/>
      <c r="G36" s="705">
        <v>3727</v>
      </c>
      <c r="H36" s="254"/>
      <c r="I36" s="254"/>
      <c r="J36" s="254"/>
      <c r="K36" s="254"/>
      <c r="L36" s="254"/>
      <c r="M36" s="254"/>
      <c r="N36" s="254"/>
    </row>
    <row r="37" spans="1:17" ht="10.5" customHeight="1" x14ac:dyDescent="0.2">
      <c r="A37" s="186" t="s">
        <v>540</v>
      </c>
      <c r="B37" s="126" t="s">
        <v>546</v>
      </c>
      <c r="C37" s="520"/>
      <c r="D37" s="521"/>
      <c r="E37" s="592">
        <v>5934</v>
      </c>
      <c r="F37" s="712">
        <v>4893</v>
      </c>
      <c r="G37" s="594"/>
      <c r="H37" s="254"/>
      <c r="I37" s="254"/>
      <c r="J37" s="254"/>
      <c r="K37" s="254"/>
      <c r="L37" s="254"/>
      <c r="M37" s="592">
        <v>5934</v>
      </c>
      <c r="N37" s="592">
        <v>4893</v>
      </c>
    </row>
    <row r="38" spans="1:17" ht="10.5" customHeight="1" x14ac:dyDescent="0.2">
      <c r="A38" s="186" t="s">
        <v>541</v>
      </c>
      <c r="B38" s="126" t="s">
        <v>238</v>
      </c>
      <c r="C38" s="520"/>
      <c r="D38" s="711">
        <v>67732</v>
      </c>
      <c r="E38" s="254"/>
      <c r="F38" s="522"/>
      <c r="G38" s="705">
        <v>67732</v>
      </c>
      <c r="H38" s="254"/>
      <c r="I38" s="254"/>
      <c r="J38" s="254"/>
      <c r="K38" s="254"/>
      <c r="L38" s="254"/>
      <c r="M38" s="254"/>
      <c r="N38" s="254"/>
    </row>
    <row r="39" spans="1:17" ht="10.5" customHeight="1" x14ac:dyDescent="0.2">
      <c r="A39" s="186" t="s">
        <v>542</v>
      </c>
      <c r="B39" s="126" t="s">
        <v>239</v>
      </c>
      <c r="C39" s="710">
        <v>4482</v>
      </c>
      <c r="D39" s="521"/>
      <c r="E39" s="592">
        <v>2000</v>
      </c>
      <c r="F39" s="522"/>
      <c r="G39" s="254"/>
      <c r="H39" s="254"/>
      <c r="I39" s="592">
        <v>2000</v>
      </c>
      <c r="J39" s="592">
        <v>4348</v>
      </c>
      <c r="K39" s="254"/>
      <c r="L39" s="254"/>
      <c r="M39" s="254"/>
      <c r="N39" s="254"/>
    </row>
    <row r="40" spans="1:17" s="701" customFormat="1" ht="10.5" customHeight="1" x14ac:dyDescent="0.2">
      <c r="A40" s="186"/>
      <c r="B40" s="708" t="s">
        <v>544</v>
      </c>
      <c r="C40" s="520"/>
      <c r="D40" s="521"/>
      <c r="E40" s="592">
        <v>12753</v>
      </c>
      <c r="F40" s="521"/>
      <c r="G40" s="254"/>
      <c r="H40" s="254"/>
      <c r="I40" s="592"/>
      <c r="J40" s="592"/>
      <c r="K40" s="254"/>
      <c r="L40" s="254"/>
      <c r="M40" s="592">
        <v>12753</v>
      </c>
      <c r="N40" s="254"/>
    </row>
    <row r="41" spans="1:17" ht="10.5" customHeight="1" x14ac:dyDescent="0.2">
      <c r="A41" s="186" t="s">
        <v>543</v>
      </c>
      <c r="B41" s="129" t="s">
        <v>386</v>
      </c>
      <c r="C41" s="254"/>
      <c r="D41" s="254"/>
      <c r="E41" s="254"/>
      <c r="F41" s="254"/>
      <c r="G41" s="254"/>
      <c r="H41" s="254"/>
      <c r="I41" s="254"/>
      <c r="J41" s="592"/>
      <c r="K41" s="594"/>
      <c r="L41" s="254"/>
      <c r="M41" s="592">
        <v>31886</v>
      </c>
      <c r="N41" s="592">
        <v>12649</v>
      </c>
    </row>
    <row r="42" spans="1:17" s="130" customFormat="1" ht="10.5" customHeight="1" thickBot="1" x14ac:dyDescent="0.25">
      <c r="A42" s="595"/>
      <c r="B42" s="596" t="s">
        <v>30</v>
      </c>
      <c r="C42" s="597">
        <f t="shared" ref="C42:N42" si="0">SUM(C7:C41)</f>
        <v>44326</v>
      </c>
      <c r="D42" s="597">
        <f t="shared" si="0"/>
        <v>113150</v>
      </c>
      <c r="E42" s="597">
        <f t="shared" si="0"/>
        <v>49779</v>
      </c>
      <c r="F42" s="597">
        <f t="shared" si="0"/>
        <v>331790</v>
      </c>
      <c r="G42" s="597">
        <f t="shared" si="0"/>
        <v>129706</v>
      </c>
      <c r="H42" s="597">
        <f t="shared" si="0"/>
        <v>1742</v>
      </c>
      <c r="I42" s="597">
        <f t="shared" si="0"/>
        <v>2000</v>
      </c>
      <c r="J42" s="597">
        <f t="shared" si="0"/>
        <v>6444</v>
      </c>
      <c r="K42" s="597">
        <f t="shared" si="0"/>
        <v>50</v>
      </c>
      <c r="L42" s="597">
        <f t="shared" si="0"/>
        <v>10</v>
      </c>
      <c r="M42" s="597">
        <f t="shared" si="0"/>
        <v>383301</v>
      </c>
      <c r="N42" s="597">
        <f t="shared" si="0"/>
        <v>17542</v>
      </c>
    </row>
    <row r="43" spans="1:17" s="116" customFormat="1" x14ac:dyDescent="0.2">
      <c r="A43" s="131"/>
      <c r="B43" s="131"/>
      <c r="C43" s="131"/>
      <c r="D43" s="131"/>
      <c r="E43" s="131"/>
      <c r="F43" s="131"/>
      <c r="G43" s="132"/>
      <c r="H43" s="132"/>
      <c r="I43" s="132"/>
      <c r="J43" s="132"/>
      <c r="K43" s="132"/>
      <c r="L43" s="132"/>
      <c r="M43" s="132"/>
      <c r="N43" s="132"/>
    </row>
    <row r="44" spans="1:17" s="116" customFormat="1" ht="12" thickBot="1" x14ac:dyDescent="0.25">
      <c r="E44" s="116">
        <f>SUM(C42:F42)</f>
        <v>539045</v>
      </c>
      <c r="J44" s="116">
        <f>SUM(G42:N42)</f>
        <v>540795</v>
      </c>
    </row>
    <row r="45" spans="1:17" s="118" customFormat="1" x14ac:dyDescent="0.2">
      <c r="A45" s="819" t="s">
        <v>184</v>
      </c>
      <c r="B45" s="817"/>
      <c r="C45" s="815" t="s">
        <v>126</v>
      </c>
      <c r="D45" s="816"/>
      <c r="E45" s="816"/>
      <c r="F45" s="817"/>
      <c r="G45" s="828" t="s">
        <v>127</v>
      </c>
      <c r="H45" s="828"/>
      <c r="I45" s="828"/>
      <c r="J45" s="828"/>
      <c r="K45" s="828"/>
      <c r="L45" s="828"/>
      <c r="M45" s="828"/>
      <c r="N45" s="828"/>
    </row>
    <row r="46" spans="1:17" s="118" customFormat="1" ht="18.75" customHeight="1" x14ac:dyDescent="0.2">
      <c r="A46" s="820"/>
      <c r="B46" s="821"/>
      <c r="C46" s="824" t="s">
        <v>168</v>
      </c>
      <c r="D46" s="119"/>
      <c r="E46" s="119"/>
      <c r="F46" s="811" t="s">
        <v>128</v>
      </c>
      <c r="G46" s="135" t="s">
        <v>129</v>
      </c>
      <c r="H46" s="813" t="s">
        <v>130</v>
      </c>
      <c r="I46" s="813"/>
      <c r="J46" s="813" t="s">
        <v>131</v>
      </c>
      <c r="K46" s="813"/>
      <c r="L46" s="813"/>
      <c r="M46" s="814"/>
      <c r="N46" s="814"/>
      <c r="O46" s="807"/>
      <c r="P46" s="808"/>
      <c r="Q46" s="808"/>
    </row>
    <row r="47" spans="1:17" s="118" customFormat="1" ht="46.5" customHeight="1" thickBot="1" x14ac:dyDescent="0.25">
      <c r="A47" s="822"/>
      <c r="B47" s="823"/>
      <c r="C47" s="825"/>
      <c r="D47" s="120" t="s">
        <v>170</v>
      </c>
      <c r="E47" s="136" t="s">
        <v>169</v>
      </c>
      <c r="F47" s="812"/>
      <c r="G47" s="121" t="s">
        <v>132</v>
      </c>
      <c r="H47" s="121" t="s">
        <v>133</v>
      </c>
      <c r="I47" s="121" t="s">
        <v>134</v>
      </c>
      <c r="J47" s="122" t="s">
        <v>173</v>
      </c>
      <c r="K47" s="122" t="s">
        <v>172</v>
      </c>
      <c r="L47" s="122" t="s">
        <v>171</v>
      </c>
      <c r="M47" s="122" t="s">
        <v>519</v>
      </c>
      <c r="N47" s="122" t="s">
        <v>179</v>
      </c>
      <c r="O47" s="807"/>
      <c r="P47" s="808"/>
      <c r="Q47" s="808"/>
    </row>
    <row r="48" spans="1:17" ht="12" thickTop="1" x14ac:dyDescent="0.2">
      <c r="A48" s="125"/>
      <c r="B48" s="126" t="s">
        <v>162</v>
      </c>
      <c r="C48" s="127"/>
      <c r="D48" s="128">
        <v>700</v>
      </c>
      <c r="F48" s="137"/>
    </row>
    <row r="49" spans="1:14" x14ac:dyDescent="0.2">
      <c r="A49" s="125"/>
      <c r="B49" s="126" t="s">
        <v>224</v>
      </c>
      <c r="C49" s="127"/>
      <c r="D49" s="128">
        <f>350+700</f>
        <v>1050</v>
      </c>
      <c r="F49" s="137"/>
    </row>
    <row r="50" spans="1:14" s="385" customFormat="1" x14ac:dyDescent="0.2">
      <c r="A50" s="384"/>
      <c r="B50" s="384" t="s">
        <v>30</v>
      </c>
      <c r="C50" s="384">
        <f t="shared" ref="C50:N50" si="1">SUM(C48:C49)</f>
        <v>0</v>
      </c>
      <c r="D50" s="384">
        <f t="shared" si="1"/>
        <v>1750</v>
      </c>
      <c r="E50" s="384">
        <f t="shared" si="1"/>
        <v>0</v>
      </c>
      <c r="F50" s="384">
        <f t="shared" si="1"/>
        <v>0</v>
      </c>
      <c r="G50" s="384">
        <f t="shared" si="1"/>
        <v>0</v>
      </c>
      <c r="H50" s="384">
        <f t="shared" si="1"/>
        <v>0</v>
      </c>
      <c r="I50" s="384">
        <f t="shared" si="1"/>
        <v>0</v>
      </c>
      <c r="J50" s="384">
        <f t="shared" si="1"/>
        <v>0</v>
      </c>
      <c r="K50" s="384">
        <f t="shared" si="1"/>
        <v>0</v>
      </c>
      <c r="L50" s="384">
        <f t="shared" si="1"/>
        <v>0</v>
      </c>
      <c r="M50" s="384">
        <f t="shared" si="1"/>
        <v>0</v>
      </c>
      <c r="N50" s="384">
        <f t="shared" si="1"/>
        <v>0</v>
      </c>
    </row>
    <row r="51" spans="1:14" s="116" customFormat="1" ht="6.75" customHeight="1" thickBot="1" x14ac:dyDescent="0.25"/>
    <row r="52" spans="1:14" s="385" customFormat="1" ht="9.75" customHeight="1" x14ac:dyDescent="0.2">
      <c r="A52" s="386"/>
      <c r="B52" s="386" t="s">
        <v>185</v>
      </c>
      <c r="C52" s="386">
        <f>C42+C50</f>
        <v>44326</v>
      </c>
      <c r="D52" s="386">
        <f>D42+D50</f>
        <v>114900</v>
      </c>
      <c r="E52" s="386">
        <f t="shared" ref="E52:N52" si="2">E42+E50</f>
        <v>49779</v>
      </c>
      <c r="F52" s="386">
        <f t="shared" si="2"/>
        <v>331790</v>
      </c>
      <c r="G52" s="386">
        <f t="shared" si="2"/>
        <v>129706</v>
      </c>
      <c r="H52" s="386">
        <f t="shared" si="2"/>
        <v>1742</v>
      </c>
      <c r="I52" s="386">
        <f t="shared" si="2"/>
        <v>2000</v>
      </c>
      <c r="J52" s="386">
        <f t="shared" si="2"/>
        <v>6444</v>
      </c>
      <c r="K52" s="386">
        <f t="shared" si="2"/>
        <v>50</v>
      </c>
      <c r="L52" s="386">
        <f t="shared" si="2"/>
        <v>10</v>
      </c>
      <c r="M52" s="386">
        <f t="shared" si="2"/>
        <v>383301</v>
      </c>
      <c r="N52" s="386">
        <f t="shared" si="2"/>
        <v>17542</v>
      </c>
    </row>
    <row r="53" spans="1:14" s="116" customFormat="1" x14ac:dyDescent="0.2">
      <c r="E53" s="116">
        <f>SUM(C52:F52)</f>
        <v>540795</v>
      </c>
      <c r="J53" s="116">
        <f>SUM(G52:N52)</f>
        <v>540795</v>
      </c>
    </row>
    <row r="54" spans="1:14" s="116" customFormat="1" x14ac:dyDescent="0.2"/>
    <row r="55" spans="1:14" s="116" customFormat="1" x14ac:dyDescent="0.2"/>
    <row r="56" spans="1:14" s="116" customFormat="1" x14ac:dyDescent="0.2"/>
    <row r="57" spans="1:14" s="116" customFormat="1" x14ac:dyDescent="0.2"/>
    <row r="58" spans="1:14" s="116" customFormat="1" x14ac:dyDescent="0.2"/>
    <row r="59" spans="1:14" s="116" customFormat="1" x14ac:dyDescent="0.2"/>
    <row r="60" spans="1:14" s="116" customFormat="1" x14ac:dyDescent="0.2"/>
    <row r="61" spans="1:14" s="116" customFormat="1" x14ac:dyDescent="0.2"/>
    <row r="62" spans="1:14" s="116" customFormat="1" x14ac:dyDescent="0.2"/>
    <row r="63" spans="1:14" s="116" customFormat="1" x14ac:dyDescent="0.2"/>
    <row r="64" spans="1:14" s="116" customFormat="1" x14ac:dyDescent="0.2"/>
    <row r="65" s="116" customFormat="1" x14ac:dyDescent="0.2"/>
    <row r="66" s="116" customFormat="1" x14ac:dyDescent="0.2"/>
    <row r="67" s="116" customFormat="1" x14ac:dyDescent="0.2"/>
    <row r="68" s="116" customFormat="1" x14ac:dyDescent="0.2"/>
    <row r="69" s="116" customFormat="1" x14ac:dyDescent="0.2"/>
    <row r="70" s="116" customFormat="1" x14ac:dyDescent="0.2"/>
    <row r="71" s="116" customFormat="1" x14ac:dyDescent="0.2"/>
    <row r="72" s="116" customFormat="1" x14ac:dyDescent="0.2"/>
    <row r="73" s="116" customFormat="1" x14ac:dyDescent="0.2"/>
    <row r="74" s="116" customFormat="1" x14ac:dyDescent="0.2"/>
    <row r="75" s="116" customFormat="1" x14ac:dyDescent="0.2"/>
    <row r="76" s="116" customFormat="1" x14ac:dyDescent="0.2"/>
    <row r="77" s="116" customFormat="1" x14ac:dyDescent="0.2"/>
    <row r="78" s="116" customFormat="1" x14ac:dyDescent="0.2"/>
    <row r="79" s="116" customFormat="1" x14ac:dyDescent="0.2"/>
    <row r="80" s="116" customFormat="1" x14ac:dyDescent="0.2"/>
    <row r="81" s="116" customFormat="1" x14ac:dyDescent="0.2"/>
    <row r="82" s="116" customFormat="1" x14ac:dyDescent="0.2"/>
    <row r="83" s="116" customFormat="1" x14ac:dyDescent="0.2"/>
    <row r="84" s="116" customFormat="1" x14ac:dyDescent="0.2"/>
    <row r="85" s="116" customFormat="1" x14ac:dyDescent="0.2"/>
    <row r="86" s="116" customFormat="1" x14ac:dyDescent="0.2"/>
    <row r="87" s="116" customFormat="1" x14ac:dyDescent="0.2"/>
    <row r="88" s="116" customFormat="1" x14ac:dyDescent="0.2"/>
    <row r="89" s="116" customFormat="1" x14ac:dyDescent="0.2"/>
    <row r="90" s="116" customFormat="1" x14ac:dyDescent="0.2"/>
    <row r="91" s="116" customFormat="1" x14ac:dyDescent="0.2"/>
    <row r="92" s="116" customFormat="1" x14ac:dyDescent="0.2"/>
    <row r="93" s="116" customFormat="1" x14ac:dyDescent="0.2"/>
    <row r="94" s="116" customFormat="1" x14ac:dyDescent="0.2"/>
    <row r="95" s="116" customFormat="1" x14ac:dyDescent="0.2"/>
    <row r="96" s="116" customFormat="1" x14ac:dyDescent="0.2"/>
    <row r="97" s="116" customFormat="1" x14ac:dyDescent="0.2"/>
    <row r="98" s="116" customFormat="1" x14ac:dyDescent="0.2"/>
    <row r="99" s="116" customFormat="1" x14ac:dyDescent="0.2"/>
    <row r="100" s="116" customFormat="1" x14ac:dyDescent="0.2"/>
    <row r="101" s="116" customFormat="1" x14ac:dyDescent="0.2"/>
    <row r="102" s="116" customFormat="1" x14ac:dyDescent="0.2"/>
    <row r="103" s="116" customFormat="1" x14ac:dyDescent="0.2"/>
    <row r="104" s="116" customFormat="1" x14ac:dyDescent="0.2"/>
    <row r="105" s="116" customFormat="1" x14ac:dyDescent="0.2"/>
    <row r="106" s="116" customFormat="1" x14ac:dyDescent="0.2"/>
    <row r="107" s="116" customFormat="1" x14ac:dyDescent="0.2"/>
    <row r="108" s="116" customFormat="1" x14ac:dyDescent="0.2"/>
    <row r="109" s="116" customFormat="1" x14ac:dyDescent="0.2"/>
    <row r="110" s="116" customFormat="1" x14ac:dyDescent="0.2"/>
    <row r="111" s="116" customFormat="1" x14ac:dyDescent="0.2"/>
    <row r="112" s="116" customFormat="1" x14ac:dyDescent="0.2"/>
    <row r="113" s="116" customFormat="1" x14ac:dyDescent="0.2"/>
    <row r="114" s="116" customFormat="1" x14ac:dyDescent="0.2"/>
    <row r="115" s="116" customFormat="1" x14ac:dyDescent="0.2"/>
    <row r="116" s="116" customFormat="1" x14ac:dyDescent="0.2"/>
    <row r="117" s="116" customFormat="1" x14ac:dyDescent="0.2"/>
    <row r="118" s="116" customFormat="1" x14ac:dyDescent="0.2"/>
    <row r="119" s="116" customFormat="1" x14ac:dyDescent="0.2"/>
    <row r="120" s="116" customFormat="1" x14ac:dyDescent="0.2"/>
    <row r="121" s="116" customFormat="1" x14ac:dyDescent="0.2"/>
    <row r="122" s="116" customFormat="1" x14ac:dyDescent="0.2"/>
    <row r="123" s="116" customFormat="1" x14ac:dyDescent="0.2"/>
    <row r="124" s="116" customFormat="1" x14ac:dyDescent="0.2"/>
    <row r="125" s="116" customFormat="1" x14ac:dyDescent="0.2"/>
    <row r="126" s="116" customFormat="1" x14ac:dyDescent="0.2"/>
    <row r="127" s="116" customFormat="1" x14ac:dyDescent="0.2"/>
    <row r="128" s="116" customFormat="1" x14ac:dyDescent="0.2"/>
    <row r="129" s="116" customFormat="1" x14ac:dyDescent="0.2"/>
    <row r="130" s="116" customFormat="1" x14ac:dyDescent="0.2"/>
    <row r="131" s="116" customFormat="1" x14ac:dyDescent="0.2"/>
    <row r="132" s="116" customFormat="1" x14ac:dyDescent="0.2"/>
    <row r="133" s="116" customFormat="1" x14ac:dyDescent="0.2"/>
    <row r="134" s="116" customFormat="1" x14ac:dyDescent="0.2"/>
  </sheetData>
  <mergeCells count="19">
    <mergeCell ref="A1:N1"/>
    <mergeCell ref="A45:B47"/>
    <mergeCell ref="C46:C47"/>
    <mergeCell ref="C5:C6"/>
    <mergeCell ref="A2:N2"/>
    <mergeCell ref="A4:B6"/>
    <mergeCell ref="C4:F4"/>
    <mergeCell ref="G4:N4"/>
    <mergeCell ref="G45:N45"/>
    <mergeCell ref="O46:Q47"/>
    <mergeCell ref="O5:Q6"/>
    <mergeCell ref="O7:Q7"/>
    <mergeCell ref="F5:F6"/>
    <mergeCell ref="J46:N46"/>
    <mergeCell ref="J5:N5"/>
    <mergeCell ref="H46:I46"/>
    <mergeCell ref="H5:I5"/>
    <mergeCell ref="C45:F45"/>
    <mergeCell ref="F46:F47"/>
  </mergeCells>
  <phoneticPr fontId="5" type="noConversion"/>
  <pageMargins left="0.75" right="0.75" top="1" bottom="1" header="0.5" footer="0.5"/>
  <pageSetup paperSize="8"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H34"/>
  <sheetViews>
    <sheetView view="pageBreakPreview" zoomScale="89" zoomScaleSheetLayoutView="89" workbookViewId="0">
      <selection activeCell="O12" sqref="O12"/>
    </sheetView>
  </sheetViews>
  <sheetFormatPr defaultRowHeight="12.75" x14ac:dyDescent="0.2"/>
  <cols>
    <col min="1" max="1" width="27.28515625" customWidth="1"/>
    <col min="2" max="2" width="12.7109375" customWidth="1"/>
    <col min="3" max="3" width="11.42578125" customWidth="1"/>
    <col min="4" max="4" width="11.140625" customWidth="1"/>
    <col min="5" max="5" width="32.5703125" customWidth="1"/>
    <col min="6" max="7" width="11.140625" customWidth="1"/>
    <col min="8" max="8" width="10.85546875" customWidth="1"/>
  </cols>
  <sheetData>
    <row r="1" spans="1:8" ht="14.25" x14ac:dyDescent="0.2">
      <c r="A1" s="829" t="s">
        <v>577</v>
      </c>
      <c r="B1" s="829"/>
      <c r="C1" s="829"/>
      <c r="D1" s="829"/>
      <c r="E1" s="829"/>
      <c r="F1" s="829"/>
      <c r="G1" s="829"/>
      <c r="H1" s="829"/>
    </row>
    <row r="2" spans="1:8" x14ac:dyDescent="0.2">
      <c r="A2" s="830" t="s">
        <v>387</v>
      </c>
      <c r="B2" s="830"/>
      <c r="C2" s="830"/>
      <c r="D2" s="830"/>
      <c r="E2" s="830"/>
      <c r="F2" s="830"/>
      <c r="G2" s="830"/>
      <c r="H2" s="830"/>
    </row>
    <row r="3" spans="1:8" ht="5.25" customHeight="1" x14ac:dyDescent="0.2">
      <c r="A3" s="830"/>
      <c r="B3" s="830"/>
      <c r="C3" s="830"/>
      <c r="D3" s="830"/>
      <c r="E3" s="830"/>
      <c r="F3" s="830"/>
      <c r="G3" s="830"/>
      <c r="H3" s="830"/>
    </row>
    <row r="4" spans="1:8" x14ac:dyDescent="0.2">
      <c r="A4" s="258"/>
      <c r="B4" s="258"/>
      <c r="C4" s="258"/>
      <c r="H4" s="719" t="s">
        <v>343</v>
      </c>
    </row>
    <row r="5" spans="1:8" ht="13.5" thickBot="1" x14ac:dyDescent="0.25">
      <c r="F5" s="831"/>
      <c r="G5" s="831"/>
      <c r="H5" t="s">
        <v>353</v>
      </c>
    </row>
    <row r="6" spans="1:8" x14ac:dyDescent="0.2">
      <c r="A6" s="842" t="s">
        <v>126</v>
      </c>
      <c r="B6" s="854" t="s">
        <v>520</v>
      </c>
      <c r="C6" s="854" t="s">
        <v>521</v>
      </c>
      <c r="D6" s="854" t="s">
        <v>522</v>
      </c>
      <c r="E6" s="842" t="s">
        <v>127</v>
      </c>
      <c r="F6" s="854" t="s">
        <v>523</v>
      </c>
      <c r="G6" s="854" t="s">
        <v>521</v>
      </c>
      <c r="H6" s="854" t="s">
        <v>522</v>
      </c>
    </row>
    <row r="7" spans="1:8" x14ac:dyDescent="0.2">
      <c r="A7" s="843"/>
      <c r="B7" s="855"/>
      <c r="C7" s="855"/>
      <c r="D7" s="855"/>
      <c r="E7" s="843"/>
      <c r="F7" s="855"/>
      <c r="G7" s="855"/>
      <c r="H7" s="855"/>
    </row>
    <row r="8" spans="1:8" ht="4.5" customHeight="1" thickBot="1" x14ac:dyDescent="0.25">
      <c r="A8" s="844"/>
      <c r="B8" s="856"/>
      <c r="C8" s="856"/>
      <c r="D8" s="856"/>
      <c r="E8" s="844"/>
      <c r="F8" s="856"/>
      <c r="G8" s="856"/>
      <c r="H8" s="856"/>
    </row>
    <row r="9" spans="1:8" x14ac:dyDescent="0.2">
      <c r="A9" s="832" t="s">
        <v>281</v>
      </c>
      <c r="B9" s="833"/>
      <c r="C9" s="833"/>
      <c r="D9" s="833"/>
      <c r="E9" s="836" t="s">
        <v>282</v>
      </c>
      <c r="F9" s="837"/>
      <c r="G9" s="837"/>
      <c r="H9" s="838"/>
    </row>
    <row r="10" spans="1:8" ht="13.5" thickBot="1" x14ac:dyDescent="0.25">
      <c r="A10" s="834"/>
      <c r="B10" s="835"/>
      <c r="C10" s="835"/>
      <c r="D10" s="835"/>
      <c r="E10" s="839"/>
      <c r="F10" s="840"/>
      <c r="G10" s="840"/>
      <c r="H10" s="841"/>
    </row>
    <row r="11" spans="1:8" ht="23.25" customHeight="1" x14ac:dyDescent="0.2">
      <c r="A11" s="259" t="s">
        <v>283</v>
      </c>
      <c r="B11" s="598">
        <v>15996</v>
      </c>
      <c r="C11" s="601">
        <v>18739</v>
      </c>
      <c r="D11" s="601">
        <v>16680</v>
      </c>
      <c r="E11" s="260" t="s">
        <v>284</v>
      </c>
      <c r="F11" s="601">
        <v>98714</v>
      </c>
      <c r="G11" s="612">
        <v>105026</v>
      </c>
      <c r="H11" s="612">
        <v>131448</v>
      </c>
    </row>
    <row r="12" spans="1:8" ht="40.5" customHeight="1" x14ac:dyDescent="0.2">
      <c r="A12" s="261" t="s">
        <v>285</v>
      </c>
      <c r="B12" s="599">
        <v>2833</v>
      </c>
      <c r="C12" s="262">
        <v>3658</v>
      </c>
      <c r="D12" s="262">
        <v>2925</v>
      </c>
      <c r="E12" s="263" t="s">
        <v>286</v>
      </c>
      <c r="F12" s="262">
        <v>12255</v>
      </c>
      <c r="G12" s="613">
        <v>11000</v>
      </c>
      <c r="H12" s="613">
        <v>10049</v>
      </c>
    </row>
    <row r="13" spans="1:8" ht="15.75" customHeight="1" x14ac:dyDescent="0.2">
      <c r="A13" s="264" t="s">
        <v>287</v>
      </c>
      <c r="B13" s="599">
        <v>25077</v>
      </c>
      <c r="C13" s="262">
        <v>27439</v>
      </c>
      <c r="D13" s="262">
        <v>24121</v>
      </c>
      <c r="E13" s="265" t="s">
        <v>288</v>
      </c>
      <c r="F13" s="262">
        <v>7563</v>
      </c>
      <c r="G13" s="614">
        <v>7380</v>
      </c>
      <c r="H13" s="614">
        <v>6504</v>
      </c>
    </row>
    <row r="14" spans="1:8" x14ac:dyDescent="0.2">
      <c r="A14" s="264" t="s">
        <v>289</v>
      </c>
      <c r="B14" s="599">
        <v>600</v>
      </c>
      <c r="C14" s="262">
        <v>600</v>
      </c>
      <c r="D14" s="262">
        <v>600</v>
      </c>
      <c r="E14" s="266" t="s">
        <v>290</v>
      </c>
      <c r="F14" s="262"/>
      <c r="G14" s="615"/>
      <c r="H14" s="615"/>
    </row>
    <row r="15" spans="1:8" ht="16.5" customHeight="1" x14ac:dyDescent="0.2">
      <c r="A15" s="264" t="s">
        <v>291</v>
      </c>
      <c r="B15" s="599">
        <f>11113+1650</f>
        <v>12763</v>
      </c>
      <c r="C15" s="262">
        <v>11947</v>
      </c>
      <c r="D15" s="262">
        <v>11628</v>
      </c>
      <c r="E15" s="263" t="s">
        <v>292</v>
      </c>
      <c r="F15" s="262"/>
      <c r="G15" s="615"/>
      <c r="H15" s="615"/>
    </row>
    <row r="16" spans="1:8" ht="14.25" customHeight="1" x14ac:dyDescent="0.2">
      <c r="A16" s="264" t="s">
        <v>293</v>
      </c>
      <c r="B16" s="599">
        <v>38193</v>
      </c>
      <c r="C16" s="556"/>
      <c r="D16" s="262">
        <v>25349</v>
      </c>
      <c r="E16" s="265" t="s">
        <v>294</v>
      </c>
      <c r="F16" s="262">
        <v>56556</v>
      </c>
      <c r="G16" s="614">
        <v>33299</v>
      </c>
      <c r="H16" s="614">
        <v>37074</v>
      </c>
    </row>
    <row r="17" spans="1:8" ht="26.25" customHeight="1" thickBot="1" x14ac:dyDescent="0.25">
      <c r="A17" s="287" t="s">
        <v>295</v>
      </c>
      <c r="B17" s="600">
        <f>76016+3610</f>
        <v>79626</v>
      </c>
      <c r="C17" s="600">
        <f>90638+3684</f>
        <v>94322</v>
      </c>
      <c r="D17" s="600">
        <f>98584+5188</f>
        <v>103772</v>
      </c>
      <c r="E17" s="268"/>
      <c r="F17" s="267"/>
      <c r="G17" s="616"/>
      <c r="H17" s="616"/>
    </row>
    <row r="18" spans="1:8" ht="13.5" thickBot="1" x14ac:dyDescent="0.25">
      <c r="A18" s="617" t="s">
        <v>296</v>
      </c>
      <c r="B18" s="618">
        <f>SUM(B11:B17)</f>
        <v>175088</v>
      </c>
      <c r="C18" s="618">
        <f>SUM(C11:C17)</f>
        <v>156705</v>
      </c>
      <c r="D18" s="618">
        <f>SUM(D11:D17)</f>
        <v>185075</v>
      </c>
      <c r="E18" s="619" t="s">
        <v>297</v>
      </c>
      <c r="F18" s="619">
        <f>SUM(F11:F17)</f>
        <v>175088</v>
      </c>
      <c r="G18" s="618">
        <f>SUM(G11:G17)</f>
        <v>156705</v>
      </c>
      <c r="H18" s="618">
        <f>SUM(H11:H17)</f>
        <v>185075</v>
      </c>
    </row>
    <row r="19" spans="1:8" x14ac:dyDescent="0.2">
      <c r="A19" s="857" t="s">
        <v>298</v>
      </c>
      <c r="B19" s="858"/>
      <c r="C19" s="858"/>
      <c r="D19" s="858"/>
      <c r="E19" s="858"/>
      <c r="F19" s="858"/>
      <c r="G19" s="858"/>
      <c r="H19" s="858"/>
    </row>
    <row r="20" spans="1:8" ht="13.5" thickBot="1" x14ac:dyDescent="0.25">
      <c r="A20" s="859"/>
      <c r="B20" s="860"/>
      <c r="C20" s="860"/>
      <c r="D20" s="860"/>
      <c r="E20" s="860"/>
      <c r="F20" s="860"/>
      <c r="G20" s="860"/>
      <c r="H20" s="860"/>
    </row>
    <row r="21" spans="1:8" x14ac:dyDescent="0.2">
      <c r="A21" s="832" t="s">
        <v>299</v>
      </c>
      <c r="B21" s="833"/>
      <c r="C21" s="833"/>
      <c r="D21" s="833"/>
      <c r="E21" s="845" t="s">
        <v>300</v>
      </c>
      <c r="F21" s="846"/>
      <c r="G21" s="846"/>
      <c r="H21" s="847"/>
    </row>
    <row r="22" spans="1:8" ht="13.5" thickBot="1" x14ac:dyDescent="0.25">
      <c r="A22" s="834"/>
      <c r="B22" s="835"/>
      <c r="C22" s="835"/>
      <c r="D22" s="835"/>
      <c r="E22" s="848"/>
      <c r="F22" s="849"/>
      <c r="G22" s="849"/>
      <c r="H22" s="850"/>
    </row>
    <row r="23" spans="1:8" ht="26.25" customHeight="1" x14ac:dyDescent="0.2">
      <c r="A23" s="269"/>
      <c r="B23" s="270"/>
      <c r="C23" s="271"/>
      <c r="D23" s="271"/>
      <c r="E23" s="272" t="s">
        <v>301</v>
      </c>
      <c r="F23" s="602">
        <v>2201</v>
      </c>
      <c r="G23" s="614">
        <v>2200</v>
      </c>
      <c r="H23" s="614">
        <v>2000</v>
      </c>
    </row>
    <row r="24" spans="1:8" x14ac:dyDescent="0.2">
      <c r="A24" s="269"/>
      <c r="B24" s="270"/>
      <c r="C24" s="271"/>
      <c r="D24" s="271"/>
      <c r="E24" s="263" t="s">
        <v>286</v>
      </c>
      <c r="F24" s="602">
        <v>569</v>
      </c>
      <c r="G24" s="614"/>
      <c r="H24" s="614">
        <v>2600</v>
      </c>
    </row>
    <row r="25" spans="1:8" ht="13.5" customHeight="1" x14ac:dyDescent="0.2">
      <c r="A25" s="269" t="s">
        <v>302</v>
      </c>
      <c r="B25" s="271">
        <v>12610</v>
      </c>
      <c r="C25" s="271">
        <f>24360-162</f>
        <v>24198</v>
      </c>
      <c r="D25" s="271">
        <v>23930</v>
      </c>
      <c r="E25" s="265" t="s">
        <v>288</v>
      </c>
      <c r="F25" s="602"/>
      <c r="G25" s="614"/>
      <c r="H25" s="614"/>
    </row>
    <row r="26" spans="1:8" x14ac:dyDescent="0.2">
      <c r="A26" s="266" t="s">
        <v>303</v>
      </c>
      <c r="B26" s="262"/>
      <c r="C26" s="262">
        <v>5635</v>
      </c>
      <c r="D26" s="262">
        <v>1000</v>
      </c>
      <c r="E26" s="263" t="s">
        <v>304</v>
      </c>
      <c r="F26" s="602">
        <v>4020</v>
      </c>
      <c r="G26" s="614">
        <v>4893</v>
      </c>
      <c r="H26" s="614">
        <v>4893</v>
      </c>
    </row>
    <row r="27" spans="1:8" x14ac:dyDescent="0.2">
      <c r="A27" s="266" t="s">
        <v>305</v>
      </c>
      <c r="B27" s="262">
        <v>15252</v>
      </c>
      <c r="C27" s="262">
        <v>108076</v>
      </c>
      <c r="D27" s="262">
        <v>330790</v>
      </c>
      <c r="E27" s="263" t="s">
        <v>306</v>
      </c>
      <c r="F27" s="602">
        <v>0</v>
      </c>
      <c r="G27" s="614">
        <v>900</v>
      </c>
      <c r="H27" s="614"/>
    </row>
    <row r="28" spans="1:8" ht="27" customHeight="1" x14ac:dyDescent="0.2">
      <c r="A28" s="273" t="s">
        <v>307</v>
      </c>
      <c r="B28" s="262">
        <v>405000</v>
      </c>
      <c r="C28" s="26"/>
      <c r="D28" s="26"/>
      <c r="E28" s="265" t="s">
        <v>308</v>
      </c>
      <c r="F28" s="602">
        <v>405000</v>
      </c>
      <c r="G28" s="614"/>
      <c r="H28" s="614"/>
    </row>
    <row r="29" spans="1:8" ht="13.5" thickBot="1" x14ac:dyDescent="0.25">
      <c r="A29" s="274"/>
      <c r="B29" s="275"/>
      <c r="C29" s="267"/>
      <c r="D29" s="267"/>
      <c r="E29" s="276" t="s">
        <v>294</v>
      </c>
      <c r="F29" s="603">
        <v>21072</v>
      </c>
      <c r="G29" s="620">
        <f>163215-33299</f>
        <v>129916</v>
      </c>
      <c r="H29" s="620">
        <v>346227</v>
      </c>
    </row>
    <row r="30" spans="1:8" ht="13.5" thickBot="1" x14ac:dyDescent="0.25">
      <c r="A30" s="277" t="s">
        <v>309</v>
      </c>
      <c r="B30" s="278">
        <f>SUM(B25:B28)</f>
        <v>432862</v>
      </c>
      <c r="C30" s="279">
        <f>SUM(C25:C28)</f>
        <v>137909</v>
      </c>
      <c r="D30" s="279">
        <f>SUM(D25:D28)</f>
        <v>355720</v>
      </c>
      <c r="E30" s="280" t="s">
        <v>310</v>
      </c>
      <c r="F30" s="281">
        <f>SUM(F23:F29)</f>
        <v>432862</v>
      </c>
      <c r="G30" s="279">
        <f>SUM(G23:G29)</f>
        <v>137909</v>
      </c>
      <c r="H30" s="621">
        <f>SUM(H23:H29)</f>
        <v>355720</v>
      </c>
    </row>
    <row r="31" spans="1:8" ht="19.5" x14ac:dyDescent="0.35">
      <c r="A31" s="851" t="s">
        <v>311</v>
      </c>
      <c r="B31" s="852"/>
      <c r="C31" s="852"/>
      <c r="D31" s="852"/>
      <c r="E31" s="852"/>
      <c r="F31" s="852"/>
      <c r="G31" s="852"/>
      <c r="H31" s="853"/>
    </row>
    <row r="32" spans="1:8" ht="13.5" thickBot="1" x14ac:dyDescent="0.25">
      <c r="A32" s="282" t="s">
        <v>312</v>
      </c>
      <c r="B32" s="282">
        <f>B30+B18</f>
        <v>607950</v>
      </c>
      <c r="C32" s="283">
        <f>C30+C18</f>
        <v>294614</v>
      </c>
      <c r="D32" s="283">
        <f>D30+D18</f>
        <v>540795</v>
      </c>
      <c r="E32" s="284" t="s">
        <v>312</v>
      </c>
      <c r="F32" s="284">
        <f>F30+F18</f>
        <v>607950</v>
      </c>
      <c r="G32" s="283">
        <f>G30+G18</f>
        <v>294614</v>
      </c>
      <c r="H32" s="283">
        <f>H30+H18</f>
        <v>540795</v>
      </c>
    </row>
    <row r="34" spans="4:8" x14ac:dyDescent="0.2">
      <c r="D34" s="285"/>
      <c r="H34" s="286"/>
    </row>
  </sheetData>
  <mergeCells count="17">
    <mergeCell ref="A21:D22"/>
    <mergeCell ref="E21:H22"/>
    <mergeCell ref="A31:H31"/>
    <mergeCell ref="B6:B8"/>
    <mergeCell ref="C6:C8"/>
    <mergeCell ref="D6:D8"/>
    <mergeCell ref="F6:F8"/>
    <mergeCell ref="G6:G8"/>
    <mergeCell ref="H6:H8"/>
    <mergeCell ref="A19:H20"/>
    <mergeCell ref="A1:H1"/>
    <mergeCell ref="A2:H3"/>
    <mergeCell ref="F5:G5"/>
    <mergeCell ref="A9:D10"/>
    <mergeCell ref="E9:H10"/>
    <mergeCell ref="E6:E8"/>
    <mergeCell ref="A6:A8"/>
  </mergeCells>
  <pageMargins left="0.7" right="0.7" top="0.75" bottom="0.75" header="0.3" footer="0.3"/>
  <pageSetup paperSize="9"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I22"/>
  <sheetViews>
    <sheetView view="pageBreakPreview" zoomScaleSheetLayoutView="100" workbookViewId="0">
      <selection activeCell="A2" sqref="A2"/>
    </sheetView>
  </sheetViews>
  <sheetFormatPr defaultRowHeight="12.75" x14ac:dyDescent="0.2"/>
  <cols>
    <col min="2" max="2" width="7.140625" customWidth="1"/>
    <col min="3" max="3" width="21.28515625" customWidth="1"/>
    <col min="4" max="4" width="18.140625" customWidth="1"/>
    <col min="5" max="5" width="19.7109375" customWidth="1"/>
  </cols>
  <sheetData>
    <row r="1" spans="1:9" ht="27.75" customHeight="1" x14ac:dyDescent="0.2">
      <c r="A1" s="865" t="s">
        <v>590</v>
      </c>
      <c r="B1" s="865"/>
      <c r="C1" s="865"/>
      <c r="D1" s="865"/>
      <c r="E1" s="865"/>
      <c r="F1" s="865"/>
      <c r="G1" s="115"/>
      <c r="H1" s="115"/>
      <c r="I1" s="115"/>
    </row>
    <row r="2" spans="1:9" x14ac:dyDescent="0.2">
      <c r="B2" s="861" t="s">
        <v>495</v>
      </c>
      <c r="C2" s="861"/>
      <c r="D2" s="861"/>
      <c r="E2" s="861"/>
    </row>
    <row r="3" spans="1:9" ht="15" x14ac:dyDescent="0.2">
      <c r="C3" s="862" t="s">
        <v>318</v>
      </c>
      <c r="D3" s="862"/>
      <c r="E3" s="257" t="s">
        <v>280</v>
      </c>
    </row>
    <row r="4" spans="1:9" ht="15.75" thickBot="1" x14ac:dyDescent="0.25">
      <c r="B4" s="288"/>
      <c r="C4" s="863"/>
      <c r="D4" s="863"/>
      <c r="E4" s="289" t="s">
        <v>266</v>
      </c>
    </row>
    <row r="5" spans="1:9" ht="39" thickBot="1" x14ac:dyDescent="0.25">
      <c r="B5" s="290" t="s">
        <v>319</v>
      </c>
      <c r="C5" s="291" t="s">
        <v>320</v>
      </c>
      <c r="D5" s="291" t="s">
        <v>321</v>
      </c>
      <c r="E5" s="292" t="s">
        <v>322</v>
      </c>
    </row>
    <row r="6" spans="1:9" ht="13.5" thickBot="1" x14ac:dyDescent="0.25">
      <c r="B6" s="293">
        <v>1</v>
      </c>
      <c r="C6" s="294">
        <v>2</v>
      </c>
      <c r="D6" s="294">
        <v>3</v>
      </c>
      <c r="E6" s="295">
        <v>4</v>
      </c>
    </row>
    <row r="7" spans="1:9" ht="33" customHeight="1" x14ac:dyDescent="0.2">
      <c r="B7" s="557" t="s">
        <v>135</v>
      </c>
      <c r="C7" s="296" t="s">
        <v>323</v>
      </c>
      <c r="D7" s="297"/>
      <c r="E7" s="298"/>
    </row>
    <row r="8" spans="1:9" ht="52.5" customHeight="1" x14ac:dyDescent="0.2">
      <c r="B8" s="299" t="s">
        <v>136</v>
      </c>
      <c r="C8" s="300" t="s">
        <v>324</v>
      </c>
      <c r="D8" s="301"/>
      <c r="E8" s="302"/>
    </row>
    <row r="9" spans="1:9" ht="51" customHeight="1" x14ac:dyDescent="0.2">
      <c r="B9" s="308" t="s">
        <v>137</v>
      </c>
      <c r="C9" s="300" t="s">
        <v>325</v>
      </c>
      <c r="D9" s="301"/>
      <c r="E9" s="302"/>
    </row>
    <row r="10" spans="1:9" ht="56.25" customHeight="1" x14ac:dyDescent="0.2">
      <c r="B10" s="308" t="s">
        <v>138</v>
      </c>
      <c r="C10" s="300" t="s">
        <v>325</v>
      </c>
      <c r="D10" s="301"/>
      <c r="E10" s="302"/>
    </row>
    <row r="11" spans="1:9" ht="60.75" customHeight="1" x14ac:dyDescent="0.2">
      <c r="B11" s="299" t="s">
        <v>139</v>
      </c>
      <c r="C11" s="300" t="s">
        <v>325</v>
      </c>
      <c r="D11" s="301"/>
      <c r="E11" s="302"/>
    </row>
    <row r="12" spans="1:9" ht="63.75" customHeight="1" x14ac:dyDescent="0.2">
      <c r="B12" s="558" t="s">
        <v>140</v>
      </c>
      <c r="C12" s="300" t="s">
        <v>326</v>
      </c>
      <c r="D12" s="303"/>
      <c r="E12" s="304"/>
    </row>
    <row r="13" spans="1:9" ht="63" customHeight="1" x14ac:dyDescent="0.2">
      <c r="B13" s="559" t="s">
        <v>141</v>
      </c>
      <c r="C13" s="300" t="s">
        <v>327</v>
      </c>
      <c r="D13" s="305"/>
      <c r="E13" s="306"/>
    </row>
    <row r="14" spans="1:9" ht="59.25" customHeight="1" x14ac:dyDescent="0.2">
      <c r="B14" s="299" t="s">
        <v>142</v>
      </c>
      <c r="C14" s="300" t="s">
        <v>328</v>
      </c>
      <c r="D14" s="301"/>
      <c r="E14" s="302"/>
    </row>
    <row r="15" spans="1:9" ht="25.5" customHeight="1" x14ac:dyDescent="0.2">
      <c r="B15" s="558" t="s">
        <v>143</v>
      </c>
      <c r="C15" s="300" t="s">
        <v>329</v>
      </c>
      <c r="D15" s="301"/>
      <c r="E15" s="302"/>
    </row>
    <row r="16" spans="1:9" ht="35.25" customHeight="1" x14ac:dyDescent="0.2">
      <c r="B16" s="559" t="s">
        <v>144</v>
      </c>
      <c r="C16" s="300" t="s">
        <v>330</v>
      </c>
      <c r="D16" s="301"/>
      <c r="E16" s="302"/>
    </row>
    <row r="17" spans="2:5" ht="31.5" customHeight="1" x14ac:dyDescent="0.2">
      <c r="B17" s="299" t="s">
        <v>145</v>
      </c>
      <c r="C17" s="300" t="s">
        <v>346</v>
      </c>
      <c r="D17" s="301"/>
      <c r="E17" s="302">
        <v>3122</v>
      </c>
    </row>
    <row r="18" spans="2:5" ht="32.25" customHeight="1" x14ac:dyDescent="0.2">
      <c r="B18" s="559" t="s">
        <v>146</v>
      </c>
      <c r="C18" s="315" t="s">
        <v>345</v>
      </c>
      <c r="D18" s="307"/>
      <c r="E18" s="302">
        <v>1040</v>
      </c>
    </row>
    <row r="19" spans="2:5" ht="35.25" customHeight="1" x14ac:dyDescent="0.2">
      <c r="B19" s="299" t="s">
        <v>147</v>
      </c>
      <c r="C19" s="309" t="s">
        <v>331</v>
      </c>
      <c r="D19" s="310"/>
      <c r="E19" s="661"/>
    </row>
    <row r="20" spans="2:5" ht="35.25" customHeight="1" thickBot="1" x14ac:dyDescent="0.25">
      <c r="B20" s="559" t="s">
        <v>148</v>
      </c>
      <c r="C20" s="309" t="s">
        <v>344</v>
      </c>
      <c r="D20" s="387"/>
      <c r="E20" s="714">
        <v>5411</v>
      </c>
    </row>
    <row r="21" spans="2:5" s="53" customFormat="1" ht="27.75" customHeight="1" thickBot="1" x14ac:dyDescent="0.25">
      <c r="B21" s="560"/>
      <c r="C21" s="388" t="s">
        <v>332</v>
      </c>
      <c r="D21" s="389"/>
      <c r="E21" s="390">
        <f>SUM(E7:E20)</f>
        <v>9573</v>
      </c>
    </row>
    <row r="22" spans="2:5" ht="25.5" customHeight="1" x14ac:dyDescent="0.2">
      <c r="B22" s="311" t="s">
        <v>333</v>
      </c>
      <c r="C22" s="864" t="s">
        <v>334</v>
      </c>
      <c r="D22" s="864"/>
      <c r="E22" s="864"/>
    </row>
  </sheetData>
  <mergeCells count="5">
    <mergeCell ref="B2:E2"/>
    <mergeCell ref="C3:D3"/>
    <mergeCell ref="C4:D4"/>
    <mergeCell ref="C22:E22"/>
    <mergeCell ref="A1:F1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40"/>
  <sheetViews>
    <sheetView view="pageBreakPreview" workbookViewId="0">
      <selection activeCell="A34" sqref="A34:XFD34"/>
    </sheetView>
  </sheetViews>
  <sheetFormatPr defaultRowHeight="12.75" x14ac:dyDescent="0.2"/>
  <cols>
    <col min="1" max="1" width="76.85546875" customWidth="1"/>
    <col min="2" max="2" width="17.140625" style="146" customWidth="1"/>
    <col min="3" max="3" width="20.85546875" style="146" customWidth="1"/>
    <col min="5" max="5" width="10" bestFit="1" customWidth="1"/>
  </cols>
  <sheetData>
    <row r="1" spans="1:3" ht="20.25" customHeight="1" x14ac:dyDescent="0.2">
      <c r="A1" s="721" t="s">
        <v>81</v>
      </c>
      <c r="B1" s="721"/>
      <c r="C1" s="721"/>
    </row>
    <row r="2" spans="1:3" ht="18" customHeight="1" x14ac:dyDescent="0.2">
      <c r="A2" s="720" t="s">
        <v>578</v>
      </c>
      <c r="B2" s="720"/>
      <c r="C2" s="720"/>
    </row>
    <row r="3" spans="1:3" ht="18" customHeight="1" thickBot="1" x14ac:dyDescent="0.25">
      <c r="A3" s="166"/>
      <c r="B3" s="166"/>
      <c r="C3" s="166" t="s">
        <v>202</v>
      </c>
    </row>
    <row r="4" spans="1:3" ht="18.75" customHeight="1" thickBot="1" x14ac:dyDescent="0.25">
      <c r="A4" s="313" t="s">
        <v>563</v>
      </c>
      <c r="B4" s="722" t="s">
        <v>0</v>
      </c>
      <c r="C4" s="723"/>
    </row>
    <row r="5" spans="1:3" ht="22.5" customHeight="1" thickBot="1" x14ac:dyDescent="0.25">
      <c r="A5" s="715"/>
      <c r="B5" s="314" t="s">
        <v>562</v>
      </c>
      <c r="C5" s="716" t="s">
        <v>497</v>
      </c>
    </row>
    <row r="6" spans="1:3" ht="19.5" customHeight="1" x14ac:dyDescent="0.2">
      <c r="A6" s="90" t="s">
        <v>82</v>
      </c>
      <c r="B6" s="147"/>
      <c r="C6" s="316"/>
    </row>
    <row r="7" spans="1:3" ht="19.5" customHeight="1" x14ac:dyDescent="0.2">
      <c r="A7" s="91" t="s">
        <v>554</v>
      </c>
      <c r="B7" s="145"/>
      <c r="C7" s="144"/>
    </row>
    <row r="8" spans="1:3" ht="20.25" customHeight="1" x14ac:dyDescent="0.2">
      <c r="A8" s="91" t="s">
        <v>555</v>
      </c>
      <c r="B8" s="145">
        <v>4800600</v>
      </c>
      <c r="C8" s="145"/>
    </row>
    <row r="9" spans="1:3" ht="18" customHeight="1" x14ac:dyDescent="0.2">
      <c r="A9" s="91" t="s">
        <v>552</v>
      </c>
      <c r="B9" s="145">
        <v>4096000</v>
      </c>
      <c r="C9" s="145"/>
    </row>
    <row r="10" spans="1:3" ht="19.5" customHeight="1" x14ac:dyDescent="0.2">
      <c r="A10" s="91" t="s">
        <v>553</v>
      </c>
      <c r="B10" s="145">
        <v>1849200</v>
      </c>
      <c r="C10" s="145"/>
    </row>
    <row r="11" spans="1:3" ht="18" customHeight="1" x14ac:dyDescent="0.2">
      <c r="A11" s="91" t="s">
        <v>556</v>
      </c>
      <c r="B11" s="145">
        <v>1473230</v>
      </c>
      <c r="C11" s="145"/>
    </row>
    <row r="12" spans="1:3" ht="20.25" customHeight="1" x14ac:dyDescent="0.2">
      <c r="A12" s="91" t="s">
        <v>557</v>
      </c>
      <c r="B12" s="145">
        <v>5000000</v>
      </c>
      <c r="C12" s="145"/>
    </row>
    <row r="13" spans="1:3" ht="18" customHeight="1" x14ac:dyDescent="0.2">
      <c r="A13" s="91" t="s">
        <v>558</v>
      </c>
      <c r="B13" s="145">
        <v>28050</v>
      </c>
      <c r="C13" s="145"/>
    </row>
    <row r="14" spans="1:3" ht="18" customHeight="1" x14ac:dyDescent="0.2">
      <c r="A14" s="91" t="s">
        <v>560</v>
      </c>
      <c r="B14" s="145">
        <v>7835740</v>
      </c>
      <c r="C14" s="145"/>
    </row>
    <row r="15" spans="1:3" ht="18" customHeight="1" x14ac:dyDescent="0.2">
      <c r="A15" s="91" t="s">
        <v>559</v>
      </c>
      <c r="B15" s="145">
        <v>512400</v>
      </c>
      <c r="C15" s="145"/>
    </row>
    <row r="16" spans="1:3" s="53" customFormat="1" ht="18" customHeight="1" thickBot="1" x14ac:dyDescent="0.25">
      <c r="A16" s="90" t="s">
        <v>332</v>
      </c>
      <c r="B16" s="149">
        <f>SUM(B7:B15)</f>
        <v>25595220</v>
      </c>
      <c r="C16" s="149">
        <f>SUM(C7:C15)</f>
        <v>0</v>
      </c>
    </row>
    <row r="17" spans="1:3" ht="21.75" customHeight="1" x14ac:dyDescent="0.2">
      <c r="A17" s="151" t="s">
        <v>561</v>
      </c>
      <c r="B17" s="152"/>
      <c r="C17" s="153"/>
    </row>
    <row r="18" spans="1:3" ht="18.75" customHeight="1" x14ac:dyDescent="0.2">
      <c r="A18" s="91" t="s">
        <v>83</v>
      </c>
      <c r="B18" s="145"/>
      <c r="C18" s="144"/>
    </row>
    <row r="19" spans="1:3" ht="18" customHeight="1" x14ac:dyDescent="0.2">
      <c r="A19" s="91" t="s">
        <v>564</v>
      </c>
      <c r="B19" s="145">
        <v>11803050</v>
      </c>
      <c r="C19" s="145"/>
    </row>
    <row r="20" spans="1:3" ht="19.5" customHeight="1" x14ac:dyDescent="0.2">
      <c r="A20" s="91" t="s">
        <v>565</v>
      </c>
      <c r="B20" s="145">
        <v>2400000</v>
      </c>
      <c r="C20" s="145"/>
    </row>
    <row r="21" spans="1:3" ht="18" customHeight="1" x14ac:dyDescent="0.2">
      <c r="A21" s="91" t="s">
        <v>496</v>
      </c>
      <c r="B21" s="145">
        <v>2435000</v>
      </c>
      <c r="C21" s="145"/>
    </row>
    <row r="22" spans="1:3" s="53" customFormat="1" ht="16.5" customHeight="1" thickBot="1" x14ac:dyDescent="0.25">
      <c r="A22" s="92" t="s">
        <v>332</v>
      </c>
      <c r="B22" s="150">
        <f>SUM(B19:B21)</f>
        <v>16638050</v>
      </c>
      <c r="C22" s="150">
        <f>SUM(C19:C21)</f>
        <v>0</v>
      </c>
    </row>
    <row r="23" spans="1:3" ht="26.25" customHeight="1" x14ac:dyDescent="0.2">
      <c r="A23" s="90" t="s">
        <v>1</v>
      </c>
      <c r="B23" s="145"/>
      <c r="C23" s="145"/>
    </row>
    <row r="24" spans="1:3" ht="18.75" customHeight="1" x14ac:dyDescent="0.2">
      <c r="A24" s="91" t="s">
        <v>500</v>
      </c>
      <c r="B24" s="145">
        <v>3726700</v>
      </c>
      <c r="C24" s="145"/>
    </row>
    <row r="25" spans="1:3" ht="18" customHeight="1" x14ac:dyDescent="0.2">
      <c r="A25" s="91" t="s">
        <v>501</v>
      </c>
      <c r="B25" s="145"/>
      <c r="C25" s="145"/>
    </row>
    <row r="26" spans="1:3" ht="19.5" customHeight="1" x14ac:dyDescent="0.2">
      <c r="A26" s="246" t="s">
        <v>502</v>
      </c>
      <c r="B26" s="145">
        <v>1960800</v>
      </c>
      <c r="C26" s="145"/>
    </row>
    <row r="27" spans="1:3" ht="17.25" customHeight="1" x14ac:dyDescent="0.2">
      <c r="A27" s="246" t="s">
        <v>503</v>
      </c>
      <c r="B27" s="145">
        <v>330000</v>
      </c>
      <c r="C27" s="145"/>
    </row>
    <row r="28" spans="1:3" ht="16.5" customHeight="1" x14ac:dyDescent="0.2">
      <c r="A28" s="91" t="s">
        <v>591</v>
      </c>
      <c r="B28" s="99"/>
      <c r="C28" s="717"/>
    </row>
    <row r="29" spans="1:3" ht="16.5" customHeight="1" x14ac:dyDescent="0.2">
      <c r="A29" s="246" t="s">
        <v>567</v>
      </c>
      <c r="B29" s="145">
        <v>46296480</v>
      </c>
      <c r="C29" s="145"/>
    </row>
    <row r="30" spans="1:3" ht="18.75" customHeight="1" x14ac:dyDescent="0.2">
      <c r="A30" s="246" t="s">
        <v>566</v>
      </c>
      <c r="B30" s="145">
        <v>19145000</v>
      </c>
      <c r="C30" s="144"/>
    </row>
    <row r="31" spans="1:3" ht="18" customHeight="1" x14ac:dyDescent="0.2">
      <c r="A31" s="91" t="s">
        <v>504</v>
      </c>
      <c r="B31" s="145"/>
      <c r="C31" s="144"/>
    </row>
    <row r="32" spans="1:3" ht="18" customHeight="1" x14ac:dyDescent="0.2">
      <c r="A32" s="246" t="s">
        <v>499</v>
      </c>
      <c r="B32" s="145">
        <v>2640000</v>
      </c>
      <c r="C32" s="145"/>
    </row>
    <row r="33" spans="1:3" ht="18" customHeight="1" x14ac:dyDescent="0.2">
      <c r="A33" s="246" t="s">
        <v>350</v>
      </c>
      <c r="B33" s="145">
        <v>2882242</v>
      </c>
      <c r="C33" s="145"/>
    </row>
    <row r="34" spans="1:3" ht="19.5" customHeight="1" x14ac:dyDescent="0.2">
      <c r="A34" s="91" t="s">
        <v>505</v>
      </c>
      <c r="B34" s="145"/>
      <c r="C34" s="148"/>
    </row>
    <row r="35" spans="1:3" ht="20.25" customHeight="1" x14ac:dyDescent="0.25">
      <c r="A35" s="491" t="s">
        <v>498</v>
      </c>
      <c r="B35" s="145">
        <v>7482500</v>
      </c>
      <c r="C35" s="148"/>
    </row>
    <row r="36" spans="1:3" ht="19.5" customHeight="1" x14ac:dyDescent="0.25">
      <c r="A36" s="490" t="s">
        <v>395</v>
      </c>
      <c r="B36" s="145">
        <v>1209000</v>
      </c>
      <c r="C36" s="148"/>
    </row>
    <row r="37" spans="1:3" s="53" customFormat="1" ht="18" customHeight="1" thickBot="1" x14ac:dyDescent="0.25">
      <c r="A37" s="92" t="s">
        <v>332</v>
      </c>
      <c r="B37" s="150">
        <f>SUM(B24:B36)</f>
        <v>85672722</v>
      </c>
      <c r="C37" s="150">
        <f>SUM(C24:C34)</f>
        <v>0</v>
      </c>
    </row>
    <row r="38" spans="1:3" ht="18" customHeight="1" x14ac:dyDescent="0.2">
      <c r="A38" s="90" t="s">
        <v>84</v>
      </c>
      <c r="B38" s="145"/>
      <c r="C38" s="145"/>
    </row>
    <row r="39" spans="1:3" ht="17.25" customHeight="1" thickBot="1" x14ac:dyDescent="0.25">
      <c r="A39" s="246" t="s">
        <v>85</v>
      </c>
      <c r="B39" s="150">
        <v>1800000</v>
      </c>
      <c r="C39" s="156"/>
    </row>
    <row r="40" spans="1:3" ht="18.75" customHeight="1" thickBot="1" x14ac:dyDescent="0.25">
      <c r="A40" s="319" t="s">
        <v>551</v>
      </c>
      <c r="B40" s="150">
        <f>B39+B37+B22+B16</f>
        <v>129705992</v>
      </c>
      <c r="C40" s="150">
        <f>C39+C37+C22+C16</f>
        <v>0</v>
      </c>
    </row>
  </sheetData>
  <mergeCells count="3">
    <mergeCell ref="A2:C2"/>
    <mergeCell ref="A1:C1"/>
    <mergeCell ref="B4:C4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U391"/>
  <sheetViews>
    <sheetView view="pageBreakPreview" zoomScaleSheetLayoutView="100" workbookViewId="0">
      <selection activeCell="A2" sqref="A2:D2"/>
    </sheetView>
  </sheetViews>
  <sheetFormatPr defaultRowHeight="12.75" x14ac:dyDescent="0.2"/>
  <cols>
    <col min="1" max="1" width="63" style="1" customWidth="1"/>
    <col min="2" max="2" width="12.85546875" style="507" customWidth="1"/>
    <col min="3" max="3" width="9.7109375" style="1" customWidth="1"/>
    <col min="4" max="4" width="10.7109375" style="1" customWidth="1"/>
    <col min="5" max="5" width="14.42578125" style="138" hidden="1" customWidth="1"/>
    <col min="6" max="8" width="9.140625" style="1"/>
    <col min="9" max="9" width="8.42578125" style="1" customWidth="1"/>
    <col min="10" max="16384" width="9.140625" style="1"/>
  </cols>
  <sheetData>
    <row r="1" spans="1:5" x14ac:dyDescent="0.2">
      <c r="A1" s="727" t="s">
        <v>581</v>
      </c>
      <c r="B1" s="728"/>
      <c r="C1" s="728"/>
      <c r="D1" s="728"/>
    </row>
    <row r="2" spans="1:5" x14ac:dyDescent="0.2">
      <c r="A2" s="727" t="s">
        <v>491</v>
      </c>
      <c r="B2" s="728"/>
      <c r="C2" s="728"/>
      <c r="D2" s="728"/>
    </row>
    <row r="3" spans="1:5" x14ac:dyDescent="0.2">
      <c r="A3" s="731" t="s">
        <v>578</v>
      </c>
      <c r="B3" s="732"/>
      <c r="C3" s="732"/>
      <c r="D3" s="732"/>
    </row>
    <row r="4" spans="1:5" x14ac:dyDescent="0.2">
      <c r="A4" s="190"/>
      <c r="B4" s="505"/>
      <c r="C4" s="192"/>
      <c r="D4" s="192" t="s">
        <v>201</v>
      </c>
    </row>
    <row r="5" spans="1:5" ht="13.5" thickBot="1" x14ac:dyDescent="0.25">
      <c r="A5" s="190"/>
      <c r="B5" s="505"/>
      <c r="C5" s="192"/>
      <c r="D5" s="192" t="s">
        <v>353</v>
      </c>
    </row>
    <row r="6" spans="1:5" ht="13.5" thickBot="1" x14ac:dyDescent="0.25">
      <c r="A6" s="193" t="s">
        <v>6</v>
      </c>
      <c r="B6" s="647"/>
      <c r="C6" s="195"/>
      <c r="D6" s="230"/>
      <c r="E6" s="139"/>
    </row>
    <row r="7" spans="1:5" x14ac:dyDescent="0.2">
      <c r="A7" s="196" t="s">
        <v>8</v>
      </c>
      <c r="B7" s="658" t="s">
        <v>9</v>
      </c>
      <c r="C7" s="198"/>
      <c r="D7" s="398" t="s">
        <v>10</v>
      </c>
      <c r="E7" s="729" t="s">
        <v>45</v>
      </c>
    </row>
    <row r="8" spans="1:5" ht="13.5" thickBot="1" x14ac:dyDescent="0.25">
      <c r="A8" s="199"/>
      <c r="B8" s="659" t="s">
        <v>23</v>
      </c>
      <c r="C8" s="200" t="s">
        <v>11</v>
      </c>
      <c r="D8" s="399"/>
      <c r="E8" s="730"/>
    </row>
    <row r="9" spans="1:5" s="53" customFormat="1" x14ac:dyDescent="0.2">
      <c r="A9" s="561" t="s">
        <v>335</v>
      </c>
      <c r="B9" s="623">
        <f>B10+B16</f>
        <v>131448</v>
      </c>
      <c r="C9" s="623">
        <f>C10+C16</f>
        <v>0</v>
      </c>
      <c r="D9" s="562"/>
      <c r="E9" s="393"/>
    </row>
    <row r="10" spans="1:5" x14ac:dyDescent="0.2">
      <c r="A10" s="201" t="s">
        <v>174</v>
      </c>
      <c r="B10" s="489">
        <f>SUM(B11:B15)</f>
        <v>129706</v>
      </c>
      <c r="C10" s="202">
        <f>C11+C12+C13+C14</f>
        <v>0</v>
      </c>
      <c r="D10" s="223">
        <f>SUM(D11:D15)</f>
        <v>0</v>
      </c>
      <c r="E10" s="342"/>
    </row>
    <row r="11" spans="1:5" x14ac:dyDescent="0.2">
      <c r="A11" s="329" t="s">
        <v>456</v>
      </c>
      <c r="B11" s="488">
        <v>25595</v>
      </c>
      <c r="C11" s="204"/>
      <c r="D11" s="376"/>
      <c r="E11" s="340"/>
    </row>
    <row r="12" spans="1:5" x14ac:dyDescent="0.2">
      <c r="A12" s="329" t="s">
        <v>457</v>
      </c>
      <c r="B12" s="488">
        <v>16638</v>
      </c>
      <c r="C12" s="204"/>
      <c r="D12" s="376"/>
      <c r="E12" s="340"/>
    </row>
    <row r="13" spans="1:5" x14ac:dyDescent="0.2">
      <c r="A13" s="329" t="s">
        <v>458</v>
      </c>
      <c r="B13" s="488">
        <v>85673</v>
      </c>
      <c r="C13" s="204"/>
      <c r="D13" s="376"/>
      <c r="E13" s="340"/>
    </row>
    <row r="14" spans="1:5" x14ac:dyDescent="0.2">
      <c r="A14" s="329" t="s">
        <v>459</v>
      </c>
      <c r="B14" s="488">
        <v>1800</v>
      </c>
      <c r="C14" s="204"/>
      <c r="D14" s="376"/>
      <c r="E14" s="340"/>
    </row>
    <row r="15" spans="1:5" x14ac:dyDescent="0.2">
      <c r="A15" s="329" t="s">
        <v>460</v>
      </c>
      <c r="B15" s="648"/>
      <c r="C15" s="204"/>
      <c r="D15" s="376"/>
      <c r="E15" s="340"/>
    </row>
    <row r="16" spans="1:5" x14ac:dyDescent="0.2">
      <c r="A16" s="201" t="s">
        <v>175</v>
      </c>
      <c r="B16" s="208">
        <f>B17+B18</f>
        <v>1742</v>
      </c>
      <c r="C16" s="202">
        <f>C17+C18</f>
        <v>0</v>
      </c>
      <c r="D16" s="223">
        <f>SUM(D17:D18)</f>
        <v>0</v>
      </c>
      <c r="E16" s="342"/>
    </row>
    <row r="17" spans="1:5" x14ac:dyDescent="0.2">
      <c r="A17" s="528" t="s">
        <v>429</v>
      </c>
      <c r="B17" s="488">
        <v>14</v>
      </c>
      <c r="C17" s="205"/>
      <c r="D17" s="400"/>
      <c r="E17" s="340"/>
    </row>
    <row r="18" spans="1:5" x14ac:dyDescent="0.2">
      <c r="A18" s="529" t="s">
        <v>430</v>
      </c>
      <c r="B18" s="365">
        <v>1728</v>
      </c>
      <c r="C18" s="205"/>
      <c r="D18" s="400"/>
      <c r="E18" s="340"/>
    </row>
    <row r="19" spans="1:5" ht="13.5" thickBot="1" x14ac:dyDescent="0.25">
      <c r="A19" s="343"/>
      <c r="B19" s="649"/>
      <c r="C19" s="206"/>
      <c r="D19" s="401"/>
      <c r="E19" s="337"/>
    </row>
    <row r="20" spans="1:5" s="53" customFormat="1" ht="13.5" thickBot="1" x14ac:dyDescent="0.25">
      <c r="A20" s="563" t="s">
        <v>176</v>
      </c>
      <c r="B20" s="564">
        <f>B21</f>
        <v>2000</v>
      </c>
      <c r="C20" s="565">
        <f>C21</f>
        <v>0</v>
      </c>
      <c r="D20" s="566"/>
      <c r="E20" s="394"/>
    </row>
    <row r="21" spans="1:5" x14ac:dyDescent="0.2">
      <c r="A21" s="203" t="s">
        <v>340</v>
      </c>
      <c r="B21" s="514">
        <v>2000</v>
      </c>
      <c r="C21" s="210"/>
      <c r="D21" s="567"/>
      <c r="E21" s="338"/>
    </row>
    <row r="22" spans="1:5" x14ac:dyDescent="0.2">
      <c r="A22" s="625"/>
      <c r="B22" s="650"/>
      <c r="C22" s="572"/>
      <c r="D22" s="626"/>
      <c r="E22" s="395"/>
    </row>
    <row r="23" spans="1:5" x14ac:dyDescent="0.2">
      <c r="A23" s="568" t="s">
        <v>177</v>
      </c>
      <c r="B23" s="569">
        <f>SUM(B24+B32)</f>
        <v>12649</v>
      </c>
      <c r="C23" s="569">
        <f t="shared" ref="C23:E23" si="0">SUM(C24+C32)</f>
        <v>0</v>
      </c>
      <c r="D23" s="627">
        <f t="shared" si="0"/>
        <v>0</v>
      </c>
      <c r="E23" s="622">
        <f t="shared" si="0"/>
        <v>0</v>
      </c>
    </row>
    <row r="24" spans="1:5" x14ac:dyDescent="0.2">
      <c r="A24" s="207" t="s">
        <v>446</v>
      </c>
      <c r="B24" s="489">
        <f>B25+B26+B28+B29+B31+B30+B27</f>
        <v>10083</v>
      </c>
      <c r="C24" s="489"/>
      <c r="D24" s="402">
        <f>SUM(D25:D31)</f>
        <v>0</v>
      </c>
      <c r="E24" s="395"/>
    </row>
    <row r="25" spans="1:5" x14ac:dyDescent="0.2">
      <c r="A25" s="329" t="s">
        <v>447</v>
      </c>
      <c r="B25" s="488">
        <v>1352</v>
      </c>
      <c r="C25" s="204"/>
      <c r="D25" s="376"/>
      <c r="E25" s="395"/>
    </row>
    <row r="26" spans="1:5" x14ac:dyDescent="0.2">
      <c r="A26" s="329" t="s">
        <v>448</v>
      </c>
      <c r="B26" s="488">
        <v>1900</v>
      </c>
      <c r="C26" s="204"/>
      <c r="D26" s="376"/>
      <c r="E26" s="340"/>
    </row>
    <row r="27" spans="1:5" x14ac:dyDescent="0.2">
      <c r="A27" s="329" t="s">
        <v>449</v>
      </c>
      <c r="B27" s="488">
        <v>500</v>
      </c>
      <c r="C27" s="204"/>
      <c r="D27" s="376"/>
      <c r="E27" s="340"/>
    </row>
    <row r="28" spans="1:5" x14ac:dyDescent="0.2">
      <c r="A28" s="329" t="s">
        <v>450</v>
      </c>
      <c r="B28" s="488">
        <v>5411</v>
      </c>
      <c r="C28" s="204"/>
      <c r="D28" s="376"/>
      <c r="E28" s="340"/>
    </row>
    <row r="29" spans="1:5" x14ac:dyDescent="0.2">
      <c r="A29" s="329" t="s">
        <v>451</v>
      </c>
      <c r="B29" s="488">
        <v>242</v>
      </c>
      <c r="C29" s="204"/>
      <c r="D29" s="376"/>
      <c r="E29" s="340"/>
    </row>
    <row r="30" spans="1:5" x14ac:dyDescent="0.2">
      <c r="A30" s="329" t="s">
        <v>452</v>
      </c>
      <c r="B30" s="488">
        <v>600</v>
      </c>
      <c r="C30" s="204"/>
      <c r="D30" s="376"/>
      <c r="E30" s="340"/>
    </row>
    <row r="31" spans="1:5" x14ac:dyDescent="0.2">
      <c r="A31" s="329" t="s">
        <v>453</v>
      </c>
      <c r="B31" s="488">
        <v>78</v>
      </c>
      <c r="C31" s="204"/>
      <c r="D31" s="376"/>
      <c r="E31" s="340"/>
    </row>
    <row r="32" spans="1:5" x14ac:dyDescent="0.2">
      <c r="A32" s="207" t="s">
        <v>454</v>
      </c>
      <c r="B32" s="489">
        <f>SUM(B33)</f>
        <v>2566</v>
      </c>
      <c r="C32" s="208"/>
      <c r="D32" s="402">
        <f>SUM(D33:D33)</f>
        <v>0</v>
      </c>
      <c r="E32" s="339"/>
    </row>
    <row r="33" spans="1:5" x14ac:dyDescent="0.2">
      <c r="A33" s="329" t="s">
        <v>455</v>
      </c>
      <c r="B33" s="488">
        <v>2566</v>
      </c>
      <c r="C33" s="204"/>
      <c r="D33" s="376"/>
      <c r="E33" s="340"/>
    </row>
    <row r="34" spans="1:5" x14ac:dyDescent="0.2">
      <c r="A34" s="628"/>
      <c r="B34" s="500"/>
      <c r="C34" s="213"/>
      <c r="D34" s="406"/>
      <c r="E34" s="337"/>
    </row>
    <row r="35" spans="1:5" x14ac:dyDescent="0.2">
      <c r="A35" s="352" t="s">
        <v>178</v>
      </c>
      <c r="B35" s="564">
        <f>+B45+B43+B41+B36+B37</f>
        <v>6504</v>
      </c>
      <c r="C35" s="564">
        <f>+C45+C43+C41+C36+C37</f>
        <v>0</v>
      </c>
      <c r="D35" s="629">
        <f>+D45+D43+D41+D36+D37</f>
        <v>0</v>
      </c>
      <c r="E35" s="623">
        <f>+E45+E43+E41+E36+E37</f>
        <v>0</v>
      </c>
    </row>
    <row r="36" spans="1:5" x14ac:dyDescent="0.2">
      <c r="A36" s="207" t="s">
        <v>461</v>
      </c>
      <c r="B36" s="209">
        <v>4348</v>
      </c>
      <c r="C36" s="209"/>
      <c r="D36" s="404">
        <v>0</v>
      </c>
      <c r="E36" s="339"/>
    </row>
    <row r="37" spans="1:5" ht="27" customHeight="1" x14ac:dyDescent="0.2">
      <c r="A37" s="248" t="s">
        <v>462</v>
      </c>
      <c r="B37" s="532">
        <f>B38+B39+B40</f>
        <v>1926</v>
      </c>
      <c r="C37" s="209"/>
      <c r="D37" s="404"/>
      <c r="E37" s="339"/>
    </row>
    <row r="38" spans="1:5" ht="14.25" customHeight="1" x14ac:dyDescent="0.2">
      <c r="A38" s="678" t="s">
        <v>507</v>
      </c>
      <c r="B38" s="532">
        <v>276</v>
      </c>
      <c r="C38" s="209"/>
      <c r="D38" s="404"/>
      <c r="E38" s="339"/>
    </row>
    <row r="39" spans="1:5" ht="14.25" customHeight="1" x14ac:dyDescent="0.2">
      <c r="A39" s="678" t="s">
        <v>506</v>
      </c>
      <c r="B39" s="532">
        <f>115*12</f>
        <v>1380</v>
      </c>
      <c r="C39" s="209"/>
      <c r="D39" s="404"/>
      <c r="E39" s="339"/>
    </row>
    <row r="40" spans="1:5" ht="14.25" customHeight="1" x14ac:dyDescent="0.2">
      <c r="A40" s="678" t="s">
        <v>508</v>
      </c>
      <c r="B40" s="532">
        <f>20+250</f>
        <v>270</v>
      </c>
      <c r="C40" s="209"/>
      <c r="D40" s="404"/>
      <c r="E40" s="339"/>
    </row>
    <row r="41" spans="1:5" x14ac:dyDescent="0.2">
      <c r="A41" s="207" t="s">
        <v>463</v>
      </c>
      <c r="B41" s="532">
        <f>SUM(B42:B42)</f>
        <v>50</v>
      </c>
      <c r="C41" s="211"/>
      <c r="D41" s="405">
        <f>SUM(D42:D42)</f>
        <v>0</v>
      </c>
      <c r="E41" s="339"/>
    </row>
    <row r="42" spans="1:5" x14ac:dyDescent="0.2">
      <c r="A42" s="679" t="s">
        <v>464</v>
      </c>
      <c r="B42" s="535">
        <v>50</v>
      </c>
      <c r="C42" s="212"/>
      <c r="D42" s="331"/>
      <c r="E42" s="395"/>
    </row>
    <row r="43" spans="1:5" x14ac:dyDescent="0.2">
      <c r="A43" s="207" t="s">
        <v>465</v>
      </c>
      <c r="B43" s="532">
        <f>SUM(B44:B44)</f>
        <v>10</v>
      </c>
      <c r="C43" s="209"/>
      <c r="D43" s="404">
        <f>SUM(D44:D44)</f>
        <v>0</v>
      </c>
      <c r="E43" s="339"/>
    </row>
    <row r="44" spans="1:5" x14ac:dyDescent="0.2">
      <c r="A44" s="329" t="s">
        <v>466</v>
      </c>
      <c r="B44" s="514">
        <v>10</v>
      </c>
      <c r="C44" s="210"/>
      <c r="D44" s="224"/>
      <c r="E44" s="340"/>
    </row>
    <row r="45" spans="1:5" x14ac:dyDescent="0.2">
      <c r="A45" s="207" t="s">
        <v>467</v>
      </c>
      <c r="B45" s="532">
        <f>SUM(B46:B46)</f>
        <v>170</v>
      </c>
      <c r="C45" s="211"/>
      <c r="D45" s="405">
        <f>SUM(D46:D46)</f>
        <v>0</v>
      </c>
      <c r="E45" s="339"/>
    </row>
    <row r="46" spans="1:5" x14ac:dyDescent="0.2">
      <c r="A46" s="329" t="s">
        <v>468</v>
      </c>
      <c r="B46" s="514">
        <v>170</v>
      </c>
      <c r="C46" s="210"/>
      <c r="D46" s="224"/>
      <c r="E46" s="340"/>
    </row>
    <row r="47" spans="1:5" x14ac:dyDescent="0.2">
      <c r="A47" s="344"/>
      <c r="B47" s="651"/>
      <c r="C47" s="536"/>
      <c r="D47" s="537"/>
      <c r="E47" s="340"/>
    </row>
    <row r="48" spans="1:5" x14ac:dyDescent="0.2">
      <c r="A48" s="568" t="s">
        <v>264</v>
      </c>
      <c r="B48" s="569">
        <f>SUM(B49:B50)</f>
        <v>4893</v>
      </c>
      <c r="C48" s="570">
        <f>SUM(C49:C50)</f>
        <v>0</v>
      </c>
      <c r="D48" s="571">
        <f>SUM(D49:D50)</f>
        <v>0</v>
      </c>
      <c r="E48" s="340"/>
    </row>
    <row r="49" spans="1:5" x14ac:dyDescent="0.2">
      <c r="A49" s="329" t="s">
        <v>469</v>
      </c>
      <c r="B49" s="488">
        <v>1595</v>
      </c>
      <c r="C49" s="204"/>
      <c r="D49" s="376"/>
      <c r="E49" s="340"/>
    </row>
    <row r="50" spans="1:5" x14ac:dyDescent="0.2">
      <c r="A50" s="329" t="s">
        <v>470</v>
      </c>
      <c r="B50" s="488">
        <v>3298</v>
      </c>
      <c r="C50" s="204"/>
      <c r="D50" s="376"/>
      <c r="E50" s="340"/>
    </row>
    <row r="51" spans="1:5" x14ac:dyDescent="0.2">
      <c r="A51" s="344"/>
      <c r="B51" s="650"/>
      <c r="C51" s="576"/>
      <c r="D51" s="577"/>
      <c r="E51" s="340"/>
    </row>
    <row r="52" spans="1:5" x14ac:dyDescent="0.2">
      <c r="A52" s="68" t="s">
        <v>571</v>
      </c>
      <c r="B52" s="533">
        <f>B16+B10+B23+B35+B20+B48</f>
        <v>157494</v>
      </c>
      <c r="C52" s="22">
        <f>C16+C10+C23+C35+C20</f>
        <v>0</v>
      </c>
      <c r="D52" s="408">
        <f>D16+D10+D23+D35+D20</f>
        <v>0</v>
      </c>
      <c r="E52" s="624">
        <f>E16+E10+E23+E35+E20</f>
        <v>0</v>
      </c>
    </row>
    <row r="53" spans="1:5" x14ac:dyDescent="0.2">
      <c r="A53" s="347"/>
      <c r="B53" s="503"/>
      <c r="C53" s="78"/>
      <c r="D53" s="409"/>
      <c r="E53" s="341"/>
    </row>
    <row r="54" spans="1:5" x14ac:dyDescent="0.2">
      <c r="A54" s="68" t="s">
        <v>568</v>
      </c>
      <c r="B54" s="533">
        <f>SUM(B55:B56)</f>
        <v>383301</v>
      </c>
      <c r="C54" s="22"/>
      <c r="D54" s="408">
        <f>D55+D56</f>
        <v>0</v>
      </c>
      <c r="E54" s="396"/>
    </row>
    <row r="55" spans="1:5" ht="25.5" x14ac:dyDescent="0.2">
      <c r="A55" s="134" t="s">
        <v>509</v>
      </c>
      <c r="B55" s="526">
        <v>37074</v>
      </c>
      <c r="C55" s="19"/>
      <c r="D55" s="407">
        <v>0</v>
      </c>
      <c r="E55" s="340"/>
    </row>
    <row r="56" spans="1:5" ht="25.5" x14ac:dyDescent="0.2">
      <c r="A56" s="134" t="s">
        <v>515</v>
      </c>
      <c r="B56" s="526">
        <v>346227</v>
      </c>
      <c r="C56" s="19"/>
      <c r="D56" s="407">
        <v>0</v>
      </c>
      <c r="E56" s="340"/>
    </row>
    <row r="57" spans="1:5" x14ac:dyDescent="0.2">
      <c r="A57" s="348"/>
      <c r="B57" s="502"/>
      <c r="C57" s="80"/>
      <c r="D57" s="410"/>
      <c r="E57" s="340"/>
    </row>
    <row r="58" spans="1:5" x14ac:dyDescent="0.2">
      <c r="A58" s="68" t="s">
        <v>572</v>
      </c>
      <c r="B58" s="533">
        <f>SUM(B54+B52)</f>
        <v>540795</v>
      </c>
      <c r="C58" s="22"/>
      <c r="D58" s="408">
        <f>D52+D54</f>
        <v>0</v>
      </c>
      <c r="E58" s="342"/>
    </row>
    <row r="59" spans="1:5" x14ac:dyDescent="0.2">
      <c r="A59" s="349"/>
      <c r="B59" s="500"/>
      <c r="C59" s="214"/>
      <c r="D59" s="411"/>
      <c r="E59" s="342"/>
    </row>
    <row r="60" spans="1:5" x14ac:dyDescent="0.2">
      <c r="A60" s="68" t="s">
        <v>257</v>
      </c>
      <c r="B60" s="533">
        <v>123970</v>
      </c>
      <c r="C60" s="22"/>
      <c r="D60" s="408"/>
      <c r="E60" s="342"/>
    </row>
    <row r="61" spans="1:5" x14ac:dyDescent="0.2">
      <c r="A61" s="68" t="s">
        <v>250</v>
      </c>
      <c r="B61" s="533">
        <v>99644</v>
      </c>
      <c r="C61" s="22"/>
      <c r="D61" s="408"/>
      <c r="E61" s="342"/>
    </row>
    <row r="62" spans="1:5" x14ac:dyDescent="0.2">
      <c r="A62" s="347"/>
      <c r="B62" s="503"/>
      <c r="C62" s="78"/>
      <c r="D62" s="409"/>
      <c r="E62" s="341"/>
    </row>
    <row r="63" spans="1:5" x14ac:dyDescent="0.2">
      <c r="A63" s="345" t="s">
        <v>569</v>
      </c>
      <c r="B63" s="533">
        <v>98584</v>
      </c>
      <c r="C63" s="69"/>
      <c r="D63" s="412"/>
      <c r="E63" s="342"/>
    </row>
    <row r="64" spans="1:5" x14ac:dyDescent="0.2">
      <c r="A64" s="350"/>
      <c r="B64" s="503"/>
      <c r="C64" s="82"/>
      <c r="D64" s="413"/>
      <c r="E64" s="341"/>
    </row>
    <row r="65" spans="1:5" ht="13.5" thickBot="1" x14ac:dyDescent="0.25">
      <c r="A65" s="351" t="s">
        <v>570</v>
      </c>
      <c r="B65" s="539">
        <f>B58+B60+B61-B63</f>
        <v>665825</v>
      </c>
      <c r="C65" s="81">
        <f>C58+C60+C61-C63</f>
        <v>0</v>
      </c>
      <c r="D65" s="414">
        <f>SUM(D58:D63)</f>
        <v>0</v>
      </c>
      <c r="E65" s="397"/>
    </row>
    <row r="66" spans="1:5" x14ac:dyDescent="0.2">
      <c r="C66" s="2"/>
      <c r="D66" s="2"/>
    </row>
    <row r="67" spans="1:5" x14ac:dyDescent="0.2">
      <c r="C67" s="2"/>
      <c r="D67" s="2"/>
    </row>
    <row r="68" spans="1:5" x14ac:dyDescent="0.2">
      <c r="C68" s="2"/>
      <c r="D68" s="2"/>
    </row>
    <row r="69" spans="1:5" x14ac:dyDescent="0.2">
      <c r="C69" s="2"/>
      <c r="D69" s="2"/>
    </row>
    <row r="70" spans="1:5" x14ac:dyDescent="0.2">
      <c r="C70" s="2"/>
      <c r="D70" s="2"/>
    </row>
    <row r="182" spans="2:47" s="16" customFormat="1" x14ac:dyDescent="0.2">
      <c r="B182" s="652"/>
      <c r="E182" s="140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</row>
    <row r="183" spans="2:47" s="50" customFormat="1" x14ac:dyDescent="0.2">
      <c r="B183" s="653"/>
      <c r="E183" s="14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</row>
    <row r="184" spans="2:47" s="21" customFormat="1" x14ac:dyDescent="0.2">
      <c r="B184" s="654"/>
      <c r="E184" s="140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</row>
    <row r="257" spans="1:13" x14ac:dyDescent="0.2">
      <c r="A257"/>
      <c r="B257" s="444"/>
      <c r="C257"/>
      <c r="D257"/>
      <c r="E257" s="142"/>
      <c r="F257"/>
      <c r="G257"/>
      <c r="H257"/>
      <c r="I257"/>
      <c r="J257"/>
      <c r="K257"/>
      <c r="L257"/>
      <c r="M257"/>
    </row>
    <row r="258" spans="1:13" x14ac:dyDescent="0.2">
      <c r="A258"/>
      <c r="B258" s="444"/>
      <c r="C258"/>
      <c r="D258"/>
      <c r="E258" s="142"/>
      <c r="F258"/>
      <c r="G258"/>
      <c r="H258"/>
      <c r="I258"/>
      <c r="J258"/>
      <c r="K258"/>
      <c r="L258"/>
      <c r="M258"/>
    </row>
    <row r="259" spans="1:13" x14ac:dyDescent="0.2">
      <c r="A259"/>
      <c r="B259" s="444"/>
      <c r="C259"/>
      <c r="D259"/>
      <c r="E259" s="142"/>
      <c r="F259"/>
      <c r="G259"/>
      <c r="H259"/>
      <c r="I259"/>
      <c r="J259" t="s">
        <v>26</v>
      </c>
      <c r="K259"/>
      <c r="L259"/>
      <c r="M259"/>
    </row>
    <row r="260" spans="1:13" x14ac:dyDescent="0.2">
      <c r="A260"/>
      <c r="B260" s="444"/>
      <c r="C260"/>
      <c r="D260"/>
      <c r="E260" s="142"/>
      <c r="F260"/>
      <c r="G260"/>
      <c r="H260"/>
      <c r="I260"/>
      <c r="J260" s="724"/>
      <c r="K260" s="725"/>
      <c r="L260"/>
      <c r="M260"/>
    </row>
    <row r="261" spans="1:13" x14ac:dyDescent="0.2">
      <c r="A261"/>
      <c r="B261" s="444"/>
      <c r="C261"/>
      <c r="D261"/>
      <c r="E261" s="142"/>
      <c r="F261"/>
      <c r="G261"/>
      <c r="H261"/>
      <c r="I261"/>
      <c r="J261"/>
      <c r="K261"/>
      <c r="L261"/>
      <c r="M261"/>
    </row>
    <row r="262" spans="1:13" ht="15" x14ac:dyDescent="0.25">
      <c r="A262"/>
      <c r="B262" s="444"/>
      <c r="C262"/>
      <c r="D262" s="52"/>
      <c r="E262" s="143"/>
      <c r="F262" s="52"/>
      <c r="G262" s="52"/>
      <c r="H262" s="52"/>
      <c r="I262" s="52"/>
      <c r="J262" s="52"/>
      <c r="K262"/>
      <c r="L262"/>
      <c r="M262"/>
    </row>
    <row r="263" spans="1:13" ht="15" x14ac:dyDescent="0.25">
      <c r="A263"/>
      <c r="B263" s="444"/>
      <c r="C263"/>
      <c r="D263" s="52"/>
      <c r="E263" s="143"/>
      <c r="F263" s="52"/>
      <c r="G263" s="52"/>
      <c r="H263" s="52"/>
      <c r="I263" s="52"/>
      <c r="J263" s="52"/>
      <c r="K263"/>
      <c r="L263"/>
      <c r="M263"/>
    </row>
    <row r="264" spans="1:13" x14ac:dyDescent="0.2">
      <c r="A264"/>
      <c r="B264" s="444"/>
      <c r="C264"/>
      <c r="D264"/>
      <c r="E264" s="142"/>
      <c r="F264"/>
      <c r="G264"/>
      <c r="H264"/>
      <c r="I264"/>
      <c r="J264"/>
      <c r="K264"/>
      <c r="L264"/>
      <c r="M264"/>
    </row>
    <row r="265" spans="1:13" ht="13.5" customHeight="1" x14ac:dyDescent="0.2">
      <c r="A265"/>
      <c r="B265" s="444"/>
      <c r="C265"/>
      <c r="D265"/>
      <c r="E265" s="142"/>
      <c r="F265" s="726"/>
      <c r="G265" s="725"/>
      <c r="H265" s="725"/>
      <c r="I265" s="725"/>
      <c r="J265"/>
      <c r="K265"/>
      <c r="L265"/>
      <c r="M265"/>
    </row>
    <row r="266" spans="1:13" ht="13.5" customHeight="1" x14ac:dyDescent="0.2">
      <c r="A266" s="53"/>
      <c r="B266" s="655"/>
      <c r="C266" s="53"/>
      <c r="D266"/>
      <c r="E266" s="142"/>
      <c r="F266"/>
      <c r="G266"/>
      <c r="H266"/>
      <c r="I266"/>
      <c r="J266"/>
      <c r="K266"/>
      <c r="L266"/>
      <c r="M266"/>
    </row>
    <row r="267" spans="1:13" ht="13.5" customHeight="1" x14ac:dyDescent="0.2">
      <c r="A267" s="53"/>
      <c r="B267" s="655"/>
      <c r="C267" s="53"/>
      <c r="D267"/>
      <c r="E267" s="142"/>
      <c r="F267"/>
      <c r="G267"/>
      <c r="H267"/>
      <c r="I267"/>
      <c r="J267"/>
      <c r="K267"/>
      <c r="L267"/>
      <c r="M267"/>
    </row>
    <row r="268" spans="1:13" ht="13.5" customHeight="1" x14ac:dyDescent="0.2">
      <c r="A268"/>
      <c r="B268" s="444"/>
      <c r="C268"/>
      <c r="D268"/>
      <c r="E268" s="142"/>
      <c r="F268"/>
      <c r="G268"/>
      <c r="H268"/>
      <c r="I268"/>
      <c r="J268"/>
      <c r="K268"/>
      <c r="L268"/>
      <c r="M268"/>
    </row>
    <row r="269" spans="1:13" x14ac:dyDescent="0.2">
      <c r="A269" s="38"/>
      <c r="B269" s="504"/>
      <c r="C269" s="35"/>
      <c r="D269" s="34"/>
    </row>
    <row r="270" spans="1:13" x14ac:dyDescent="0.2">
      <c r="A270" s="38"/>
      <c r="B270" s="504"/>
      <c r="C270" s="34"/>
      <c r="D270" s="34"/>
    </row>
    <row r="271" spans="1:13" x14ac:dyDescent="0.2">
      <c r="A271" s="38"/>
      <c r="B271" s="504"/>
      <c r="C271" s="34"/>
      <c r="D271" s="34"/>
    </row>
    <row r="272" spans="1:13" x14ac:dyDescent="0.2">
      <c r="A272" s="34"/>
      <c r="B272" s="504"/>
      <c r="C272" s="34"/>
      <c r="D272" s="34"/>
    </row>
    <row r="273" spans="1:4" x14ac:dyDescent="0.2">
      <c r="A273" s="38"/>
      <c r="B273" s="504"/>
      <c r="C273" s="34"/>
      <c r="D273" s="34"/>
    </row>
    <row r="274" spans="1:4" x14ac:dyDescent="0.2">
      <c r="A274" s="34"/>
      <c r="B274" s="504"/>
      <c r="C274" s="35"/>
      <c r="D274" s="34"/>
    </row>
    <row r="275" spans="1:4" x14ac:dyDescent="0.2">
      <c r="A275" s="34"/>
      <c r="B275" s="504"/>
      <c r="C275" s="34"/>
      <c r="D275" s="34"/>
    </row>
    <row r="276" spans="1:4" x14ac:dyDescent="0.2">
      <c r="A276" s="34"/>
      <c r="B276" s="504"/>
      <c r="C276" s="35"/>
      <c r="D276" s="34"/>
    </row>
    <row r="277" spans="1:4" x14ac:dyDescent="0.2">
      <c r="A277" s="34"/>
      <c r="B277" s="504"/>
      <c r="C277" s="34"/>
      <c r="D277" s="34"/>
    </row>
    <row r="278" spans="1:4" x14ac:dyDescent="0.2">
      <c r="A278" s="34"/>
      <c r="B278" s="504"/>
      <c r="C278" s="34"/>
      <c r="D278" s="34"/>
    </row>
    <row r="279" spans="1:4" x14ac:dyDescent="0.2">
      <c r="A279" s="34"/>
      <c r="B279" s="504"/>
      <c r="C279" s="35"/>
      <c r="D279" s="34"/>
    </row>
    <row r="280" spans="1:4" x14ac:dyDescent="0.2">
      <c r="A280" s="34"/>
      <c r="B280" s="504"/>
      <c r="C280" s="34"/>
      <c r="D280" s="34"/>
    </row>
    <row r="281" spans="1:4" x14ac:dyDescent="0.2">
      <c r="A281" s="38"/>
      <c r="B281" s="504"/>
      <c r="C281" s="34"/>
      <c r="D281" s="34"/>
    </row>
    <row r="282" spans="1:4" x14ac:dyDescent="0.2">
      <c r="A282" s="38"/>
      <c r="B282" s="504"/>
      <c r="C282" s="34"/>
      <c r="D282" s="34"/>
    </row>
    <row r="283" spans="1:4" x14ac:dyDescent="0.2">
      <c r="A283" s="38"/>
      <c r="B283" s="504"/>
      <c r="C283" s="34"/>
      <c r="D283" s="34"/>
    </row>
    <row r="284" spans="1:4" x14ac:dyDescent="0.2">
      <c r="A284" s="34"/>
      <c r="B284" s="504"/>
      <c r="C284" s="34"/>
      <c r="D284" s="34"/>
    </row>
    <row r="285" spans="1:4" x14ac:dyDescent="0.2">
      <c r="A285" s="38"/>
      <c r="B285" s="504"/>
      <c r="C285" s="34"/>
      <c r="D285" s="34"/>
    </row>
    <row r="286" spans="1:4" x14ac:dyDescent="0.2">
      <c r="A286" s="34"/>
      <c r="B286" s="504"/>
      <c r="C286" s="34"/>
      <c r="D286" s="34"/>
    </row>
    <row r="287" spans="1:4" x14ac:dyDescent="0.2">
      <c r="A287" s="38"/>
      <c r="B287" s="504"/>
      <c r="C287" s="34"/>
      <c r="D287" s="34"/>
    </row>
    <row r="288" spans="1:4" x14ac:dyDescent="0.2">
      <c r="A288" s="34"/>
      <c r="B288" s="504"/>
      <c r="C288" s="34"/>
      <c r="D288" s="34"/>
    </row>
    <row r="289" spans="1:4" x14ac:dyDescent="0.2">
      <c r="A289" s="34"/>
      <c r="B289" s="504"/>
      <c r="C289" s="34"/>
      <c r="D289" s="34"/>
    </row>
    <row r="290" spans="1:4" x14ac:dyDescent="0.2">
      <c r="A290" s="38"/>
      <c r="B290" s="504"/>
      <c r="C290" s="35"/>
      <c r="D290" s="34"/>
    </row>
    <row r="291" spans="1:4" x14ac:dyDescent="0.2">
      <c r="A291" s="38"/>
      <c r="B291" s="504"/>
      <c r="C291" s="35"/>
      <c r="D291" s="34"/>
    </row>
    <row r="292" spans="1:4" x14ac:dyDescent="0.2">
      <c r="A292" s="38"/>
      <c r="B292" s="504"/>
      <c r="C292" s="35"/>
      <c r="D292" s="34"/>
    </row>
    <row r="293" spans="1:4" x14ac:dyDescent="0.2">
      <c r="A293" s="38"/>
      <c r="B293" s="504"/>
      <c r="C293" s="35"/>
      <c r="D293" s="34"/>
    </row>
    <row r="294" spans="1:4" x14ac:dyDescent="0.2">
      <c r="A294" s="38"/>
      <c r="B294" s="504"/>
      <c r="C294" s="35"/>
      <c r="D294" s="34"/>
    </row>
    <row r="295" spans="1:4" x14ac:dyDescent="0.2">
      <c r="A295" s="36"/>
      <c r="B295" s="504"/>
      <c r="C295" s="34"/>
      <c r="D295" s="34"/>
    </row>
    <row r="296" spans="1:4" x14ac:dyDescent="0.2">
      <c r="A296" s="34"/>
      <c r="B296" s="656"/>
      <c r="C296" s="37"/>
      <c r="D296" s="37"/>
    </row>
    <row r="297" spans="1:4" x14ac:dyDescent="0.2">
      <c r="A297" s="34"/>
      <c r="B297" s="504"/>
      <c r="C297" s="34"/>
      <c r="D297" s="34"/>
    </row>
    <row r="298" spans="1:4" x14ac:dyDescent="0.2">
      <c r="A298" s="34"/>
      <c r="B298" s="504"/>
      <c r="C298" s="34"/>
      <c r="D298" s="34"/>
    </row>
    <row r="299" spans="1:4" x14ac:dyDescent="0.2">
      <c r="A299" s="34"/>
      <c r="B299" s="504"/>
      <c r="C299" s="34"/>
      <c r="D299" s="34"/>
    </row>
    <row r="300" spans="1:4" x14ac:dyDescent="0.2">
      <c r="A300" s="34"/>
      <c r="B300" s="504"/>
      <c r="C300" s="34"/>
      <c r="D300" s="34"/>
    </row>
    <row r="301" spans="1:4" x14ac:dyDescent="0.2">
      <c r="A301" s="34"/>
      <c r="B301" s="504"/>
      <c r="C301" s="34"/>
      <c r="D301" s="34"/>
    </row>
    <row r="302" spans="1:4" x14ac:dyDescent="0.2">
      <c r="A302" s="34"/>
      <c r="B302" s="504"/>
      <c r="C302" s="34"/>
      <c r="D302" s="34"/>
    </row>
    <row r="303" spans="1:4" x14ac:dyDescent="0.2">
      <c r="A303" s="34"/>
      <c r="B303" s="504"/>
      <c r="C303" s="34"/>
      <c r="D303" s="34"/>
    </row>
    <row r="304" spans="1:4" x14ac:dyDescent="0.2">
      <c r="A304" s="34"/>
      <c r="B304" s="504"/>
      <c r="C304" s="34"/>
      <c r="D304" s="34"/>
    </row>
    <row r="305" spans="1:4" x14ac:dyDescent="0.2">
      <c r="A305" s="34"/>
      <c r="B305" s="504"/>
      <c r="C305" s="34"/>
      <c r="D305" s="34"/>
    </row>
    <row r="306" spans="1:4" x14ac:dyDescent="0.2">
      <c r="A306" s="34"/>
      <c r="B306" s="504"/>
      <c r="C306" s="34"/>
      <c r="D306" s="34"/>
    </row>
    <row r="307" spans="1:4" x14ac:dyDescent="0.2">
      <c r="A307" s="34"/>
      <c r="B307" s="504"/>
      <c r="C307" s="34"/>
      <c r="D307" s="34"/>
    </row>
    <row r="308" spans="1:4" x14ac:dyDescent="0.2">
      <c r="A308" s="34"/>
      <c r="B308" s="504"/>
      <c r="C308" s="34"/>
      <c r="D308" s="34"/>
    </row>
    <row r="309" spans="1:4" x14ac:dyDescent="0.2">
      <c r="A309" s="36"/>
      <c r="B309" s="504"/>
      <c r="C309" s="34"/>
      <c r="D309" s="34"/>
    </row>
    <row r="310" spans="1:4" x14ac:dyDescent="0.2">
      <c r="A310" s="36"/>
      <c r="B310" s="656"/>
      <c r="C310" s="36"/>
      <c r="D310" s="34"/>
    </row>
    <row r="311" spans="1:4" x14ac:dyDescent="0.2">
      <c r="A311" s="34"/>
      <c r="B311" s="656"/>
      <c r="C311" s="36"/>
      <c r="D311" s="34"/>
    </row>
    <row r="312" spans="1:4" x14ac:dyDescent="0.2">
      <c r="A312" s="34"/>
      <c r="B312" s="504"/>
      <c r="C312" s="34"/>
      <c r="D312" s="34"/>
    </row>
    <row r="313" spans="1:4" x14ac:dyDescent="0.2">
      <c r="A313" s="34"/>
      <c r="B313" s="504"/>
      <c r="C313" s="34"/>
      <c r="D313" s="34"/>
    </row>
    <row r="314" spans="1:4" x14ac:dyDescent="0.2">
      <c r="A314" s="36"/>
      <c r="B314" s="504"/>
      <c r="C314" s="34"/>
      <c r="D314" s="34"/>
    </row>
    <row r="315" spans="1:4" x14ac:dyDescent="0.2">
      <c r="A315" s="36"/>
      <c r="B315" s="656"/>
      <c r="C315" s="36"/>
      <c r="D315" s="36"/>
    </row>
    <row r="316" spans="1:4" x14ac:dyDescent="0.2">
      <c r="A316" s="36"/>
      <c r="B316" s="656"/>
      <c r="C316" s="36"/>
      <c r="D316" s="36"/>
    </row>
    <row r="317" spans="1:4" x14ac:dyDescent="0.2">
      <c r="A317" s="36"/>
      <c r="B317" s="504"/>
      <c r="C317" s="34"/>
      <c r="D317" s="34"/>
    </row>
    <row r="318" spans="1:4" x14ac:dyDescent="0.2">
      <c r="A318" s="36"/>
      <c r="B318" s="504"/>
      <c r="C318" s="34"/>
      <c r="D318" s="34"/>
    </row>
    <row r="319" spans="1:4" x14ac:dyDescent="0.2">
      <c r="A319" s="34"/>
      <c r="B319" s="504"/>
      <c r="C319" s="34"/>
      <c r="D319" s="34"/>
    </row>
    <row r="320" spans="1:4" x14ac:dyDescent="0.2">
      <c r="A320" s="36"/>
      <c r="B320" s="504"/>
      <c r="C320" s="34"/>
      <c r="D320" s="34"/>
    </row>
    <row r="321" spans="1:4" x14ac:dyDescent="0.2">
      <c r="A321" s="34"/>
      <c r="B321" s="656"/>
      <c r="C321" s="36"/>
      <c r="D321" s="36"/>
    </row>
    <row r="322" spans="1:4" x14ac:dyDescent="0.2">
      <c r="A322" s="34"/>
      <c r="B322" s="504"/>
      <c r="C322" s="34"/>
      <c r="D322" s="34"/>
    </row>
    <row r="323" spans="1:4" x14ac:dyDescent="0.2">
      <c r="A323" s="38"/>
      <c r="B323" s="504"/>
      <c r="C323" s="35"/>
      <c r="D323" s="34"/>
    </row>
    <row r="324" spans="1:4" x14ac:dyDescent="0.2">
      <c r="A324" s="38"/>
      <c r="B324" s="504"/>
      <c r="C324" s="35"/>
      <c r="D324" s="35"/>
    </row>
    <row r="325" spans="1:4" x14ac:dyDescent="0.2">
      <c r="A325" s="38"/>
      <c r="B325" s="504"/>
      <c r="C325" s="34"/>
      <c r="D325" s="34"/>
    </row>
    <row r="326" spans="1:4" x14ac:dyDescent="0.2">
      <c r="A326" s="38"/>
      <c r="B326" s="504"/>
      <c r="C326" s="34"/>
      <c r="D326" s="34"/>
    </row>
    <row r="327" spans="1:4" x14ac:dyDescent="0.2">
      <c r="A327" s="38"/>
      <c r="B327" s="504"/>
      <c r="C327" s="35"/>
      <c r="D327" s="35"/>
    </row>
    <row r="328" spans="1:4" x14ac:dyDescent="0.2">
      <c r="A328" s="34"/>
      <c r="B328" s="504"/>
      <c r="C328" s="34"/>
      <c r="D328" s="34"/>
    </row>
    <row r="329" spans="1:4" x14ac:dyDescent="0.2">
      <c r="A329" s="34"/>
      <c r="B329" s="504"/>
      <c r="C329" s="34"/>
      <c r="D329" s="34"/>
    </row>
    <row r="330" spans="1:4" x14ac:dyDescent="0.2">
      <c r="A330" s="38"/>
      <c r="B330" s="504"/>
      <c r="C330" s="34"/>
      <c r="D330" s="34"/>
    </row>
    <row r="331" spans="1:4" x14ac:dyDescent="0.2">
      <c r="A331" s="38"/>
      <c r="B331" s="504"/>
      <c r="C331" s="35"/>
      <c r="D331" s="35"/>
    </row>
    <row r="332" spans="1:4" x14ac:dyDescent="0.2">
      <c r="A332" s="38"/>
      <c r="B332" s="657"/>
      <c r="C332" s="35"/>
      <c r="D332" s="34"/>
    </row>
    <row r="333" spans="1:4" x14ac:dyDescent="0.2">
      <c r="A333" s="38"/>
      <c r="B333" s="657"/>
      <c r="C333" s="35"/>
      <c r="D333" s="34"/>
    </row>
    <row r="334" spans="1:4" x14ac:dyDescent="0.2">
      <c r="A334" s="38"/>
      <c r="B334" s="657"/>
      <c r="C334" s="35"/>
      <c r="D334" s="34"/>
    </row>
    <row r="335" spans="1:4" x14ac:dyDescent="0.2">
      <c r="A335" s="38"/>
      <c r="B335" s="504"/>
      <c r="C335" s="35"/>
      <c r="D335" s="34"/>
    </row>
    <row r="336" spans="1:4" x14ac:dyDescent="0.2">
      <c r="A336" s="38"/>
      <c r="B336" s="504"/>
      <c r="C336" s="35"/>
      <c r="D336" s="35"/>
    </row>
    <row r="337" spans="1:4" x14ac:dyDescent="0.2">
      <c r="A337" s="38"/>
      <c r="B337" s="504"/>
      <c r="C337" s="35"/>
      <c r="D337" s="34"/>
    </row>
    <row r="338" spans="1:4" x14ac:dyDescent="0.2">
      <c r="A338" s="34"/>
      <c r="B338" s="504"/>
      <c r="C338" s="35"/>
      <c r="D338" s="34"/>
    </row>
    <row r="339" spans="1:4" x14ac:dyDescent="0.2">
      <c r="A339" s="34"/>
      <c r="B339" s="504"/>
      <c r="C339" s="35"/>
      <c r="D339" s="34"/>
    </row>
    <row r="340" spans="1:4" x14ac:dyDescent="0.2">
      <c r="A340" s="34"/>
      <c r="B340" s="504"/>
      <c r="C340" s="35"/>
      <c r="D340" s="35"/>
    </row>
    <row r="341" spans="1:4" x14ac:dyDescent="0.2">
      <c r="A341" s="34"/>
      <c r="B341" s="504"/>
      <c r="C341" s="34"/>
      <c r="D341" s="34"/>
    </row>
    <row r="342" spans="1:4" x14ac:dyDescent="0.2">
      <c r="A342" s="34"/>
      <c r="B342" s="504"/>
      <c r="C342" s="34"/>
      <c r="D342" s="34"/>
    </row>
    <row r="343" spans="1:4" x14ac:dyDescent="0.2">
      <c r="A343" s="34"/>
      <c r="B343" s="504"/>
      <c r="C343" s="34"/>
      <c r="D343" s="34"/>
    </row>
    <row r="344" spans="1:4" x14ac:dyDescent="0.2">
      <c r="A344" s="38"/>
      <c r="B344" s="504"/>
      <c r="C344" s="34"/>
      <c r="D344" s="34"/>
    </row>
    <row r="345" spans="1:4" x14ac:dyDescent="0.2">
      <c r="A345" s="38"/>
      <c r="B345" s="504"/>
      <c r="C345" s="35"/>
      <c r="D345" s="35"/>
    </row>
    <row r="346" spans="1:4" x14ac:dyDescent="0.2">
      <c r="A346" s="38"/>
      <c r="B346" s="504"/>
      <c r="C346" s="40"/>
      <c r="D346" s="34"/>
    </row>
    <row r="347" spans="1:4" x14ac:dyDescent="0.2">
      <c r="A347" s="34"/>
      <c r="B347" s="504"/>
      <c r="C347" s="35"/>
      <c r="D347" s="34"/>
    </row>
    <row r="348" spans="1:4" x14ac:dyDescent="0.2">
      <c r="A348" s="36"/>
      <c r="B348" s="504"/>
      <c r="C348" s="34"/>
      <c r="D348" s="34"/>
    </row>
    <row r="349" spans="1:4" x14ac:dyDescent="0.2">
      <c r="A349" s="9"/>
      <c r="B349" s="656"/>
      <c r="C349" s="37"/>
      <c r="D349" s="37"/>
    </row>
    <row r="350" spans="1:4" x14ac:dyDescent="0.2">
      <c r="A350" s="9"/>
      <c r="B350" s="504"/>
      <c r="C350" s="9"/>
      <c r="D350" s="9"/>
    </row>
    <row r="351" spans="1:4" x14ac:dyDescent="0.2">
      <c r="A351" s="9"/>
      <c r="B351" s="504"/>
      <c r="C351" s="9"/>
      <c r="D351" s="9"/>
    </row>
    <row r="352" spans="1:4" x14ac:dyDescent="0.2">
      <c r="A352" s="9"/>
      <c r="B352" s="504"/>
      <c r="C352" s="9"/>
      <c r="D352" s="9"/>
    </row>
    <row r="353" spans="1:4" x14ac:dyDescent="0.2">
      <c r="A353" s="9"/>
      <c r="B353" s="504"/>
      <c r="C353" s="9"/>
      <c r="D353" s="9"/>
    </row>
    <row r="354" spans="1:4" x14ac:dyDescent="0.2">
      <c r="A354" s="9"/>
      <c r="B354" s="504"/>
      <c r="C354" s="9"/>
      <c r="D354" s="9"/>
    </row>
    <row r="355" spans="1:4" x14ac:dyDescent="0.2">
      <c r="A355" s="9"/>
      <c r="B355" s="504"/>
      <c r="C355" s="9"/>
      <c r="D355" s="9"/>
    </row>
    <row r="356" spans="1:4" x14ac:dyDescent="0.2">
      <c r="A356" s="9"/>
      <c r="B356" s="504"/>
      <c r="C356" s="9"/>
      <c r="D356" s="9"/>
    </row>
    <row r="357" spans="1:4" x14ac:dyDescent="0.2">
      <c r="A357" s="9"/>
      <c r="B357" s="504"/>
      <c r="C357" s="9"/>
      <c r="D357" s="9"/>
    </row>
    <row r="358" spans="1:4" x14ac:dyDescent="0.2">
      <c r="A358" s="9"/>
      <c r="B358" s="504"/>
      <c r="C358" s="9"/>
      <c r="D358" s="9"/>
    </row>
    <row r="359" spans="1:4" x14ac:dyDescent="0.2">
      <c r="A359" s="9"/>
      <c r="B359" s="504"/>
      <c r="C359" s="9"/>
      <c r="D359" s="9"/>
    </row>
    <row r="360" spans="1:4" x14ac:dyDescent="0.2">
      <c r="A360" s="9"/>
      <c r="B360" s="504"/>
      <c r="C360" s="9"/>
      <c r="D360" s="9"/>
    </row>
    <row r="361" spans="1:4" x14ac:dyDescent="0.2">
      <c r="A361" s="9"/>
      <c r="B361" s="504"/>
      <c r="C361" s="9"/>
      <c r="D361" s="9"/>
    </row>
    <row r="362" spans="1:4" x14ac:dyDescent="0.2">
      <c r="A362" s="9"/>
      <c r="B362" s="504"/>
      <c r="C362" s="9"/>
      <c r="D362" s="9"/>
    </row>
    <row r="363" spans="1:4" x14ac:dyDescent="0.2">
      <c r="A363" s="9"/>
      <c r="B363" s="504"/>
      <c r="C363" s="9"/>
      <c r="D363" s="9"/>
    </row>
    <row r="364" spans="1:4" x14ac:dyDescent="0.2">
      <c r="A364" s="9"/>
      <c r="B364" s="504"/>
      <c r="C364" s="9"/>
      <c r="D364" s="9"/>
    </row>
    <row r="365" spans="1:4" x14ac:dyDescent="0.2">
      <c r="A365" s="9"/>
      <c r="B365" s="504"/>
      <c r="C365" s="9"/>
      <c r="D365" s="9"/>
    </row>
    <row r="366" spans="1:4" x14ac:dyDescent="0.2">
      <c r="A366" s="9"/>
      <c r="B366" s="504"/>
      <c r="C366" s="9"/>
      <c r="D366" s="9"/>
    </row>
    <row r="367" spans="1:4" x14ac:dyDescent="0.2">
      <c r="A367" s="9"/>
      <c r="B367" s="504"/>
      <c r="C367" s="9"/>
      <c r="D367" s="9"/>
    </row>
    <row r="368" spans="1:4" x14ac:dyDescent="0.2">
      <c r="A368" s="9"/>
      <c r="B368" s="504"/>
      <c r="C368" s="9"/>
      <c r="D368" s="9"/>
    </row>
    <row r="369" spans="1:4" x14ac:dyDescent="0.2">
      <c r="A369" s="9"/>
      <c r="B369" s="504"/>
      <c r="C369" s="9"/>
      <c r="D369" s="9"/>
    </row>
    <row r="370" spans="1:4" x14ac:dyDescent="0.2">
      <c r="A370" s="9"/>
      <c r="B370" s="504"/>
      <c r="C370" s="9"/>
      <c r="D370" s="9"/>
    </row>
    <row r="371" spans="1:4" x14ac:dyDescent="0.2">
      <c r="A371" s="9"/>
      <c r="B371" s="504"/>
      <c r="C371" s="9"/>
      <c r="D371" s="9"/>
    </row>
    <row r="372" spans="1:4" x14ac:dyDescent="0.2">
      <c r="A372" s="9"/>
      <c r="B372" s="504"/>
      <c r="C372" s="9"/>
      <c r="D372" s="9"/>
    </row>
    <row r="373" spans="1:4" x14ac:dyDescent="0.2">
      <c r="A373" s="9"/>
      <c r="B373" s="504"/>
      <c r="C373" s="9"/>
      <c r="D373" s="9"/>
    </row>
    <row r="374" spans="1:4" x14ac:dyDescent="0.2">
      <c r="A374" s="9"/>
      <c r="B374" s="504"/>
      <c r="C374" s="9"/>
      <c r="D374" s="9"/>
    </row>
    <row r="375" spans="1:4" x14ac:dyDescent="0.2">
      <c r="A375" s="9"/>
      <c r="B375" s="504"/>
      <c r="C375" s="9"/>
      <c r="D375" s="9"/>
    </row>
    <row r="376" spans="1:4" x14ac:dyDescent="0.2">
      <c r="A376" s="9"/>
      <c r="B376" s="504"/>
      <c r="C376" s="9"/>
      <c r="D376" s="9"/>
    </row>
    <row r="377" spans="1:4" x14ac:dyDescent="0.2">
      <c r="A377" s="9"/>
      <c r="B377" s="504"/>
      <c r="C377" s="9"/>
      <c r="D377" s="9"/>
    </row>
    <row r="378" spans="1:4" x14ac:dyDescent="0.2">
      <c r="A378" s="9"/>
      <c r="B378" s="504"/>
      <c r="C378" s="9"/>
      <c r="D378" s="9"/>
    </row>
    <row r="379" spans="1:4" x14ac:dyDescent="0.2">
      <c r="A379" s="9"/>
      <c r="B379" s="504"/>
      <c r="C379" s="9"/>
      <c r="D379" s="9"/>
    </row>
    <row r="380" spans="1:4" x14ac:dyDescent="0.2">
      <c r="A380" s="9"/>
      <c r="B380" s="504"/>
      <c r="C380" s="9"/>
      <c r="D380" s="9"/>
    </row>
    <row r="381" spans="1:4" x14ac:dyDescent="0.2">
      <c r="A381" s="9"/>
      <c r="B381" s="504"/>
      <c r="C381" s="9"/>
      <c r="D381" s="9"/>
    </row>
    <row r="382" spans="1:4" x14ac:dyDescent="0.2">
      <c r="A382" s="9"/>
      <c r="B382" s="504"/>
      <c r="C382" s="9"/>
      <c r="D382" s="9"/>
    </row>
    <row r="383" spans="1:4" x14ac:dyDescent="0.2">
      <c r="A383" s="9"/>
      <c r="B383" s="504"/>
      <c r="C383" s="9"/>
      <c r="D383" s="9"/>
    </row>
    <row r="384" spans="1:4" x14ac:dyDescent="0.2">
      <c r="A384" s="9"/>
      <c r="B384" s="504"/>
      <c r="C384" s="9"/>
      <c r="D384" s="9"/>
    </row>
    <row r="385" spans="1:4" x14ac:dyDescent="0.2">
      <c r="A385" s="9"/>
      <c r="B385" s="504"/>
      <c r="C385" s="9"/>
      <c r="D385" s="9"/>
    </row>
    <row r="386" spans="1:4" x14ac:dyDescent="0.2">
      <c r="A386" s="9"/>
      <c r="B386" s="504"/>
      <c r="C386" s="9"/>
      <c r="D386" s="9"/>
    </row>
    <row r="387" spans="1:4" x14ac:dyDescent="0.2">
      <c r="A387" s="9"/>
      <c r="B387" s="504"/>
      <c r="C387" s="9"/>
      <c r="D387" s="9"/>
    </row>
    <row r="388" spans="1:4" x14ac:dyDescent="0.2">
      <c r="A388" s="9"/>
      <c r="B388" s="504"/>
      <c r="C388" s="9"/>
      <c r="D388" s="9"/>
    </row>
    <row r="389" spans="1:4" x14ac:dyDescent="0.2">
      <c r="A389" s="9"/>
      <c r="B389" s="504"/>
      <c r="C389" s="9"/>
      <c r="D389" s="9"/>
    </row>
    <row r="390" spans="1:4" x14ac:dyDescent="0.2">
      <c r="A390" s="9"/>
      <c r="B390" s="504"/>
      <c r="C390" s="9"/>
      <c r="D390" s="9"/>
    </row>
    <row r="391" spans="1:4" x14ac:dyDescent="0.2">
      <c r="B391" s="504"/>
      <c r="C391" s="9"/>
      <c r="D391" s="9"/>
    </row>
  </sheetData>
  <mergeCells count="6">
    <mergeCell ref="J260:K260"/>
    <mergeCell ref="F265:I265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2" orientation="portrait" r:id="rId1"/>
  <headerFooter alignWithMargins="0"/>
  <rowBreaks count="5" manualBreakCount="5">
    <brk id="69" max="4" man="1"/>
    <brk id="130" max="16383" man="1"/>
    <brk id="155" max="16383" man="1"/>
    <brk id="200" max="16383" man="1"/>
    <brk id="25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E56"/>
  <sheetViews>
    <sheetView view="pageBreakPreview" zoomScaleSheetLayoutView="100" workbookViewId="0">
      <selection activeCell="A2" sqref="A2:D2"/>
    </sheetView>
  </sheetViews>
  <sheetFormatPr defaultRowHeight="12.75" x14ac:dyDescent="0.2"/>
  <cols>
    <col min="1" max="1" width="58.85546875" customWidth="1"/>
    <col min="2" max="2" width="10.42578125" customWidth="1"/>
    <col min="3" max="3" width="10.28515625" customWidth="1"/>
    <col min="4" max="4" width="11.85546875" customWidth="1"/>
    <col min="5" max="5" width="14.7109375" bestFit="1" customWidth="1"/>
  </cols>
  <sheetData>
    <row r="1" spans="1:5" x14ac:dyDescent="0.2">
      <c r="A1" s="727" t="s">
        <v>581</v>
      </c>
      <c r="B1" s="728"/>
      <c r="C1" s="728"/>
      <c r="D1" s="728"/>
    </row>
    <row r="2" spans="1:5" x14ac:dyDescent="0.2">
      <c r="A2" s="739" t="s">
        <v>491</v>
      </c>
      <c r="B2" s="721"/>
      <c r="C2" s="721"/>
      <c r="D2" s="721"/>
    </row>
    <row r="3" spans="1:5" ht="29.25" customHeight="1" x14ac:dyDescent="0.2">
      <c r="A3" s="740" t="s">
        <v>580</v>
      </c>
      <c r="B3" s="741"/>
      <c r="C3" s="740"/>
      <c r="D3" s="740"/>
    </row>
    <row r="4" spans="1:5" x14ac:dyDescent="0.2">
      <c r="A4" s="1"/>
      <c r="B4" s="2"/>
      <c r="C4" s="742" t="s">
        <v>203</v>
      </c>
      <c r="D4" s="742"/>
    </row>
    <row r="5" spans="1:5" ht="13.5" thickBot="1" x14ac:dyDescent="0.25">
      <c r="A5" s="1"/>
      <c r="B5" s="2"/>
      <c r="C5" s="738" t="s">
        <v>354</v>
      </c>
      <c r="D5" s="738"/>
    </row>
    <row r="6" spans="1:5" ht="13.5" thickBot="1" x14ac:dyDescent="0.25">
      <c r="A6" s="733" t="s">
        <v>44</v>
      </c>
      <c r="B6" s="734"/>
      <c r="C6" s="734"/>
      <c r="D6" s="734"/>
      <c r="E6" s="735"/>
    </row>
    <row r="7" spans="1:5" x14ac:dyDescent="0.2">
      <c r="A7" s="11" t="s">
        <v>13</v>
      </c>
      <c r="B7" s="73" t="s">
        <v>9</v>
      </c>
      <c r="C7" s="74"/>
      <c r="D7" s="418" t="s">
        <v>10</v>
      </c>
      <c r="E7" s="736" t="s">
        <v>43</v>
      </c>
    </row>
    <row r="8" spans="1:5" ht="13.5" thickBot="1" x14ac:dyDescent="0.25">
      <c r="A8" s="14"/>
      <c r="B8" s="18" t="s">
        <v>23</v>
      </c>
      <c r="C8" s="15" t="s">
        <v>11</v>
      </c>
      <c r="D8" s="419"/>
      <c r="E8" s="737"/>
    </row>
    <row r="9" spans="1:5" s="321" customFormat="1" x14ac:dyDescent="0.2">
      <c r="A9" s="352" t="s">
        <v>435</v>
      </c>
      <c r="B9" s="662">
        <f>SUM(B10:B12)</f>
        <v>43726</v>
      </c>
      <c r="C9" s="320">
        <f>SUM(C10:C12)</f>
        <v>0</v>
      </c>
      <c r="D9" s="420"/>
      <c r="E9" s="415"/>
    </row>
    <row r="10" spans="1:5" x14ac:dyDescent="0.2">
      <c r="A10" s="680" t="s">
        <v>471</v>
      </c>
      <c r="B10" s="365">
        <v>16680</v>
      </c>
      <c r="C10" s="448"/>
      <c r="D10" s="421"/>
      <c r="E10" s="353"/>
    </row>
    <row r="11" spans="1:5" x14ac:dyDescent="0.2">
      <c r="A11" s="680" t="s">
        <v>472</v>
      </c>
      <c r="B11" s="702">
        <v>2925</v>
      </c>
      <c r="C11" s="448"/>
      <c r="D11" s="26"/>
      <c r="E11" s="353"/>
    </row>
    <row r="12" spans="1:5" x14ac:dyDescent="0.2">
      <c r="A12" s="681" t="s">
        <v>473</v>
      </c>
      <c r="B12" s="365">
        <v>24121</v>
      </c>
      <c r="C12" s="29"/>
      <c r="D12" s="573"/>
      <c r="E12" s="353"/>
    </row>
    <row r="13" spans="1:5" x14ac:dyDescent="0.2">
      <c r="A13" s="441"/>
      <c r="B13" s="650"/>
      <c r="C13" s="442"/>
      <c r="D13" s="443"/>
      <c r="E13" s="353"/>
    </row>
    <row r="14" spans="1:5" s="323" customFormat="1" x14ac:dyDescent="0.2">
      <c r="A14" s="354" t="s">
        <v>15</v>
      </c>
      <c r="B14" s="531">
        <v>600</v>
      </c>
      <c r="C14" s="322"/>
      <c r="D14" s="423"/>
      <c r="E14" s="416"/>
    </row>
    <row r="15" spans="1:5" s="323" customFormat="1" x14ac:dyDescent="0.2">
      <c r="A15" s="354" t="s">
        <v>16</v>
      </c>
      <c r="B15" s="324">
        <v>330790</v>
      </c>
      <c r="C15" s="630"/>
      <c r="D15" s="322"/>
      <c r="E15" s="416"/>
    </row>
    <row r="16" spans="1:5" s="323" customFormat="1" x14ac:dyDescent="0.2">
      <c r="A16" s="354" t="s">
        <v>433</v>
      </c>
      <c r="B16" s="324">
        <v>1000</v>
      </c>
      <c r="C16" s="322">
        <v>0</v>
      </c>
      <c r="D16" s="423"/>
      <c r="E16" s="416"/>
    </row>
    <row r="17" spans="1:5" x14ac:dyDescent="0.2">
      <c r="A17" s="355"/>
      <c r="B17" s="500"/>
      <c r="C17" s="75"/>
      <c r="D17" s="424"/>
      <c r="E17" s="356"/>
    </row>
    <row r="18" spans="1:5" s="325" customFormat="1" x14ac:dyDescent="0.2">
      <c r="A18" s="357" t="s">
        <v>351</v>
      </c>
      <c r="B18" s="531">
        <f>B19+B27</f>
        <v>9378</v>
      </c>
      <c r="C18" s="324">
        <f>C20+C22+C23+C27+C24</f>
        <v>0</v>
      </c>
      <c r="D18" s="425"/>
      <c r="E18" s="416"/>
    </row>
    <row r="19" spans="1:5" s="53" customFormat="1" x14ac:dyDescent="0.2">
      <c r="A19" s="42" t="s">
        <v>474</v>
      </c>
      <c r="B19" s="489">
        <f>SUM(B20:B26)</f>
        <v>9228</v>
      </c>
      <c r="C19" s="43"/>
      <c r="D19" s="180"/>
      <c r="E19" s="353"/>
    </row>
    <row r="20" spans="1:5" x14ac:dyDescent="0.2">
      <c r="A20" s="41" t="s">
        <v>341</v>
      </c>
      <c r="B20" s="488">
        <v>182</v>
      </c>
      <c r="C20" s="29"/>
      <c r="D20" s="421"/>
      <c r="E20" s="353"/>
    </row>
    <row r="21" spans="1:5" x14ac:dyDescent="0.2">
      <c r="A21" s="41" t="s">
        <v>421</v>
      </c>
      <c r="B21" s="488">
        <v>65</v>
      </c>
      <c r="C21" s="29"/>
      <c r="D21" s="421"/>
      <c r="E21" s="353"/>
    </row>
    <row r="22" spans="1:5" x14ac:dyDescent="0.2">
      <c r="A22" s="41" t="s">
        <v>267</v>
      </c>
      <c r="B22" s="488">
        <v>300</v>
      </c>
      <c r="C22" s="29"/>
      <c r="D22" s="421"/>
      <c r="E22" s="353"/>
    </row>
    <row r="23" spans="1:5" x14ac:dyDescent="0.2">
      <c r="A23" s="41" t="s">
        <v>261</v>
      </c>
      <c r="B23" s="488">
        <v>8357</v>
      </c>
      <c r="C23" s="29"/>
      <c r="D23" s="421"/>
      <c r="E23" s="353"/>
    </row>
    <row r="24" spans="1:5" x14ac:dyDescent="0.2">
      <c r="A24" s="41" t="s">
        <v>262</v>
      </c>
      <c r="B24" s="365">
        <v>203</v>
      </c>
      <c r="C24" s="29"/>
      <c r="D24" s="421"/>
      <c r="E24" s="353"/>
    </row>
    <row r="25" spans="1:5" x14ac:dyDescent="0.2">
      <c r="A25" s="41" t="s">
        <v>438</v>
      </c>
      <c r="B25" s="365">
        <v>21</v>
      </c>
      <c r="C25" s="29"/>
      <c r="D25" s="421"/>
      <c r="E25" s="353"/>
    </row>
    <row r="26" spans="1:5" x14ac:dyDescent="0.2">
      <c r="A26" s="41" t="s">
        <v>437</v>
      </c>
      <c r="B26" s="365">
        <v>100</v>
      </c>
      <c r="C26" s="29"/>
      <c r="D26" s="421"/>
      <c r="E26" s="353"/>
    </row>
    <row r="27" spans="1:5" s="53" customFormat="1" x14ac:dyDescent="0.2">
      <c r="A27" s="42" t="s">
        <v>475</v>
      </c>
      <c r="B27" s="208">
        <v>150</v>
      </c>
      <c r="C27" s="43"/>
      <c r="D27" s="426"/>
      <c r="E27" s="353"/>
    </row>
    <row r="28" spans="1:5" s="53" customFormat="1" x14ac:dyDescent="0.2">
      <c r="A28" s="358"/>
      <c r="B28" s="500"/>
      <c r="C28" s="77"/>
      <c r="D28" s="427"/>
      <c r="E28" s="353"/>
    </row>
    <row r="29" spans="1:5" s="323" customFormat="1" x14ac:dyDescent="0.2">
      <c r="A29" s="357" t="s">
        <v>485</v>
      </c>
      <c r="B29" s="531">
        <f>B30+B31</f>
        <v>2250</v>
      </c>
      <c r="C29" s="324">
        <f>C30</f>
        <v>0</v>
      </c>
      <c r="D29" s="425"/>
      <c r="E29" s="359"/>
    </row>
    <row r="30" spans="1:5" x14ac:dyDescent="0.2">
      <c r="A30" s="604" t="s">
        <v>476</v>
      </c>
      <c r="B30" s="488">
        <f>1650+100</f>
        <v>1750</v>
      </c>
      <c r="C30" s="365"/>
      <c r="D30" s="421"/>
      <c r="E30" s="353"/>
    </row>
    <row r="31" spans="1:5" x14ac:dyDescent="0.2">
      <c r="A31" s="604" t="s">
        <v>547</v>
      </c>
      <c r="B31" s="488">
        <v>500</v>
      </c>
      <c r="C31" s="365"/>
      <c r="D31" s="421"/>
      <c r="E31" s="353"/>
    </row>
    <row r="32" spans="1:5" x14ac:dyDescent="0.2">
      <c r="A32" s="486"/>
      <c r="B32" s="650"/>
      <c r="C32" s="487"/>
      <c r="D32" s="530"/>
      <c r="E32" s="353"/>
    </row>
    <row r="33" spans="1:5" s="323" customFormat="1" x14ac:dyDescent="0.2">
      <c r="A33" s="357" t="s">
        <v>352</v>
      </c>
      <c r="B33" s="531">
        <f>SUM(B34:B35)</f>
        <v>98584</v>
      </c>
      <c r="C33" s="324">
        <f>SUM(C34:C35)</f>
        <v>0</v>
      </c>
      <c r="D33" s="425"/>
      <c r="E33" s="359"/>
    </row>
    <row r="34" spans="1:5" x14ac:dyDescent="0.2">
      <c r="A34" s="133" t="s">
        <v>477</v>
      </c>
      <c r="B34" s="488">
        <v>67732</v>
      </c>
      <c r="C34" s="205"/>
      <c r="D34" s="428"/>
      <c r="E34" s="417"/>
    </row>
    <row r="35" spans="1:5" x14ac:dyDescent="0.2">
      <c r="A35" s="133" t="s">
        <v>478</v>
      </c>
      <c r="B35" s="488">
        <v>30852</v>
      </c>
      <c r="C35" s="205"/>
      <c r="D35" s="155"/>
      <c r="E35" s="417"/>
    </row>
    <row r="36" spans="1:5" x14ac:dyDescent="0.2">
      <c r="A36" s="346"/>
      <c r="B36" s="574"/>
      <c r="C36" s="76"/>
      <c r="D36" s="422"/>
      <c r="E36" s="353"/>
    </row>
    <row r="37" spans="1:5" s="323" customFormat="1" x14ac:dyDescent="0.2">
      <c r="A37" s="354" t="s">
        <v>46</v>
      </c>
      <c r="B37" s="531">
        <f>B38+B41</f>
        <v>49279</v>
      </c>
      <c r="C37" s="322">
        <f>C38</f>
        <v>0</v>
      </c>
      <c r="D37" s="423"/>
      <c r="E37" s="359"/>
    </row>
    <row r="38" spans="1:5" x14ac:dyDescent="0.2">
      <c r="A38" s="173" t="s">
        <v>479</v>
      </c>
      <c r="B38" s="510">
        <f>B39</f>
        <v>25349</v>
      </c>
      <c r="C38" s="43">
        <f>C39</f>
        <v>0</v>
      </c>
      <c r="D38" s="428"/>
      <c r="E38" s="417"/>
    </row>
    <row r="39" spans="1:5" x14ac:dyDescent="0.2">
      <c r="A39" s="360" t="s">
        <v>17</v>
      </c>
      <c r="B39" s="168">
        <f>37074-11075+30-80-500-100</f>
        <v>25349</v>
      </c>
      <c r="C39" s="58"/>
      <c r="D39" s="448"/>
      <c r="E39" s="353"/>
    </row>
    <row r="40" spans="1:5" x14ac:dyDescent="0.2">
      <c r="A40" s="360"/>
      <c r="B40" s="501"/>
      <c r="C40" s="58"/>
      <c r="D40" s="527"/>
      <c r="E40" s="353"/>
    </row>
    <row r="41" spans="1:5" x14ac:dyDescent="0.2">
      <c r="A41" s="173" t="s">
        <v>480</v>
      </c>
      <c r="B41" s="510">
        <f>B42+B43+B44+B45</f>
        <v>23930</v>
      </c>
      <c r="C41" s="510">
        <f>C42+C43+C44</f>
        <v>0</v>
      </c>
      <c r="D41" s="428"/>
      <c r="E41" s="353"/>
    </row>
    <row r="42" spans="1:5" x14ac:dyDescent="0.2">
      <c r="A42" s="361" t="s">
        <v>481</v>
      </c>
      <c r="B42" s="526">
        <v>2000</v>
      </c>
      <c r="C42" s="19"/>
      <c r="D42" s="428"/>
      <c r="E42" s="353"/>
    </row>
    <row r="43" spans="1:5" x14ac:dyDescent="0.2">
      <c r="A43" s="360" t="s">
        <v>575</v>
      </c>
      <c r="B43" s="526">
        <v>5934</v>
      </c>
      <c r="C43" s="19"/>
      <c r="D43" s="428"/>
      <c r="E43" s="353"/>
    </row>
    <row r="44" spans="1:5" x14ac:dyDescent="0.2">
      <c r="A44" s="362" t="s">
        <v>263</v>
      </c>
      <c r="B44" s="526">
        <v>3243</v>
      </c>
      <c r="C44" s="19"/>
      <c r="D44" s="410"/>
      <c r="E44" s="353"/>
    </row>
    <row r="45" spans="1:5" x14ac:dyDescent="0.2">
      <c r="A45" s="362" t="s">
        <v>511</v>
      </c>
      <c r="B45" s="526">
        <v>12753</v>
      </c>
      <c r="C45" s="19"/>
      <c r="D45" s="410"/>
      <c r="E45" s="353"/>
    </row>
    <row r="46" spans="1:5" x14ac:dyDescent="0.2">
      <c r="A46" s="362"/>
      <c r="B46" s="574"/>
      <c r="C46" s="71"/>
      <c r="D46" s="80"/>
      <c r="E46" s="353"/>
    </row>
    <row r="47" spans="1:5" s="323" customFormat="1" x14ac:dyDescent="0.2">
      <c r="A47" s="354" t="s">
        <v>221</v>
      </c>
      <c r="B47" s="531">
        <v>5188</v>
      </c>
      <c r="C47" s="322"/>
      <c r="D47" s="423"/>
      <c r="E47" s="359"/>
    </row>
    <row r="48" spans="1:5" x14ac:dyDescent="0.2">
      <c r="A48" s="348"/>
      <c r="B48" s="502"/>
      <c r="C48" s="79"/>
      <c r="D48" s="410"/>
      <c r="E48" s="353"/>
    </row>
    <row r="49" spans="1:5" x14ac:dyDescent="0.2">
      <c r="A49" s="68" t="s">
        <v>364</v>
      </c>
      <c r="B49" s="533">
        <f>SUM(B33,B29,B18,B14,B9,B15,B16,B47,B37)</f>
        <v>540795</v>
      </c>
      <c r="C49" s="22">
        <f>SUM(C33,C29,C18,C14,C9,C15,C16,C47,C37)</f>
        <v>0</v>
      </c>
      <c r="D49" s="408"/>
      <c r="E49" s="353"/>
    </row>
    <row r="50" spans="1:5" x14ac:dyDescent="0.2">
      <c r="A50" s="349"/>
      <c r="B50" s="500"/>
      <c r="C50" s="214"/>
      <c r="D50" s="411"/>
      <c r="E50" s="353"/>
    </row>
    <row r="51" spans="1:5" s="1" customFormat="1" x14ac:dyDescent="0.2">
      <c r="A51" s="68" t="s">
        <v>257</v>
      </c>
      <c r="B51" s="533">
        <v>123970</v>
      </c>
      <c r="C51" s="22"/>
      <c r="D51" s="408"/>
      <c r="E51" s="342"/>
    </row>
    <row r="52" spans="1:5" s="1" customFormat="1" x14ac:dyDescent="0.2">
      <c r="A52" s="68" t="s">
        <v>250</v>
      </c>
      <c r="B52" s="533">
        <v>99644</v>
      </c>
      <c r="C52" s="22"/>
      <c r="D52" s="408"/>
      <c r="E52" s="342"/>
    </row>
    <row r="53" spans="1:5" s="1" customFormat="1" x14ac:dyDescent="0.2">
      <c r="A53" s="347"/>
      <c r="B53" s="503"/>
      <c r="C53" s="78"/>
      <c r="D53" s="409"/>
      <c r="E53" s="341"/>
    </row>
    <row r="54" spans="1:5" s="1" customFormat="1" x14ac:dyDescent="0.2">
      <c r="A54" s="345" t="s">
        <v>362</v>
      </c>
      <c r="B54" s="533">
        <f>B33</f>
        <v>98584</v>
      </c>
      <c r="C54" s="69"/>
      <c r="D54" s="412"/>
      <c r="E54" s="342"/>
    </row>
    <row r="55" spans="1:5" x14ac:dyDescent="0.2">
      <c r="A55" s="7"/>
      <c r="B55" s="504"/>
      <c r="C55" s="9"/>
      <c r="D55" s="10"/>
      <c r="E55" s="363"/>
    </row>
    <row r="56" spans="1:5" ht="26.25" thickBot="1" x14ac:dyDescent="0.25">
      <c r="A56" s="718" t="s">
        <v>363</v>
      </c>
      <c r="B56" s="539">
        <f>B49+B51+B52-B54</f>
        <v>665825</v>
      </c>
      <c r="C56" s="81">
        <f>C49+C51+C52-C54</f>
        <v>0</v>
      </c>
      <c r="D56" s="414">
        <f>SUM(D49:D54)</f>
        <v>0</v>
      </c>
      <c r="E56" s="364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D33"/>
  <sheetViews>
    <sheetView view="pageBreakPreview" zoomScaleSheetLayoutView="100" workbookViewId="0">
      <selection activeCell="A5" sqref="A5"/>
    </sheetView>
  </sheetViews>
  <sheetFormatPr defaultRowHeight="12.75" x14ac:dyDescent="0.2"/>
  <cols>
    <col min="1" max="1" width="51" customWidth="1"/>
    <col min="2" max="2" width="10.7109375" customWidth="1"/>
    <col min="3" max="3" width="12.85546875" customWidth="1"/>
    <col min="4" max="4" width="13.140625" customWidth="1"/>
  </cols>
  <sheetData>
    <row r="1" spans="1:4" x14ac:dyDescent="0.2">
      <c r="A1" s="727" t="s">
        <v>581</v>
      </c>
      <c r="B1" s="728"/>
      <c r="C1" s="728"/>
      <c r="D1" s="728"/>
    </row>
    <row r="2" spans="1:4" x14ac:dyDescent="0.2">
      <c r="A2" s="739" t="s">
        <v>491</v>
      </c>
      <c r="B2" s="721"/>
      <c r="C2" s="721"/>
      <c r="D2" s="721"/>
    </row>
    <row r="3" spans="1:4" x14ac:dyDescent="0.2">
      <c r="A3" s="747" t="s">
        <v>22</v>
      </c>
      <c r="B3" s="721"/>
      <c r="C3" s="721"/>
      <c r="D3" s="721"/>
    </row>
    <row r="4" spans="1:4" x14ac:dyDescent="0.2">
      <c r="A4" s="748" t="s">
        <v>579</v>
      </c>
      <c r="B4" s="749"/>
      <c r="C4" s="749"/>
      <c r="D4" s="749"/>
    </row>
    <row r="5" spans="1:4" x14ac:dyDescent="0.2">
      <c r="A5" s="164"/>
      <c r="B5" s="163"/>
      <c r="C5" s="163"/>
      <c r="D5" s="245" t="s">
        <v>246</v>
      </c>
    </row>
    <row r="6" spans="1:4" ht="13.5" thickBot="1" x14ac:dyDescent="0.25">
      <c r="A6" s="24"/>
      <c r="B6" s="25"/>
      <c r="C6" s="743" t="s">
        <v>353</v>
      </c>
      <c r="D6" s="744"/>
    </row>
    <row r="7" spans="1:4" ht="13.5" thickBot="1" x14ac:dyDescent="0.25">
      <c r="A7" s="31" t="s">
        <v>18</v>
      </c>
      <c r="B7" s="46" t="s">
        <v>24</v>
      </c>
      <c r="C7" s="47" t="s">
        <v>19</v>
      </c>
      <c r="D7" s="48" t="s">
        <v>10</v>
      </c>
    </row>
    <row r="8" spans="1:4" x14ac:dyDescent="0.2">
      <c r="A8" s="178" t="s">
        <v>207</v>
      </c>
      <c r="B8" s="633">
        <f>1315+280</f>
        <v>1595</v>
      </c>
      <c r="C8" s="634"/>
      <c r="D8" s="635"/>
    </row>
    <row r="9" spans="1:4" x14ac:dyDescent="0.2">
      <c r="A9" s="133" t="s">
        <v>208</v>
      </c>
      <c r="B9" s="488">
        <f>2720+578</f>
        <v>3298</v>
      </c>
      <c r="C9" s="205"/>
      <c r="D9" s="400"/>
    </row>
    <row r="10" spans="1:4" x14ac:dyDescent="0.2">
      <c r="A10" s="636" t="s">
        <v>482</v>
      </c>
      <c r="B10" s="365">
        <v>346227</v>
      </c>
      <c r="C10" s="365"/>
      <c r="D10" s="402"/>
    </row>
    <row r="11" spans="1:4" x14ac:dyDescent="0.2">
      <c r="A11" s="631" t="s">
        <v>483</v>
      </c>
      <c r="B11" s="671">
        <v>2600</v>
      </c>
      <c r="C11" s="218"/>
      <c r="D11" s="632"/>
    </row>
    <row r="12" spans="1:4" ht="13.5" thickBot="1" x14ac:dyDescent="0.25">
      <c r="A12" s="430" t="s">
        <v>550</v>
      </c>
      <c r="B12" s="664">
        <v>2000</v>
      </c>
      <c r="C12" s="215"/>
      <c r="D12" s="637"/>
    </row>
    <row r="13" spans="1:4" ht="13.5" thickBot="1" x14ac:dyDescent="0.25">
      <c r="A13" s="638" t="s">
        <v>486</v>
      </c>
      <c r="B13" s="639">
        <f>B8+B9+B10+B11+B12</f>
        <v>355720</v>
      </c>
      <c r="C13" s="639">
        <f>SUM(C8:C12)</f>
        <v>0</v>
      </c>
      <c r="D13" s="639"/>
    </row>
    <row r="14" spans="1:4" x14ac:dyDescent="0.2">
      <c r="A14" s="431"/>
      <c r="B14" s="505"/>
      <c r="C14" s="216"/>
      <c r="D14" s="216"/>
    </row>
    <row r="15" spans="1:4" ht="13.5" thickBot="1" x14ac:dyDescent="0.25">
      <c r="A15" s="431"/>
      <c r="B15" s="505"/>
      <c r="C15" s="745" t="s">
        <v>353</v>
      </c>
      <c r="D15" s="746"/>
    </row>
    <row r="16" spans="1:4" ht="13.5" thickBot="1" x14ac:dyDescent="0.25">
      <c r="A16" s="32" t="s">
        <v>20</v>
      </c>
      <c r="B16" s="534" t="s">
        <v>24</v>
      </c>
      <c r="C16" s="250" t="s">
        <v>19</v>
      </c>
      <c r="D16" s="372" t="s">
        <v>10</v>
      </c>
    </row>
    <row r="17" spans="1:4" x14ac:dyDescent="0.2">
      <c r="A17" s="188" t="s">
        <v>425</v>
      </c>
      <c r="B17" s="637">
        <f>SUM(B18:B22)</f>
        <v>330790</v>
      </c>
      <c r="C17" s="217">
        <f>SUM(C18:C22)</f>
        <v>0</v>
      </c>
      <c r="D17" s="217"/>
    </row>
    <row r="18" spans="1:4" x14ac:dyDescent="0.2">
      <c r="A18" s="433" t="s">
        <v>365</v>
      </c>
      <c r="B18" s="524">
        <f>1315+280</f>
        <v>1595</v>
      </c>
      <c r="C18" s="220"/>
      <c r="D18" s="218"/>
    </row>
    <row r="19" spans="1:4" x14ac:dyDescent="0.2">
      <c r="A19" s="432" t="s">
        <v>27</v>
      </c>
      <c r="B19" s="524">
        <f>2720+578</f>
        <v>3298</v>
      </c>
      <c r="C19" s="220"/>
      <c r="D19" s="221"/>
    </row>
    <row r="20" spans="1:4" x14ac:dyDescent="0.2">
      <c r="A20" s="433" t="s">
        <v>512</v>
      </c>
      <c r="B20" s="524">
        <v>1600</v>
      </c>
      <c r="C20" s="447"/>
      <c r="D20" s="221"/>
    </row>
    <row r="21" spans="1:4" x14ac:dyDescent="0.2">
      <c r="A21" s="434" t="s">
        <v>422</v>
      </c>
      <c r="B21" s="672">
        <v>324297</v>
      </c>
      <c r="C21" s="447"/>
      <c r="D21" s="221"/>
    </row>
    <row r="22" spans="1:4" x14ac:dyDescent="0.2">
      <c r="A22" s="434"/>
      <c r="B22" s="445"/>
      <c r="C22" s="220"/>
      <c r="D22" s="221"/>
    </row>
    <row r="23" spans="1:4" x14ac:dyDescent="0.2">
      <c r="A23" s="605" t="s">
        <v>426</v>
      </c>
      <c r="B23" s="523">
        <f>SUM(B24:B24)</f>
        <v>1000</v>
      </c>
      <c r="C23" s="217">
        <f>SUM(C24:C24)</f>
        <v>0</v>
      </c>
      <c r="D23" s="217"/>
    </row>
    <row r="24" spans="1:4" s="444" customFormat="1" x14ac:dyDescent="0.2">
      <c r="A24" s="525" t="s">
        <v>510</v>
      </c>
      <c r="B24" s="524">
        <v>1000</v>
      </c>
      <c r="C24" s="445"/>
      <c r="D24" s="446"/>
    </row>
    <row r="25" spans="1:4" x14ac:dyDescent="0.2">
      <c r="A25" s="188" t="s">
        <v>484</v>
      </c>
      <c r="B25" s="637">
        <f>B26+B27+B28+B29</f>
        <v>23930</v>
      </c>
      <c r="C25" s="217">
        <f>C26+C27+C28</f>
        <v>0</v>
      </c>
      <c r="D25" s="217"/>
    </row>
    <row r="26" spans="1:4" x14ac:dyDescent="0.2">
      <c r="A26" s="432" t="s">
        <v>21</v>
      </c>
      <c r="B26" s="663">
        <v>2000</v>
      </c>
      <c r="C26" s="218"/>
      <c r="D26" s="219"/>
    </row>
    <row r="27" spans="1:4" x14ac:dyDescent="0.2">
      <c r="A27" s="434" t="s">
        <v>427</v>
      </c>
      <c r="B27" s="671">
        <v>3243</v>
      </c>
      <c r="C27" s="218"/>
      <c r="D27" s="219"/>
    </row>
    <row r="28" spans="1:4" x14ac:dyDescent="0.2">
      <c r="A28" s="631" t="s">
        <v>428</v>
      </c>
      <c r="B28" s="671">
        <v>5934</v>
      </c>
      <c r="C28" s="218"/>
      <c r="D28" s="219"/>
    </row>
    <row r="29" spans="1:4" ht="13.5" thickBot="1" x14ac:dyDescent="0.25">
      <c r="A29" s="429" t="s">
        <v>516</v>
      </c>
      <c r="B29" s="673">
        <v>12753</v>
      </c>
      <c r="C29" s="674"/>
      <c r="D29" s="222"/>
    </row>
    <row r="30" spans="1:4" ht="13.5" thickBot="1" x14ac:dyDescent="0.25">
      <c r="A30" s="541" t="s">
        <v>487</v>
      </c>
      <c r="B30" s="542">
        <f>SUM(B17+B23+B25)</f>
        <v>355720</v>
      </c>
      <c r="C30" s="542">
        <f>SUM(C17+C23+C25)</f>
        <v>0</v>
      </c>
      <c r="D30" s="542"/>
    </row>
    <row r="31" spans="1:4" x14ac:dyDescent="0.2">
      <c r="A31" s="1"/>
      <c r="B31" s="2"/>
      <c r="C31" s="1"/>
      <c r="D31" s="1"/>
    </row>
    <row r="32" spans="1:4" x14ac:dyDescent="0.2">
      <c r="A32" s="1"/>
      <c r="B32" s="2"/>
      <c r="C32" s="1"/>
      <c r="D32" s="1"/>
    </row>
    <row r="33" spans="1:4" x14ac:dyDescent="0.2">
      <c r="A33" s="1"/>
      <c r="B33" s="2"/>
      <c r="C33" s="1"/>
      <c r="D33" s="1"/>
    </row>
  </sheetData>
  <mergeCells count="6">
    <mergeCell ref="A1:D1"/>
    <mergeCell ref="C6:D6"/>
    <mergeCell ref="C15:D15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36"/>
  <sheetViews>
    <sheetView view="pageBreakPreview" zoomScaleSheetLayoutView="100" workbookViewId="0">
      <selection activeCell="A2" sqref="A2:D2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 x14ac:dyDescent="0.2">
      <c r="A1" s="727" t="s">
        <v>581</v>
      </c>
      <c r="B1" s="728"/>
      <c r="C1" s="728"/>
      <c r="D1" s="728"/>
    </row>
    <row r="2" spans="1:4" x14ac:dyDescent="0.2">
      <c r="A2" s="739" t="s">
        <v>491</v>
      </c>
      <c r="B2" s="721"/>
      <c r="C2" s="721"/>
      <c r="D2" s="721"/>
    </row>
    <row r="3" spans="1:4" x14ac:dyDescent="0.2">
      <c r="A3" s="747" t="s">
        <v>209</v>
      </c>
      <c r="B3" s="721"/>
      <c r="C3" s="721"/>
      <c r="D3" s="721"/>
    </row>
    <row r="4" spans="1:4" x14ac:dyDescent="0.2">
      <c r="A4" s="748" t="s">
        <v>580</v>
      </c>
      <c r="B4" s="749"/>
      <c r="C4" s="749"/>
      <c r="D4" s="749"/>
    </row>
    <row r="5" spans="1:4" x14ac:dyDescent="0.2">
      <c r="A5" s="164"/>
      <c r="B5" s="163"/>
      <c r="C5" s="516"/>
      <c r="D5" s="245" t="s">
        <v>206</v>
      </c>
    </row>
    <row r="6" spans="1:4" ht="13.5" thickBot="1" x14ac:dyDescent="0.25">
      <c r="A6" s="24"/>
      <c r="B6" s="25"/>
      <c r="C6" s="743" t="s">
        <v>266</v>
      </c>
      <c r="D6" s="744"/>
    </row>
    <row r="7" spans="1:4" ht="13.5" thickBot="1" x14ac:dyDescent="0.25">
      <c r="A7" s="31" t="s">
        <v>282</v>
      </c>
      <c r="B7" s="46" t="s">
        <v>24</v>
      </c>
      <c r="C7" s="47" t="s">
        <v>19</v>
      </c>
      <c r="D7" s="48" t="s">
        <v>10</v>
      </c>
    </row>
    <row r="8" spans="1:4" x14ac:dyDescent="0.2">
      <c r="A8" s="178" t="s">
        <v>210</v>
      </c>
      <c r="B8" s="676">
        <v>129706</v>
      </c>
      <c r="C8" s="484"/>
      <c r="D8" s="179"/>
    </row>
    <row r="9" spans="1:4" x14ac:dyDescent="0.2">
      <c r="A9" s="133" t="s">
        <v>211</v>
      </c>
      <c r="B9" s="168">
        <v>1742</v>
      </c>
      <c r="C9" s="478"/>
      <c r="D9" s="175"/>
    </row>
    <row r="10" spans="1:4" x14ac:dyDescent="0.2">
      <c r="A10" s="133" t="s">
        <v>355</v>
      </c>
      <c r="B10" s="365">
        <v>10049</v>
      </c>
      <c r="C10" s="485"/>
      <c r="D10" s="180"/>
    </row>
    <row r="11" spans="1:4" x14ac:dyDescent="0.2">
      <c r="A11" s="171" t="s">
        <v>356</v>
      </c>
      <c r="B11" s="168">
        <v>6504</v>
      </c>
      <c r="C11" s="478"/>
      <c r="D11" s="180"/>
    </row>
    <row r="12" spans="1:4" x14ac:dyDescent="0.2">
      <c r="A12" s="171" t="s">
        <v>517</v>
      </c>
      <c r="B12" s="168">
        <f>SUM(B13:B14)</f>
        <v>37074</v>
      </c>
      <c r="C12" s="479"/>
      <c r="D12" s="180"/>
    </row>
    <row r="13" spans="1:4" x14ac:dyDescent="0.2">
      <c r="A13" s="171" t="s">
        <v>212</v>
      </c>
      <c r="B13" s="168">
        <v>0</v>
      </c>
      <c r="C13" s="478"/>
      <c r="D13" s="175"/>
    </row>
    <row r="14" spans="1:4" ht="13.5" thickBot="1" x14ac:dyDescent="0.25">
      <c r="A14" s="430" t="s">
        <v>213</v>
      </c>
      <c r="B14" s="670">
        <v>37074</v>
      </c>
      <c r="C14" s="640"/>
      <c r="D14" s="641"/>
    </row>
    <row r="15" spans="1:4" ht="13.5" thickBot="1" x14ac:dyDescent="0.25">
      <c r="A15" s="541" t="s">
        <v>488</v>
      </c>
      <c r="B15" s="549">
        <f>B8+B9+B10+B11+B12</f>
        <v>185075</v>
      </c>
      <c r="C15" s="549">
        <f>C8+C9+C10+C11+C12</f>
        <v>0</v>
      </c>
      <c r="D15" s="542">
        <f>D8+D9+D10+D11+D12</f>
        <v>0</v>
      </c>
    </row>
    <row r="16" spans="1:4" x14ac:dyDescent="0.2">
      <c r="A16" s="24"/>
      <c r="B16" s="507"/>
      <c r="C16" s="24"/>
      <c r="D16" s="24"/>
    </row>
    <row r="17" spans="1:4" ht="13.5" thickBot="1" x14ac:dyDescent="0.25">
      <c r="A17" s="24"/>
      <c r="B17" s="507"/>
      <c r="C17" s="750" t="s">
        <v>265</v>
      </c>
      <c r="D17" s="744"/>
    </row>
    <row r="18" spans="1:4" ht="13.5" thickBot="1" x14ac:dyDescent="0.25">
      <c r="A18" s="32" t="s">
        <v>394</v>
      </c>
      <c r="B18" s="682" t="s">
        <v>24</v>
      </c>
      <c r="C18" s="367" t="s">
        <v>19</v>
      </c>
      <c r="D18" s="368" t="s">
        <v>10</v>
      </c>
    </row>
    <row r="19" spans="1:4" x14ac:dyDescent="0.2">
      <c r="A19" s="51" t="s">
        <v>109</v>
      </c>
      <c r="B19" s="49">
        <f>SUM(B20:B22)</f>
        <v>43726</v>
      </c>
      <c r="C19" s="477">
        <f>C20+C21+C22</f>
        <v>0</v>
      </c>
      <c r="D19" s="176">
        <f>D20+D21+D22</f>
        <v>0</v>
      </c>
    </row>
    <row r="20" spans="1:4" x14ac:dyDescent="0.2">
      <c r="A20" s="327" t="s">
        <v>214</v>
      </c>
      <c r="B20" s="168">
        <v>16680</v>
      </c>
      <c r="C20" s="478"/>
      <c r="D20" s="170"/>
    </row>
    <row r="21" spans="1:4" x14ac:dyDescent="0.2">
      <c r="A21" s="328" t="s">
        <v>49</v>
      </c>
      <c r="B21" s="168">
        <v>2925</v>
      </c>
      <c r="C21" s="479"/>
      <c r="D21" s="155"/>
    </row>
    <row r="22" spans="1:4" x14ac:dyDescent="0.2">
      <c r="A22" s="328" t="s">
        <v>215</v>
      </c>
      <c r="B22" s="168">
        <v>24121</v>
      </c>
      <c r="C22" s="478"/>
      <c r="D22" s="170"/>
    </row>
    <row r="23" spans="1:4" x14ac:dyDescent="0.2">
      <c r="A23" s="172"/>
      <c r="B23" s="508"/>
      <c r="C23" s="480"/>
      <c r="D23" s="182"/>
    </row>
    <row r="24" spans="1:4" x14ac:dyDescent="0.2">
      <c r="A24" s="326" t="s">
        <v>216</v>
      </c>
      <c r="B24" s="510">
        <v>600</v>
      </c>
      <c r="C24" s="481"/>
      <c r="D24" s="155"/>
    </row>
    <row r="25" spans="1:4" x14ac:dyDescent="0.2">
      <c r="A25" s="379" t="s">
        <v>313</v>
      </c>
      <c r="B25" s="43">
        <v>0</v>
      </c>
      <c r="C25" s="481"/>
      <c r="D25" s="174"/>
    </row>
    <row r="26" spans="1:4" x14ac:dyDescent="0.2">
      <c r="A26" s="326" t="s">
        <v>314</v>
      </c>
      <c r="B26" s="43">
        <v>9378</v>
      </c>
      <c r="C26" s="481"/>
      <c r="D26" s="155"/>
    </row>
    <row r="27" spans="1:4" x14ac:dyDescent="0.2">
      <c r="A27" s="326" t="s">
        <v>315</v>
      </c>
      <c r="B27" s="510">
        <f>2150+100</f>
        <v>2250</v>
      </c>
      <c r="C27" s="481"/>
      <c r="D27" s="175"/>
    </row>
    <row r="28" spans="1:4" x14ac:dyDescent="0.2">
      <c r="A28" s="326" t="s">
        <v>316</v>
      </c>
      <c r="B28" s="510">
        <v>98584</v>
      </c>
      <c r="C28" s="481"/>
      <c r="D28" s="155"/>
    </row>
    <row r="29" spans="1:4" x14ac:dyDescent="0.2">
      <c r="A29" s="433" t="s">
        <v>317</v>
      </c>
      <c r="B29" s="677">
        <v>5188</v>
      </c>
      <c r="C29" s="482"/>
      <c r="D29" s="176"/>
    </row>
    <row r="30" spans="1:4" x14ac:dyDescent="0.2">
      <c r="A30" s="642" t="s">
        <v>25</v>
      </c>
      <c r="B30" s="675">
        <f>B31+B32</f>
        <v>25349</v>
      </c>
      <c r="C30" s="483"/>
      <c r="D30" s="169"/>
    </row>
    <row r="31" spans="1:4" x14ac:dyDescent="0.2">
      <c r="A31" s="177" t="s">
        <v>21</v>
      </c>
      <c r="B31" s="168">
        <f>25949-500-100</f>
        <v>25349</v>
      </c>
      <c r="C31" s="478"/>
      <c r="D31" s="181"/>
    </row>
    <row r="32" spans="1:4" ht="13.5" thickBot="1" x14ac:dyDescent="0.25">
      <c r="A32" s="642" t="s">
        <v>513</v>
      </c>
      <c r="B32" s="660"/>
      <c r="C32" s="640"/>
      <c r="D32" s="643"/>
    </row>
    <row r="33" spans="1:4" ht="13.5" thickBot="1" x14ac:dyDescent="0.25">
      <c r="A33" s="644" t="s">
        <v>434</v>
      </c>
      <c r="B33" s="665">
        <f>SUM(B19+B24+B25+B26+B27+B28+B29+B30)</f>
        <v>185075</v>
      </c>
      <c r="C33" s="645">
        <f>SUM(C19+C24+C25+C26+C27+C28+C29+C30)</f>
        <v>0</v>
      </c>
      <c r="D33" s="646"/>
    </row>
    <row r="34" spans="1:4" x14ac:dyDescent="0.2">
      <c r="A34" s="1"/>
      <c r="B34" s="2"/>
      <c r="C34" s="1"/>
      <c r="D34" s="1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</sheetData>
  <mergeCells count="6">
    <mergeCell ref="C17:D17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2:M226"/>
  <sheetViews>
    <sheetView view="pageBreakPreview" zoomScaleSheetLayoutView="100" workbookViewId="0">
      <selection activeCell="A5" sqref="A5:M5"/>
    </sheetView>
  </sheetViews>
  <sheetFormatPr defaultRowHeight="12.75" x14ac:dyDescent="0.2"/>
  <cols>
    <col min="1" max="1" width="28.28515625" customWidth="1"/>
    <col min="9" max="9" width="10" customWidth="1"/>
  </cols>
  <sheetData>
    <row r="2" spans="1:13" ht="15" x14ac:dyDescent="0.25">
      <c r="A2" s="753" t="s">
        <v>492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</row>
    <row r="3" spans="1:13" ht="15" x14ac:dyDescent="0.25">
      <c r="D3" s="52"/>
      <c r="E3" s="52"/>
      <c r="F3" s="52"/>
      <c r="G3" s="52"/>
      <c r="H3" s="52"/>
      <c r="I3" s="52"/>
      <c r="J3" s="52"/>
    </row>
    <row r="5" spans="1:13" x14ac:dyDescent="0.2">
      <c r="A5" s="721" t="s">
        <v>580</v>
      </c>
      <c r="B5" s="721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</row>
    <row r="6" spans="1:13" x14ac:dyDescent="0.2">
      <c r="A6" s="53"/>
      <c r="B6" s="53"/>
      <c r="C6" s="53"/>
      <c r="K6" s="724" t="s">
        <v>247</v>
      </c>
      <c r="L6" s="724"/>
      <c r="M6" s="724"/>
    </row>
    <row r="7" spans="1:13" x14ac:dyDescent="0.2">
      <c r="A7" s="53"/>
      <c r="B7" s="53"/>
      <c r="C7" s="53"/>
      <c r="L7" t="s">
        <v>353</v>
      </c>
    </row>
    <row r="8" spans="1:13" s="53" customFormat="1" x14ac:dyDescent="0.2">
      <c r="A8" s="580" t="s">
        <v>225</v>
      </c>
      <c r="B8" s="756" t="s">
        <v>28</v>
      </c>
      <c r="C8" s="757"/>
      <c r="D8" s="758"/>
      <c r="E8" s="756" t="s">
        <v>29</v>
      </c>
      <c r="F8" s="757"/>
      <c r="G8" s="758"/>
      <c r="H8" s="756" t="s">
        <v>370</v>
      </c>
      <c r="I8" s="757"/>
      <c r="J8" s="758"/>
      <c r="K8" s="756" t="s">
        <v>30</v>
      </c>
      <c r="L8" s="757"/>
      <c r="M8" s="758"/>
    </row>
    <row r="9" spans="1:13" x14ac:dyDescent="0.2">
      <c r="A9" s="754" t="s">
        <v>369</v>
      </c>
      <c r="B9" s="54" t="s">
        <v>31</v>
      </c>
      <c r="C9" s="55"/>
      <c r="D9" s="58" t="s">
        <v>10</v>
      </c>
      <c r="E9" s="54" t="s">
        <v>32</v>
      </c>
      <c r="F9" s="55"/>
      <c r="G9" s="54" t="s">
        <v>10</v>
      </c>
      <c r="H9" s="54" t="s">
        <v>33</v>
      </c>
      <c r="I9" s="55"/>
      <c r="J9" s="58" t="s">
        <v>10</v>
      </c>
      <c r="K9" s="54" t="s">
        <v>34</v>
      </c>
      <c r="L9" s="55"/>
      <c r="M9" s="58" t="s">
        <v>10</v>
      </c>
    </row>
    <row r="10" spans="1:13" x14ac:dyDescent="0.2">
      <c r="A10" s="755"/>
      <c r="B10" s="58" t="s">
        <v>23</v>
      </c>
      <c r="C10" s="58" t="s">
        <v>11</v>
      </c>
      <c r="D10" s="58"/>
      <c r="E10" s="58" t="s">
        <v>23</v>
      </c>
      <c r="F10" s="58" t="s">
        <v>11</v>
      </c>
      <c r="G10" s="58"/>
      <c r="H10" s="58" t="s">
        <v>35</v>
      </c>
      <c r="I10" s="58" t="s">
        <v>11</v>
      </c>
      <c r="J10" s="58"/>
      <c r="K10" s="58" t="s">
        <v>23</v>
      </c>
      <c r="L10" s="58" t="s">
        <v>11</v>
      </c>
      <c r="M10" s="58"/>
    </row>
    <row r="11" spans="1:13" x14ac:dyDescent="0.2">
      <c r="A11" s="58" t="s">
        <v>2</v>
      </c>
      <c r="B11" s="683">
        <v>8524</v>
      </c>
      <c r="C11" s="683"/>
      <c r="D11" s="683"/>
      <c r="E11" s="683">
        <v>1494</v>
      </c>
      <c r="F11" s="683"/>
      <c r="G11" s="683"/>
      <c r="H11" s="683">
        <v>4342</v>
      </c>
      <c r="I11" s="683"/>
      <c r="J11" s="511"/>
      <c r="K11" s="683">
        <f>B11+E11+H11</f>
        <v>14360</v>
      </c>
      <c r="L11" s="683">
        <f>C11+F11+I11</f>
        <v>0</v>
      </c>
      <c r="M11" s="553">
        <f>D11+G11+J11</f>
        <v>0</v>
      </c>
    </row>
    <row r="12" spans="1:13" x14ac:dyDescent="0.2">
      <c r="A12" s="58" t="s">
        <v>3</v>
      </c>
      <c r="B12" s="683">
        <v>1218</v>
      </c>
      <c r="C12" s="683"/>
      <c r="D12" s="683"/>
      <c r="E12" s="683">
        <v>214</v>
      </c>
      <c r="F12" s="683"/>
      <c r="G12" s="683"/>
      <c r="H12" s="683">
        <v>445</v>
      </c>
      <c r="I12" s="683"/>
      <c r="J12" s="511"/>
      <c r="K12" s="683">
        <f t="shared" ref="K12:K27" si="0">B12+E12+H12</f>
        <v>1877</v>
      </c>
      <c r="L12" s="683">
        <f t="shared" ref="L12:L29" si="1">C12+F12+I12</f>
        <v>0</v>
      </c>
      <c r="M12" s="553">
        <f t="shared" ref="M12:M29" si="2">D12+G12+J12</f>
        <v>0</v>
      </c>
    </row>
    <row r="13" spans="1:13" x14ac:dyDescent="0.2">
      <c r="A13" s="58" t="s">
        <v>366</v>
      </c>
      <c r="B13" s="683"/>
      <c r="C13" s="683"/>
      <c r="D13" s="683"/>
      <c r="E13" s="683"/>
      <c r="F13" s="683"/>
      <c r="G13" s="683"/>
      <c r="H13" s="683">
        <v>1600</v>
      </c>
      <c r="I13" s="683"/>
      <c r="J13" s="511"/>
      <c r="K13" s="683">
        <f t="shared" si="0"/>
        <v>1600</v>
      </c>
      <c r="L13" s="683">
        <f t="shared" si="1"/>
        <v>0</v>
      </c>
      <c r="M13" s="553">
        <f t="shared" si="2"/>
        <v>0</v>
      </c>
    </row>
    <row r="14" spans="1:13" x14ac:dyDescent="0.2">
      <c r="A14" s="58" t="s">
        <v>439</v>
      </c>
      <c r="B14" s="683"/>
      <c r="C14" s="683"/>
      <c r="D14" s="683"/>
      <c r="E14" s="683"/>
      <c r="F14" s="683"/>
      <c r="G14" s="683"/>
      <c r="H14" s="683">
        <v>12</v>
      </c>
      <c r="I14" s="683"/>
      <c r="J14" s="511"/>
      <c r="K14" s="683">
        <f t="shared" si="0"/>
        <v>12</v>
      </c>
      <c r="L14" s="683">
        <f t="shared" si="1"/>
        <v>0</v>
      </c>
      <c r="M14" s="553">
        <f t="shared" si="2"/>
        <v>0</v>
      </c>
    </row>
    <row r="15" spans="1:13" x14ac:dyDescent="0.2">
      <c r="A15" s="58" t="s">
        <v>4</v>
      </c>
      <c r="B15" s="683"/>
      <c r="C15" s="683"/>
      <c r="D15" s="683"/>
      <c r="E15" s="683"/>
      <c r="F15" s="683"/>
      <c r="G15" s="683"/>
      <c r="H15" s="683">
        <v>381</v>
      </c>
      <c r="I15" s="683"/>
      <c r="J15" s="511"/>
      <c r="K15" s="683">
        <f t="shared" si="0"/>
        <v>381</v>
      </c>
      <c r="L15" s="683">
        <f t="shared" si="1"/>
        <v>0</v>
      </c>
      <c r="M15" s="553">
        <f t="shared" si="2"/>
        <v>0</v>
      </c>
    </row>
    <row r="16" spans="1:13" x14ac:dyDescent="0.2">
      <c r="A16" s="58" t="s">
        <v>63</v>
      </c>
      <c r="B16" s="683"/>
      <c r="C16" s="683"/>
      <c r="D16" s="683"/>
      <c r="E16" s="683"/>
      <c r="F16" s="683"/>
      <c r="G16" s="683"/>
      <c r="H16" s="683">
        <v>1778</v>
      </c>
      <c r="I16" s="683"/>
      <c r="J16" s="511"/>
      <c r="K16" s="683">
        <f t="shared" si="0"/>
        <v>1778</v>
      </c>
      <c r="L16" s="683">
        <f t="shared" si="1"/>
        <v>0</v>
      </c>
      <c r="M16" s="553">
        <f t="shared" si="2"/>
        <v>0</v>
      </c>
    </row>
    <row r="17" spans="1:13" x14ac:dyDescent="0.2">
      <c r="A17" s="58" t="s">
        <v>5</v>
      </c>
      <c r="B17" s="683">
        <v>1219</v>
      </c>
      <c r="C17" s="683"/>
      <c r="D17" s="683"/>
      <c r="E17" s="683">
        <v>214</v>
      </c>
      <c r="F17" s="683"/>
      <c r="G17" s="683"/>
      <c r="H17" s="683">
        <v>3493</v>
      </c>
      <c r="I17" s="683"/>
      <c r="J17" s="511"/>
      <c r="K17" s="683">
        <f>SUM(B17+E17+H17)</f>
        <v>4926</v>
      </c>
      <c r="L17" s="683">
        <f t="shared" si="1"/>
        <v>0</v>
      </c>
      <c r="M17" s="553">
        <f t="shared" si="2"/>
        <v>0</v>
      </c>
    </row>
    <row r="18" spans="1:13" x14ac:dyDescent="0.2">
      <c r="A18" s="58" t="s">
        <v>367</v>
      </c>
      <c r="B18" s="683">
        <v>1218</v>
      </c>
      <c r="C18" s="683"/>
      <c r="D18" s="683"/>
      <c r="E18" s="683">
        <v>213</v>
      </c>
      <c r="F18" s="683"/>
      <c r="G18" s="683"/>
      <c r="H18" s="683">
        <v>927</v>
      </c>
      <c r="I18" s="683"/>
      <c r="J18" s="511"/>
      <c r="K18" s="683">
        <f>SUM(B18+E18+H18)</f>
        <v>2358</v>
      </c>
      <c r="L18" s="683">
        <f t="shared" si="1"/>
        <v>0</v>
      </c>
      <c r="M18" s="553">
        <f t="shared" si="2"/>
        <v>0</v>
      </c>
    </row>
    <row r="19" spans="1:13" x14ac:dyDescent="0.2">
      <c r="A19" s="58" t="s">
        <v>36</v>
      </c>
      <c r="B19" s="683"/>
      <c r="C19" s="683"/>
      <c r="D19" s="683"/>
      <c r="E19" s="683"/>
      <c r="F19" s="683"/>
      <c r="G19" s="683"/>
      <c r="H19" s="683">
        <v>216</v>
      </c>
      <c r="I19" s="683"/>
      <c r="J19" s="511"/>
      <c r="K19" s="683">
        <f t="shared" si="0"/>
        <v>216</v>
      </c>
      <c r="L19" s="683">
        <f t="shared" si="1"/>
        <v>0</v>
      </c>
      <c r="M19" s="553">
        <f t="shared" si="2"/>
        <v>0</v>
      </c>
    </row>
    <row r="20" spans="1:13" x14ac:dyDescent="0.2">
      <c r="A20" s="58" t="s">
        <v>73</v>
      </c>
      <c r="B20" s="683"/>
      <c r="C20" s="683"/>
      <c r="D20" s="683"/>
      <c r="E20" s="683"/>
      <c r="F20" s="683"/>
      <c r="G20" s="683"/>
      <c r="H20" s="683">
        <v>1440</v>
      </c>
      <c r="I20" s="683"/>
      <c r="J20" s="511"/>
      <c r="K20" s="683">
        <f t="shared" si="0"/>
        <v>1440</v>
      </c>
      <c r="L20" s="683">
        <f t="shared" si="1"/>
        <v>0</v>
      </c>
      <c r="M20" s="553">
        <f t="shared" si="2"/>
        <v>0</v>
      </c>
    </row>
    <row r="21" spans="1:13" x14ac:dyDescent="0.2">
      <c r="A21" s="58" t="s">
        <v>440</v>
      </c>
      <c r="B21" s="683"/>
      <c r="C21" s="683"/>
      <c r="D21" s="683"/>
      <c r="E21" s="683"/>
      <c r="F21" s="683"/>
      <c r="G21" s="683"/>
      <c r="H21" s="683">
        <v>50</v>
      </c>
      <c r="I21" s="683"/>
      <c r="J21" s="511"/>
      <c r="K21" s="683">
        <f t="shared" si="0"/>
        <v>50</v>
      </c>
      <c r="L21" s="683">
        <f t="shared" ref="L21" si="3">C21+F21+I21</f>
        <v>0</v>
      </c>
      <c r="M21" s="553">
        <f t="shared" ref="M21" si="4">D21+G21+J21</f>
        <v>0</v>
      </c>
    </row>
    <row r="22" spans="1:13" x14ac:dyDescent="0.2">
      <c r="A22" s="58" t="s">
        <v>50</v>
      </c>
      <c r="B22" s="683"/>
      <c r="C22" s="683"/>
      <c r="D22" s="683"/>
      <c r="E22" s="683"/>
      <c r="F22" s="683"/>
      <c r="G22" s="683"/>
      <c r="H22" s="683">
        <v>292</v>
      </c>
      <c r="I22" s="683"/>
      <c r="J22" s="511"/>
      <c r="K22" s="683">
        <f t="shared" si="0"/>
        <v>292</v>
      </c>
      <c r="L22" s="683">
        <f t="shared" si="1"/>
        <v>0</v>
      </c>
      <c r="M22" s="553">
        <f t="shared" si="2"/>
        <v>0</v>
      </c>
    </row>
    <row r="23" spans="1:13" x14ac:dyDescent="0.2">
      <c r="A23" s="58" t="s">
        <v>233</v>
      </c>
      <c r="B23" s="683">
        <v>300</v>
      </c>
      <c r="C23" s="683"/>
      <c r="D23" s="683"/>
      <c r="E23" s="683">
        <v>53</v>
      </c>
      <c r="F23" s="683"/>
      <c r="G23" s="683"/>
      <c r="H23" s="683">
        <v>533</v>
      </c>
      <c r="I23" s="683"/>
      <c r="J23" s="511"/>
      <c r="K23" s="683">
        <f t="shared" si="0"/>
        <v>886</v>
      </c>
      <c r="L23" s="683">
        <f t="shared" si="1"/>
        <v>0</v>
      </c>
      <c r="M23" s="553">
        <f t="shared" si="2"/>
        <v>0</v>
      </c>
    </row>
    <row r="24" spans="1:13" x14ac:dyDescent="0.2">
      <c r="A24" s="58" t="s">
        <v>47</v>
      </c>
      <c r="B24" s="683">
        <v>3151</v>
      </c>
      <c r="C24" s="683"/>
      <c r="D24" s="683"/>
      <c r="E24" s="683">
        <v>552</v>
      </c>
      <c r="F24" s="683"/>
      <c r="G24" s="683"/>
      <c r="H24" s="683">
        <v>3139</v>
      </c>
      <c r="I24" s="683"/>
      <c r="J24" s="511"/>
      <c r="K24" s="683">
        <f t="shared" si="0"/>
        <v>6842</v>
      </c>
      <c r="L24" s="683">
        <f t="shared" si="1"/>
        <v>0</v>
      </c>
      <c r="M24" s="553">
        <f t="shared" si="2"/>
        <v>0</v>
      </c>
    </row>
    <row r="25" spans="1:13" x14ac:dyDescent="0.2">
      <c r="A25" s="58" t="s">
        <v>242</v>
      </c>
      <c r="B25" s="683"/>
      <c r="C25" s="683"/>
      <c r="D25" s="683"/>
      <c r="E25" s="683"/>
      <c r="F25" s="683"/>
      <c r="G25" s="683"/>
      <c r="H25" s="683">
        <v>4482</v>
      </c>
      <c r="I25" s="683"/>
      <c r="J25" s="511"/>
      <c r="K25" s="683">
        <f t="shared" si="0"/>
        <v>4482</v>
      </c>
      <c r="L25" s="683">
        <f t="shared" si="1"/>
        <v>0</v>
      </c>
      <c r="M25" s="553">
        <f t="shared" si="2"/>
        <v>0</v>
      </c>
    </row>
    <row r="26" spans="1:13" x14ac:dyDescent="0.2">
      <c r="A26" s="58" t="s">
        <v>75</v>
      </c>
      <c r="B26" s="683"/>
      <c r="C26" s="683"/>
      <c r="D26" s="683"/>
      <c r="E26" s="683"/>
      <c r="F26" s="683"/>
      <c r="G26" s="683"/>
      <c r="H26" s="683">
        <v>890</v>
      </c>
      <c r="I26" s="683"/>
      <c r="J26" s="511"/>
      <c r="K26" s="683">
        <f t="shared" si="0"/>
        <v>890</v>
      </c>
      <c r="L26" s="683">
        <f t="shared" si="1"/>
        <v>0</v>
      </c>
      <c r="M26" s="553">
        <f t="shared" si="2"/>
        <v>0</v>
      </c>
    </row>
    <row r="27" spans="1:13" x14ac:dyDescent="0.2">
      <c r="A27" s="58" t="s">
        <v>243</v>
      </c>
      <c r="B27" s="683"/>
      <c r="C27" s="683"/>
      <c r="D27" s="683"/>
      <c r="E27" s="683"/>
      <c r="F27" s="683"/>
      <c r="G27" s="683"/>
      <c r="H27" s="683">
        <v>101</v>
      </c>
      <c r="I27" s="683"/>
      <c r="J27" s="511"/>
      <c r="K27" s="683">
        <f t="shared" si="0"/>
        <v>101</v>
      </c>
      <c r="L27" s="683">
        <f t="shared" si="1"/>
        <v>0</v>
      </c>
      <c r="M27" s="553">
        <f t="shared" si="2"/>
        <v>0</v>
      </c>
    </row>
    <row r="28" spans="1:13" s="36" customFormat="1" x14ac:dyDescent="0.2">
      <c r="A28" s="70" t="s">
        <v>30</v>
      </c>
      <c r="B28" s="684">
        <f>SUM(B11:B27)</f>
        <v>15630</v>
      </c>
      <c r="C28" s="684">
        <f t="shared" ref="C28:J28" si="5">SUM(C11:C27)</f>
        <v>0</v>
      </c>
      <c r="D28" s="684">
        <f t="shared" si="5"/>
        <v>0</v>
      </c>
      <c r="E28" s="684">
        <f t="shared" si="5"/>
        <v>2740</v>
      </c>
      <c r="F28" s="684">
        <f t="shared" si="5"/>
        <v>0</v>
      </c>
      <c r="G28" s="684">
        <f t="shared" si="5"/>
        <v>0</v>
      </c>
      <c r="H28" s="684">
        <f>SUM(H11:H27)</f>
        <v>24121</v>
      </c>
      <c r="I28" s="684">
        <f t="shared" si="5"/>
        <v>0</v>
      </c>
      <c r="J28" s="684">
        <f t="shared" si="5"/>
        <v>0</v>
      </c>
      <c r="K28" s="684">
        <f>B28+E28+H28</f>
        <v>42491</v>
      </c>
      <c r="L28" s="684">
        <f>SUM(L11:L27)</f>
        <v>0</v>
      </c>
      <c r="M28" s="579">
        <f>SUM(M11:M27)</f>
        <v>0</v>
      </c>
    </row>
    <row r="29" spans="1:13" s="26" customFormat="1" x14ac:dyDescent="0.2">
      <c r="A29" s="67" t="s">
        <v>241</v>
      </c>
      <c r="B29" s="683"/>
      <c r="C29" s="683"/>
      <c r="D29" s="683"/>
      <c r="E29" s="683"/>
      <c r="F29" s="683"/>
      <c r="G29" s="683"/>
      <c r="H29" s="683"/>
      <c r="I29" s="683"/>
      <c r="J29" s="683"/>
      <c r="K29" s="684"/>
      <c r="L29" s="683">
        <f t="shared" si="1"/>
        <v>0</v>
      </c>
      <c r="M29" s="553">
        <f t="shared" si="2"/>
        <v>0</v>
      </c>
    </row>
    <row r="30" spans="1:13" s="26" customFormat="1" ht="13.5" thickBot="1" x14ac:dyDescent="0.25">
      <c r="A30" s="369" t="s">
        <v>368</v>
      </c>
      <c r="B30" s="685">
        <v>1050</v>
      </c>
      <c r="C30" s="685"/>
      <c r="D30" s="685">
        <f t="shared" ref="D30:M30" si="6">SUM(D29:D29)</f>
        <v>0</v>
      </c>
      <c r="E30" s="685">
        <v>185</v>
      </c>
      <c r="F30" s="685">
        <f t="shared" si="6"/>
        <v>0</v>
      </c>
      <c r="G30" s="685">
        <f t="shared" si="6"/>
        <v>0</v>
      </c>
      <c r="H30" s="685">
        <f t="shared" si="6"/>
        <v>0</v>
      </c>
      <c r="I30" s="685">
        <f t="shared" si="6"/>
        <v>0</v>
      </c>
      <c r="J30" s="685">
        <f t="shared" si="6"/>
        <v>0</v>
      </c>
      <c r="K30" s="684">
        <f t="shared" ref="K30" si="7">B30+E30+H30</f>
        <v>1235</v>
      </c>
      <c r="L30" s="685">
        <f t="shared" si="6"/>
        <v>0</v>
      </c>
      <c r="M30" s="578">
        <f t="shared" si="6"/>
        <v>0</v>
      </c>
    </row>
    <row r="31" spans="1:13" x14ac:dyDescent="0.2">
      <c r="A31" s="751" t="s">
        <v>37</v>
      </c>
      <c r="B31" s="66"/>
      <c r="C31" s="581"/>
      <c r="D31" s="581"/>
      <c r="E31" s="66"/>
      <c r="F31" s="66"/>
      <c r="G31" s="66"/>
      <c r="H31" s="66"/>
      <c r="I31" s="66"/>
      <c r="J31" s="66"/>
      <c r="K31" s="66"/>
      <c r="L31" s="66"/>
      <c r="M31" s="66"/>
    </row>
    <row r="32" spans="1:13" ht="13.5" thickBot="1" x14ac:dyDescent="0.25">
      <c r="A32" s="752"/>
      <c r="B32" s="370">
        <f t="shared" ref="B32:M32" si="8">B28+B30</f>
        <v>16680</v>
      </c>
      <c r="C32" s="370">
        <f t="shared" si="8"/>
        <v>0</v>
      </c>
      <c r="D32" s="370">
        <f t="shared" si="8"/>
        <v>0</v>
      </c>
      <c r="E32" s="370">
        <f>E28+E30</f>
        <v>2925</v>
      </c>
      <c r="F32" s="370">
        <f t="shared" si="8"/>
        <v>0</v>
      </c>
      <c r="G32" s="370">
        <f t="shared" si="8"/>
        <v>0</v>
      </c>
      <c r="H32" s="370">
        <f>H28+H30</f>
        <v>24121</v>
      </c>
      <c r="I32" s="370">
        <f t="shared" si="8"/>
        <v>0</v>
      </c>
      <c r="J32" s="370">
        <f t="shared" si="8"/>
        <v>0</v>
      </c>
      <c r="K32" s="370">
        <f>B32+E32+H32</f>
        <v>43726</v>
      </c>
      <c r="L32" s="370">
        <f t="shared" si="8"/>
        <v>0</v>
      </c>
      <c r="M32" s="370">
        <f t="shared" si="8"/>
        <v>0</v>
      </c>
    </row>
    <row r="33" spans="2:13" x14ac:dyDescent="0.2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2:13" x14ac:dyDescent="0.2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2:13" x14ac:dyDescent="0.2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2:13" x14ac:dyDescent="0.2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2:13" x14ac:dyDescent="0.2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2:13" x14ac:dyDescent="0.2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2:13" x14ac:dyDescent="0.2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2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2:13" x14ac:dyDescent="0.2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x14ac:dyDescent="0.2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2:13" x14ac:dyDescent="0.2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3" x14ac:dyDescent="0.2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2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2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2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2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2:13" x14ac:dyDescent="0.2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2:13" x14ac:dyDescent="0.2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2:13" x14ac:dyDescent="0.2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2:13" x14ac:dyDescent="0.2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2:13" x14ac:dyDescent="0.2"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2:13" x14ac:dyDescent="0.2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2:13" x14ac:dyDescent="0.2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2:13" x14ac:dyDescent="0.2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2:13" x14ac:dyDescent="0.2"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2:13" x14ac:dyDescent="0.2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2:13" x14ac:dyDescent="0.2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2:13" x14ac:dyDescent="0.2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2:13" x14ac:dyDescent="0.2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2:13" x14ac:dyDescent="0.2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2:13" x14ac:dyDescent="0.2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2:13" x14ac:dyDescent="0.2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2:13" x14ac:dyDescent="0.2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2:13" x14ac:dyDescent="0.2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2:13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2:13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2:13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2:13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2:13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2:13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</row>
    <row r="74" spans="2:13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</row>
    <row r="75" spans="2:13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</row>
    <row r="76" spans="2:13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</row>
    <row r="77" spans="2:13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</row>
    <row r="78" spans="2:13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</row>
    <row r="79" spans="2:13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</row>
    <row r="80" spans="2:13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</row>
    <row r="81" spans="2:13" x14ac:dyDescent="0.2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</row>
    <row r="82" spans="2:13" x14ac:dyDescent="0.2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</row>
    <row r="83" spans="2:13" x14ac:dyDescent="0.2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</row>
    <row r="84" spans="2:13" x14ac:dyDescent="0.2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</row>
    <row r="85" spans="2:13" x14ac:dyDescent="0.2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</row>
    <row r="86" spans="2:13" x14ac:dyDescent="0.2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2:13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</row>
    <row r="88" spans="2:13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89" spans="2:13" x14ac:dyDescent="0.2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</row>
    <row r="90" spans="2:13" x14ac:dyDescent="0.2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2:13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</row>
    <row r="92" spans="2:13" x14ac:dyDescent="0.2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</row>
    <row r="93" spans="2:13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</row>
    <row r="94" spans="2:13" x14ac:dyDescent="0.2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</row>
    <row r="95" spans="2:13" x14ac:dyDescent="0.2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</row>
    <row r="96" spans="2:13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</row>
    <row r="97" spans="2:13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2:13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2:13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0" spans="2:13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2:13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</row>
    <row r="102" spans="2:13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</row>
    <row r="103" spans="2:13" x14ac:dyDescent="0.2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</row>
    <row r="104" spans="2:13" x14ac:dyDescent="0.2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</row>
    <row r="105" spans="2:13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</row>
    <row r="106" spans="2:13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</row>
    <row r="107" spans="2:13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</row>
    <row r="108" spans="2:13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</row>
    <row r="109" spans="2:13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2:13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2:13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2:13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</row>
    <row r="113" spans="2:13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</row>
    <row r="114" spans="2:13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2:13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</row>
    <row r="116" spans="2:13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</row>
    <row r="117" spans="2:13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  <row r="118" spans="2:13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2:13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2:13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2:13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2:13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2:13" x14ac:dyDescent="0.2">
      <c r="B123" s="61"/>
      <c r="C123" s="61"/>
      <c r="D123" s="61"/>
      <c r="K123" s="61"/>
    </row>
    <row r="124" spans="2:13" x14ac:dyDescent="0.2">
      <c r="B124" s="61"/>
      <c r="C124" s="61"/>
      <c r="D124" s="61"/>
      <c r="K124" s="61"/>
    </row>
    <row r="125" spans="2:13" x14ac:dyDescent="0.2">
      <c r="B125" s="61"/>
      <c r="C125" s="61"/>
      <c r="D125" s="61"/>
      <c r="K125" s="61"/>
    </row>
    <row r="126" spans="2:13" x14ac:dyDescent="0.2">
      <c r="B126" s="61"/>
      <c r="C126" s="61"/>
      <c r="D126" s="61"/>
      <c r="K126" s="61"/>
    </row>
    <row r="127" spans="2:13" x14ac:dyDescent="0.2">
      <c r="B127" s="61"/>
      <c r="C127" s="61"/>
      <c r="D127" s="61"/>
      <c r="K127" s="61"/>
    </row>
    <row r="128" spans="2:13" x14ac:dyDescent="0.2">
      <c r="B128" s="61"/>
      <c r="C128" s="61"/>
      <c r="D128" s="61"/>
      <c r="K128" s="61"/>
    </row>
    <row r="129" spans="2:11" x14ac:dyDescent="0.2">
      <c r="B129" s="61"/>
      <c r="C129" s="61"/>
      <c r="D129" s="61"/>
      <c r="K129" s="61"/>
    </row>
    <row r="130" spans="2:11" x14ac:dyDescent="0.2">
      <c r="B130" s="61"/>
      <c r="C130" s="61"/>
      <c r="D130" s="61"/>
      <c r="K130" s="61"/>
    </row>
    <row r="131" spans="2:11" x14ac:dyDescent="0.2">
      <c r="B131" s="61"/>
      <c r="C131" s="61"/>
      <c r="D131" s="61"/>
      <c r="K131" s="61"/>
    </row>
    <row r="132" spans="2:11" x14ac:dyDescent="0.2">
      <c r="B132" s="61"/>
      <c r="C132" s="61"/>
      <c r="D132" s="61"/>
      <c r="K132" s="61"/>
    </row>
    <row r="133" spans="2:11" x14ac:dyDescent="0.2">
      <c r="B133" s="61"/>
      <c r="C133" s="61"/>
      <c r="D133" s="61"/>
      <c r="K133" s="61"/>
    </row>
    <row r="134" spans="2:11" x14ac:dyDescent="0.2">
      <c r="B134" s="61"/>
      <c r="C134" s="61"/>
      <c r="D134" s="61"/>
      <c r="K134" s="61"/>
    </row>
    <row r="135" spans="2:11" x14ac:dyDescent="0.2">
      <c r="B135" s="61"/>
      <c r="C135" s="61"/>
      <c r="D135" s="61"/>
      <c r="K135" s="61"/>
    </row>
    <row r="136" spans="2:11" x14ac:dyDescent="0.2">
      <c r="B136" s="61"/>
      <c r="C136" s="61"/>
      <c r="D136" s="61"/>
      <c r="K136" s="61"/>
    </row>
    <row r="137" spans="2:11" x14ac:dyDescent="0.2">
      <c r="B137" s="61"/>
      <c r="C137" s="61"/>
      <c r="D137" s="61"/>
      <c r="K137" s="61"/>
    </row>
    <row r="138" spans="2:11" x14ac:dyDescent="0.2">
      <c r="B138" s="61"/>
      <c r="C138" s="61"/>
      <c r="D138" s="61"/>
      <c r="K138" s="61"/>
    </row>
    <row r="139" spans="2:11" x14ac:dyDescent="0.2">
      <c r="B139" s="61"/>
      <c r="C139" s="61"/>
      <c r="D139" s="61"/>
      <c r="K139" s="61"/>
    </row>
    <row r="140" spans="2:11" x14ac:dyDescent="0.2">
      <c r="B140" s="61"/>
      <c r="C140" s="61"/>
      <c r="D140" s="61"/>
      <c r="K140" s="61"/>
    </row>
    <row r="141" spans="2:11" x14ac:dyDescent="0.2">
      <c r="B141" s="61"/>
      <c r="C141" s="61"/>
      <c r="D141" s="61"/>
      <c r="K141" s="61"/>
    </row>
    <row r="142" spans="2:11" x14ac:dyDescent="0.2">
      <c r="B142" s="61"/>
      <c r="C142" s="61"/>
      <c r="D142" s="61"/>
      <c r="K142" s="61"/>
    </row>
    <row r="143" spans="2:11" x14ac:dyDescent="0.2">
      <c r="B143" s="61"/>
      <c r="C143" s="61"/>
      <c r="D143" s="61"/>
      <c r="K143" s="61"/>
    </row>
    <row r="144" spans="2:11" x14ac:dyDescent="0.2">
      <c r="B144" s="61"/>
      <c r="C144" s="61"/>
      <c r="D144" s="61"/>
      <c r="K144" s="61"/>
    </row>
    <row r="145" spans="2:11" x14ac:dyDescent="0.2">
      <c r="B145" s="61"/>
      <c r="C145" s="61"/>
      <c r="D145" s="61"/>
      <c r="K145" s="61"/>
    </row>
    <row r="146" spans="2:11" x14ac:dyDescent="0.2">
      <c r="B146" s="61"/>
      <c r="C146" s="61"/>
      <c r="D146" s="61"/>
      <c r="K146" s="61"/>
    </row>
    <row r="147" spans="2:11" x14ac:dyDescent="0.2">
      <c r="B147" s="61"/>
      <c r="C147" s="61"/>
      <c r="D147" s="61"/>
      <c r="K147" s="61"/>
    </row>
    <row r="148" spans="2:11" x14ac:dyDescent="0.2">
      <c r="B148" s="61"/>
      <c r="C148" s="61"/>
      <c r="D148" s="61"/>
      <c r="K148" s="61"/>
    </row>
    <row r="149" spans="2:11" x14ac:dyDescent="0.2">
      <c r="B149" s="61"/>
      <c r="C149" s="61"/>
      <c r="D149" s="61"/>
      <c r="K149" s="61"/>
    </row>
    <row r="150" spans="2:11" x14ac:dyDescent="0.2">
      <c r="B150" s="61"/>
      <c r="C150" s="61"/>
      <c r="D150" s="61"/>
      <c r="K150" s="61"/>
    </row>
    <row r="151" spans="2:11" x14ac:dyDescent="0.2">
      <c r="B151" s="61"/>
      <c r="C151" s="61"/>
      <c r="D151" s="61"/>
      <c r="K151" s="61"/>
    </row>
    <row r="152" spans="2:11" x14ac:dyDescent="0.2">
      <c r="B152" s="61"/>
      <c r="C152" s="61"/>
      <c r="D152" s="61"/>
      <c r="K152" s="61"/>
    </row>
    <row r="153" spans="2:11" x14ac:dyDescent="0.2">
      <c r="B153" s="61"/>
      <c r="C153" s="61"/>
      <c r="D153" s="61"/>
      <c r="K153" s="61"/>
    </row>
    <row r="154" spans="2:11" x14ac:dyDescent="0.2">
      <c r="B154" s="61"/>
      <c r="C154" s="61"/>
      <c r="D154" s="61"/>
      <c r="K154" s="61"/>
    </row>
    <row r="155" spans="2:11" x14ac:dyDescent="0.2">
      <c r="B155" s="61"/>
      <c r="C155" s="61"/>
      <c r="D155" s="61"/>
      <c r="K155" s="61"/>
    </row>
    <row r="156" spans="2:11" x14ac:dyDescent="0.2">
      <c r="B156" s="61"/>
      <c r="C156" s="61"/>
      <c r="D156" s="61"/>
      <c r="K156" s="61"/>
    </row>
    <row r="157" spans="2:11" x14ac:dyDescent="0.2">
      <c r="B157" s="61"/>
      <c r="C157" s="61"/>
      <c r="D157" s="61"/>
      <c r="K157" s="61"/>
    </row>
    <row r="158" spans="2:11" x14ac:dyDescent="0.2">
      <c r="B158" s="61"/>
      <c r="C158" s="61"/>
      <c r="D158" s="61"/>
      <c r="K158" s="61"/>
    </row>
    <row r="159" spans="2:11" x14ac:dyDescent="0.2">
      <c r="B159" s="61"/>
      <c r="C159" s="61"/>
      <c r="D159" s="61"/>
      <c r="K159" s="61"/>
    </row>
    <row r="160" spans="2:11" x14ac:dyDescent="0.2">
      <c r="B160" s="61"/>
      <c r="C160" s="61"/>
      <c r="D160" s="61"/>
      <c r="K160" s="61"/>
    </row>
    <row r="161" spans="2:11" x14ac:dyDescent="0.2">
      <c r="B161" s="61"/>
      <c r="C161" s="61"/>
      <c r="D161" s="61"/>
      <c r="K161" s="61"/>
    </row>
    <row r="162" spans="2:11" x14ac:dyDescent="0.2">
      <c r="B162" s="61"/>
      <c r="C162" s="61"/>
      <c r="D162" s="61"/>
      <c r="K162" s="61"/>
    </row>
    <row r="163" spans="2:11" x14ac:dyDescent="0.2">
      <c r="B163" s="61"/>
      <c r="C163" s="61"/>
      <c r="D163" s="61"/>
      <c r="K163" s="61"/>
    </row>
    <row r="164" spans="2:11" x14ac:dyDescent="0.2">
      <c r="B164" s="61"/>
      <c r="C164" s="61"/>
      <c r="D164" s="61"/>
      <c r="K164" s="61"/>
    </row>
    <row r="165" spans="2:11" x14ac:dyDescent="0.2">
      <c r="B165" s="61"/>
      <c r="C165" s="61"/>
      <c r="D165" s="61"/>
      <c r="K165" s="61"/>
    </row>
    <row r="166" spans="2:11" x14ac:dyDescent="0.2">
      <c r="B166" s="61"/>
      <c r="C166" s="61"/>
      <c r="D166" s="61"/>
      <c r="K166" s="61"/>
    </row>
    <row r="167" spans="2:11" x14ac:dyDescent="0.2">
      <c r="B167" s="61"/>
      <c r="C167" s="61"/>
      <c r="D167" s="61"/>
      <c r="K167" s="61"/>
    </row>
    <row r="168" spans="2:11" x14ac:dyDescent="0.2">
      <c r="B168" s="61"/>
      <c r="C168" s="61"/>
      <c r="D168" s="61"/>
      <c r="K168" s="61"/>
    </row>
    <row r="169" spans="2:11" x14ac:dyDescent="0.2">
      <c r="B169" s="61"/>
      <c r="C169" s="61"/>
      <c r="D169" s="61"/>
      <c r="K169" s="61"/>
    </row>
    <row r="170" spans="2:11" x14ac:dyDescent="0.2">
      <c r="B170" s="61"/>
      <c r="C170" s="61"/>
      <c r="D170" s="61"/>
      <c r="K170" s="61"/>
    </row>
    <row r="171" spans="2:11" x14ac:dyDescent="0.2">
      <c r="B171" s="61"/>
      <c r="C171" s="61"/>
      <c r="D171" s="61"/>
      <c r="K171" s="61"/>
    </row>
    <row r="172" spans="2:11" x14ac:dyDescent="0.2">
      <c r="B172" s="61"/>
      <c r="C172" s="61"/>
      <c r="D172" s="61"/>
      <c r="K172" s="61"/>
    </row>
    <row r="173" spans="2:11" x14ac:dyDescent="0.2">
      <c r="B173" s="61"/>
      <c r="C173" s="61"/>
      <c r="D173" s="61"/>
      <c r="K173" s="61"/>
    </row>
    <row r="174" spans="2:11" x14ac:dyDescent="0.2">
      <c r="B174" s="61"/>
      <c r="C174" s="61"/>
      <c r="D174" s="61"/>
      <c r="K174" s="61"/>
    </row>
    <row r="175" spans="2:11" x14ac:dyDescent="0.2">
      <c r="B175" s="61"/>
      <c r="C175" s="61"/>
      <c r="D175" s="61"/>
      <c r="K175" s="61"/>
    </row>
    <row r="176" spans="2:11" x14ac:dyDescent="0.2">
      <c r="B176" s="61"/>
      <c r="C176" s="61"/>
      <c r="D176" s="61"/>
      <c r="K176" s="61"/>
    </row>
    <row r="177" spans="2:11" x14ac:dyDescent="0.2">
      <c r="B177" s="61"/>
      <c r="C177" s="61"/>
      <c r="D177" s="61"/>
      <c r="K177" s="61"/>
    </row>
    <row r="178" spans="2:11" x14ac:dyDescent="0.2">
      <c r="B178" s="61"/>
      <c r="C178" s="61"/>
      <c r="D178" s="61"/>
      <c r="K178" s="61"/>
    </row>
    <row r="179" spans="2:11" x14ac:dyDescent="0.2">
      <c r="B179" s="61"/>
      <c r="C179" s="61"/>
      <c r="D179" s="61"/>
      <c r="K179" s="61"/>
    </row>
    <row r="180" spans="2:11" x14ac:dyDescent="0.2">
      <c r="B180" s="61"/>
      <c r="C180" s="61"/>
      <c r="D180" s="61"/>
      <c r="K180" s="61"/>
    </row>
    <row r="181" spans="2:11" x14ac:dyDescent="0.2">
      <c r="B181" s="61"/>
      <c r="C181" s="61"/>
      <c r="D181" s="61"/>
      <c r="K181" s="61"/>
    </row>
    <row r="182" spans="2:11" x14ac:dyDescent="0.2">
      <c r="B182" s="61"/>
      <c r="C182" s="61"/>
      <c r="D182" s="61"/>
      <c r="K182" s="61"/>
    </row>
    <row r="183" spans="2:11" x14ac:dyDescent="0.2">
      <c r="B183" s="61"/>
      <c r="C183" s="61"/>
      <c r="D183" s="61"/>
      <c r="K183" s="61"/>
    </row>
    <row r="184" spans="2:11" x14ac:dyDescent="0.2">
      <c r="B184" s="61"/>
      <c r="C184" s="61"/>
      <c r="D184" s="61"/>
      <c r="K184" s="61"/>
    </row>
    <row r="185" spans="2:11" x14ac:dyDescent="0.2">
      <c r="B185" s="61"/>
      <c r="C185" s="61"/>
      <c r="D185" s="61"/>
      <c r="K185" s="61"/>
    </row>
    <row r="186" spans="2:11" x14ac:dyDescent="0.2">
      <c r="B186" s="61"/>
      <c r="C186" s="61"/>
      <c r="D186" s="61"/>
      <c r="K186" s="61"/>
    </row>
    <row r="187" spans="2:11" x14ac:dyDescent="0.2">
      <c r="B187" s="61"/>
      <c r="C187" s="61"/>
      <c r="D187" s="61"/>
      <c r="K187" s="61"/>
    </row>
    <row r="188" spans="2:11" x14ac:dyDescent="0.2">
      <c r="B188" s="61"/>
      <c r="C188" s="61"/>
      <c r="D188" s="61"/>
      <c r="K188" s="61"/>
    </row>
    <row r="189" spans="2:11" x14ac:dyDescent="0.2">
      <c r="B189" s="61"/>
      <c r="C189" s="61"/>
      <c r="D189" s="61"/>
      <c r="K189" s="61"/>
    </row>
    <row r="190" spans="2:11" x14ac:dyDescent="0.2">
      <c r="B190" s="61"/>
      <c r="C190" s="61"/>
      <c r="D190" s="61"/>
      <c r="K190" s="61"/>
    </row>
    <row r="191" spans="2:11" x14ac:dyDescent="0.2">
      <c r="B191" s="61"/>
      <c r="C191" s="61"/>
      <c r="D191" s="61"/>
      <c r="K191" s="61"/>
    </row>
    <row r="192" spans="2:11" x14ac:dyDescent="0.2">
      <c r="C192" s="61"/>
      <c r="D192" s="61"/>
      <c r="K192" s="61"/>
    </row>
    <row r="193" spans="3:11" x14ac:dyDescent="0.2">
      <c r="C193" s="61"/>
      <c r="D193" s="61"/>
      <c r="K193" s="61"/>
    </row>
    <row r="194" spans="3:11" x14ac:dyDescent="0.2">
      <c r="C194" s="61"/>
      <c r="D194" s="61"/>
      <c r="K194" s="61"/>
    </row>
    <row r="195" spans="3:11" x14ac:dyDescent="0.2">
      <c r="C195" s="61"/>
      <c r="D195" s="61"/>
      <c r="K195" s="61"/>
    </row>
    <row r="196" spans="3:11" x14ac:dyDescent="0.2">
      <c r="C196" s="61"/>
      <c r="D196" s="61"/>
      <c r="K196" s="61"/>
    </row>
    <row r="197" spans="3:11" x14ac:dyDescent="0.2">
      <c r="C197" s="61"/>
      <c r="D197" s="61"/>
      <c r="K197" s="61"/>
    </row>
    <row r="198" spans="3:11" x14ac:dyDescent="0.2">
      <c r="C198" s="61"/>
      <c r="D198" s="61"/>
      <c r="K198" s="61"/>
    </row>
    <row r="199" spans="3:11" x14ac:dyDescent="0.2">
      <c r="C199" s="61"/>
      <c r="D199" s="61"/>
      <c r="K199" s="61"/>
    </row>
    <row r="200" spans="3:11" x14ac:dyDescent="0.2">
      <c r="C200" s="61"/>
      <c r="D200" s="61"/>
      <c r="K200" s="61"/>
    </row>
    <row r="201" spans="3:11" x14ac:dyDescent="0.2">
      <c r="C201" s="61"/>
      <c r="D201" s="61"/>
      <c r="K201" s="61"/>
    </row>
    <row r="202" spans="3:11" x14ac:dyDescent="0.2">
      <c r="C202" s="61"/>
      <c r="D202" s="61"/>
      <c r="K202" s="61"/>
    </row>
    <row r="203" spans="3:11" x14ac:dyDescent="0.2">
      <c r="C203" s="61"/>
      <c r="D203" s="61"/>
      <c r="K203" s="61"/>
    </row>
    <row r="204" spans="3:11" x14ac:dyDescent="0.2">
      <c r="C204" s="61"/>
      <c r="D204" s="61"/>
      <c r="K204" s="61"/>
    </row>
    <row r="205" spans="3:11" x14ac:dyDescent="0.2">
      <c r="C205" s="61"/>
      <c r="D205" s="61"/>
      <c r="K205" s="61"/>
    </row>
    <row r="206" spans="3:11" x14ac:dyDescent="0.2">
      <c r="K206" s="61"/>
    </row>
    <row r="207" spans="3:11" x14ac:dyDescent="0.2">
      <c r="K207" s="61"/>
    </row>
    <row r="208" spans="3:11" x14ac:dyDescent="0.2">
      <c r="K208" s="61"/>
    </row>
    <row r="209" spans="11:11" x14ac:dyDescent="0.2">
      <c r="K209" s="61"/>
    </row>
    <row r="210" spans="11:11" x14ac:dyDescent="0.2">
      <c r="K210" s="61"/>
    </row>
    <row r="211" spans="11:11" x14ac:dyDescent="0.2">
      <c r="K211" s="61"/>
    </row>
    <row r="212" spans="11:11" x14ac:dyDescent="0.2">
      <c r="K212" s="61"/>
    </row>
    <row r="213" spans="11:11" x14ac:dyDescent="0.2">
      <c r="K213" s="61"/>
    </row>
    <row r="214" spans="11:11" x14ac:dyDescent="0.2">
      <c r="K214" s="61"/>
    </row>
    <row r="215" spans="11:11" x14ac:dyDescent="0.2">
      <c r="K215" s="61"/>
    </row>
    <row r="216" spans="11:11" x14ac:dyDescent="0.2">
      <c r="K216" s="61"/>
    </row>
    <row r="217" spans="11:11" x14ac:dyDescent="0.2">
      <c r="K217" s="61"/>
    </row>
    <row r="218" spans="11:11" x14ac:dyDescent="0.2">
      <c r="K218" s="61"/>
    </row>
    <row r="219" spans="11:11" x14ac:dyDescent="0.2">
      <c r="K219" s="61"/>
    </row>
    <row r="220" spans="11:11" x14ac:dyDescent="0.2">
      <c r="K220" s="61"/>
    </row>
    <row r="221" spans="11:11" x14ac:dyDescent="0.2">
      <c r="K221" s="61"/>
    </row>
    <row r="222" spans="11:11" x14ac:dyDescent="0.2">
      <c r="K222" s="61"/>
    </row>
    <row r="223" spans="11:11" x14ac:dyDescent="0.2">
      <c r="K223" s="61"/>
    </row>
    <row r="224" spans="11:11" x14ac:dyDescent="0.2">
      <c r="K224" s="61"/>
    </row>
    <row r="225" spans="11:11" x14ac:dyDescent="0.2">
      <c r="K225" s="61"/>
    </row>
    <row r="226" spans="11:11" x14ac:dyDescent="0.2">
      <c r="K226" s="61"/>
    </row>
  </sheetData>
  <mergeCells count="9">
    <mergeCell ref="A31:A32"/>
    <mergeCell ref="A2:M2"/>
    <mergeCell ref="A5:M5"/>
    <mergeCell ref="K6:M6"/>
    <mergeCell ref="A9:A10"/>
    <mergeCell ref="E8:G8"/>
    <mergeCell ref="H8:J8"/>
    <mergeCell ref="K8:M8"/>
    <mergeCell ref="B8:D8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D161"/>
  <sheetViews>
    <sheetView topLeftCell="A7" workbookViewId="0">
      <selection activeCell="G17" sqref="G17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x14ac:dyDescent="0.2">
      <c r="A7" s="766" t="s">
        <v>251</v>
      </c>
      <c r="B7" s="767"/>
      <c r="C7" s="767"/>
      <c r="D7" s="767"/>
    </row>
    <row r="8" spans="1:4" x14ac:dyDescent="0.2">
      <c r="A8" s="766" t="s">
        <v>491</v>
      </c>
      <c r="B8" s="767"/>
      <c r="C8" s="767"/>
      <c r="D8" s="767"/>
    </row>
    <row r="10" spans="1:4" x14ac:dyDescent="0.2">
      <c r="A10" s="768" t="s">
        <v>579</v>
      </c>
      <c r="B10" s="767"/>
      <c r="C10" s="768"/>
      <c r="D10" s="768"/>
    </row>
    <row r="11" spans="1:4" x14ac:dyDescent="0.2">
      <c r="C11" s="742" t="s">
        <v>248</v>
      </c>
      <c r="D11" s="742"/>
    </row>
    <row r="12" spans="1:4" ht="13.5" thickBot="1" x14ac:dyDescent="0.25">
      <c r="D12" s="1" t="s">
        <v>353</v>
      </c>
    </row>
    <row r="13" spans="1:4" x14ac:dyDescent="0.2">
      <c r="A13" s="3" t="s">
        <v>6</v>
      </c>
      <c r="B13" s="4"/>
      <c r="C13" s="5"/>
      <c r="D13" s="6"/>
    </row>
    <row r="14" spans="1:4" ht="13.5" thickBot="1" x14ac:dyDescent="0.25">
      <c r="A14" s="7" t="s">
        <v>7</v>
      </c>
      <c r="B14" s="8"/>
      <c r="C14" s="9"/>
      <c r="D14" s="10"/>
    </row>
    <row r="15" spans="1:4" x14ac:dyDescent="0.2">
      <c r="A15" s="11" t="s">
        <v>388</v>
      </c>
      <c r="B15" s="12" t="s">
        <v>9</v>
      </c>
      <c r="C15" s="13"/>
      <c r="D15" s="769" t="s">
        <v>10</v>
      </c>
    </row>
    <row r="16" spans="1:4" ht="13.5" thickBot="1" x14ac:dyDescent="0.25">
      <c r="A16" s="14"/>
      <c r="B16" s="18" t="s">
        <v>23</v>
      </c>
      <c r="C16" s="15" t="s">
        <v>11</v>
      </c>
      <c r="D16" s="770"/>
    </row>
    <row r="17" spans="1:4" x14ac:dyDescent="0.2">
      <c r="A17" s="438" t="s">
        <v>39</v>
      </c>
      <c r="B17" s="669">
        <f>B18+B19</f>
        <v>54988</v>
      </c>
      <c r="C17" s="439"/>
      <c r="D17" s="440"/>
    </row>
    <row r="18" spans="1:4" x14ac:dyDescent="0.2">
      <c r="A18" s="606" t="s">
        <v>528</v>
      </c>
      <c r="B18" s="488">
        <v>52000</v>
      </c>
      <c r="C18" s="205"/>
      <c r="D18" s="223"/>
    </row>
    <row r="19" spans="1:4" x14ac:dyDescent="0.2">
      <c r="A19" s="606" t="s">
        <v>527</v>
      </c>
      <c r="B19" s="488">
        <v>2988</v>
      </c>
      <c r="C19" s="205"/>
      <c r="D19" s="223"/>
    </row>
    <row r="20" spans="1:4" x14ac:dyDescent="0.2">
      <c r="A20" s="207" t="s">
        <v>574</v>
      </c>
      <c r="B20" s="532">
        <f>B21+B22</f>
        <v>67732</v>
      </c>
      <c r="C20" s="209">
        <f>C21+C22</f>
        <v>0</v>
      </c>
      <c r="D20" s="224"/>
    </row>
    <row r="21" spans="1:4" x14ac:dyDescent="0.2">
      <c r="A21" s="606" t="s">
        <v>129</v>
      </c>
      <c r="B21" s="514">
        <v>67732</v>
      </c>
      <c r="C21" s="225"/>
      <c r="D21" s="224"/>
    </row>
    <row r="22" spans="1:4" x14ac:dyDescent="0.2">
      <c r="A22" s="606" t="s">
        <v>489</v>
      </c>
      <c r="B22" s="687">
        <v>0</v>
      </c>
      <c r="C22" s="225"/>
      <c r="D22" s="331"/>
    </row>
    <row r="23" spans="1:4" ht="13.5" thickBot="1" x14ac:dyDescent="0.25">
      <c r="A23" s="226" t="s">
        <v>40</v>
      </c>
      <c r="B23" s="666">
        <v>1250</v>
      </c>
      <c r="C23" s="227"/>
      <c r="D23" s="333"/>
    </row>
    <row r="24" spans="1:4" ht="13.5" thickBot="1" x14ac:dyDescent="0.25">
      <c r="A24" s="543" t="s">
        <v>389</v>
      </c>
      <c r="B24" s="544">
        <f>B20+B17+B23</f>
        <v>123970</v>
      </c>
      <c r="C24" s="544">
        <f>C20+C17+C23</f>
        <v>0</v>
      </c>
      <c r="D24" s="545"/>
    </row>
    <row r="25" spans="1:4" hidden="1" x14ac:dyDescent="0.2">
      <c r="A25" s="228"/>
      <c r="B25" s="229"/>
      <c r="C25" s="229"/>
      <c r="D25" s="229"/>
    </row>
    <row r="26" spans="1:4" hidden="1" x14ac:dyDescent="0.2">
      <c r="A26" s="228"/>
      <c r="B26" s="229"/>
      <c r="C26" s="229"/>
      <c r="D26" s="229"/>
    </row>
    <row r="27" spans="1:4" hidden="1" x14ac:dyDescent="0.2">
      <c r="A27" s="190"/>
      <c r="B27" s="191"/>
      <c r="C27" s="191"/>
      <c r="D27" s="191"/>
    </row>
    <row r="28" spans="1:4" hidden="1" x14ac:dyDescent="0.2">
      <c r="A28" s="190"/>
      <c r="B28" s="191"/>
      <c r="C28" s="191"/>
      <c r="D28" s="191"/>
    </row>
    <row r="29" spans="1:4" x14ac:dyDescent="0.2">
      <c r="A29" s="190"/>
      <c r="B29" s="191"/>
      <c r="C29" s="191"/>
      <c r="D29" s="191"/>
    </row>
    <row r="30" spans="1:4" x14ac:dyDescent="0.2">
      <c r="A30" s="759" t="s">
        <v>251</v>
      </c>
      <c r="B30" s="760"/>
      <c r="C30" s="760"/>
      <c r="D30" s="760"/>
    </row>
    <row r="31" spans="1:4" x14ac:dyDescent="0.2">
      <c r="A31" s="759" t="s">
        <v>491</v>
      </c>
      <c r="B31" s="760"/>
      <c r="C31" s="760"/>
      <c r="D31" s="760"/>
    </row>
    <row r="32" spans="1:4" hidden="1" x14ac:dyDescent="0.2">
      <c r="A32" s="761"/>
      <c r="B32" s="728"/>
      <c r="C32" s="761"/>
      <c r="D32" s="761"/>
    </row>
    <row r="33" spans="1:4" hidden="1" x14ac:dyDescent="0.2">
      <c r="A33" s="190"/>
      <c r="B33" s="191"/>
      <c r="C33" s="190"/>
      <c r="D33" s="190"/>
    </row>
    <row r="34" spans="1:4" hidden="1" x14ac:dyDescent="0.2">
      <c r="A34" s="190"/>
      <c r="B34" s="191"/>
      <c r="C34" s="190"/>
      <c r="D34" s="190"/>
    </row>
    <row r="35" spans="1:4" hidden="1" x14ac:dyDescent="0.2">
      <c r="A35" s="190"/>
      <c r="B35" s="191"/>
      <c r="C35" s="762"/>
      <c r="D35" s="762"/>
    </row>
    <row r="36" spans="1:4" ht="13.5" hidden="1" thickBot="1" x14ac:dyDescent="0.25">
      <c r="A36" s="190"/>
      <c r="B36" s="191"/>
      <c r="C36" s="763" t="s">
        <v>204</v>
      </c>
      <c r="D36" s="763"/>
    </row>
    <row r="37" spans="1:4" ht="13.5" thickBot="1" x14ac:dyDescent="0.25">
      <c r="A37" s="190"/>
      <c r="B37" s="191"/>
      <c r="C37" s="371"/>
      <c r="D37" s="371"/>
    </row>
    <row r="38" spans="1:4" x14ac:dyDescent="0.2">
      <c r="A38" s="193" t="s">
        <v>12</v>
      </c>
      <c r="B38" s="194"/>
      <c r="C38" s="195"/>
      <c r="D38" s="230"/>
    </row>
    <row r="39" spans="1:4" ht="13.5" thickBot="1" x14ac:dyDescent="0.25">
      <c r="A39" s="231" t="s">
        <v>7</v>
      </c>
      <c r="B39" s="232"/>
      <c r="C39" s="228"/>
      <c r="D39" s="233"/>
    </row>
    <row r="40" spans="1:4" x14ac:dyDescent="0.2">
      <c r="A40" s="196" t="s">
        <v>13</v>
      </c>
      <c r="B40" s="197" t="s">
        <v>9</v>
      </c>
      <c r="C40" s="198"/>
      <c r="D40" s="764" t="s">
        <v>10</v>
      </c>
    </row>
    <row r="41" spans="1:4" ht="13.5" thickBot="1" x14ac:dyDescent="0.25">
      <c r="A41" s="234"/>
      <c r="B41" s="235" t="s">
        <v>23</v>
      </c>
      <c r="C41" s="236" t="s">
        <v>11</v>
      </c>
      <c r="D41" s="765"/>
    </row>
    <row r="42" spans="1:4" x14ac:dyDescent="0.2">
      <c r="A42" s="373" t="s">
        <v>14</v>
      </c>
      <c r="B42" s="686">
        <f>SUM(B43:B45)</f>
        <v>120852</v>
      </c>
      <c r="C42" s="374">
        <f>SUM(C43:C45)</f>
        <v>0</v>
      </c>
      <c r="D42" s="375"/>
    </row>
    <row r="43" spans="1:4" x14ac:dyDescent="0.2">
      <c r="A43" s="203" t="s">
        <v>529</v>
      </c>
      <c r="B43" s="365">
        <f>57397</f>
        <v>57397</v>
      </c>
      <c r="C43" s="204"/>
      <c r="D43" s="376"/>
    </row>
    <row r="44" spans="1:4" x14ac:dyDescent="0.2">
      <c r="A44" s="203" t="s">
        <v>530</v>
      </c>
      <c r="B44" s="365">
        <v>14096</v>
      </c>
      <c r="C44" s="204"/>
      <c r="D44" s="376"/>
    </row>
    <row r="45" spans="1:4" x14ac:dyDescent="0.2">
      <c r="A45" s="203" t="s">
        <v>531</v>
      </c>
      <c r="B45" s="365">
        <v>49359</v>
      </c>
      <c r="C45" s="204"/>
      <c r="D45" s="376"/>
    </row>
    <row r="46" spans="1:4" x14ac:dyDescent="0.2">
      <c r="A46" s="207" t="s">
        <v>357</v>
      </c>
      <c r="B46" s="489">
        <v>318</v>
      </c>
      <c r="C46" s="204"/>
      <c r="D46" s="376"/>
    </row>
    <row r="47" spans="1:4" x14ac:dyDescent="0.2">
      <c r="A47" s="207" t="s">
        <v>390</v>
      </c>
      <c r="B47" s="688">
        <v>2800</v>
      </c>
      <c r="C47" s="204"/>
      <c r="D47" s="376"/>
    </row>
    <row r="48" spans="1:4" x14ac:dyDescent="0.2">
      <c r="A48" s="201"/>
      <c r="B48" s="499"/>
      <c r="C48" s="202"/>
      <c r="D48" s="223"/>
    </row>
    <row r="49" spans="1:4" ht="13.5" thickBot="1" x14ac:dyDescent="0.25">
      <c r="A49" s="540" t="s">
        <v>391</v>
      </c>
      <c r="B49" s="667">
        <f>SUM(B42+B46+B47)</f>
        <v>123970</v>
      </c>
      <c r="C49" s="546">
        <f>SUM(C42+C46+C47)</f>
        <v>0</v>
      </c>
      <c r="D49" s="547"/>
    </row>
    <row r="50" spans="1:4" x14ac:dyDescent="0.2">
      <c r="A50" s="190"/>
      <c r="B50" s="191"/>
      <c r="C50" s="190"/>
      <c r="D50" s="191"/>
    </row>
    <row r="51" spans="1:4" x14ac:dyDescent="0.2">
      <c r="A51" s="689"/>
      <c r="B51" s="35"/>
      <c r="C51" s="34"/>
      <c r="D51" s="34"/>
    </row>
    <row r="52" spans="1:4" x14ac:dyDescent="0.2">
      <c r="A52" s="38"/>
      <c r="B52" s="35"/>
      <c r="C52" s="34"/>
      <c r="D52" s="34"/>
    </row>
    <row r="53" spans="1:4" x14ac:dyDescent="0.2">
      <c r="A53" s="38"/>
      <c r="B53" s="35"/>
      <c r="C53" s="34"/>
      <c r="D53" s="34"/>
    </row>
    <row r="54" spans="1:4" x14ac:dyDescent="0.2">
      <c r="A54" s="34"/>
      <c r="B54" s="35"/>
      <c r="C54" s="34"/>
      <c r="D54" s="34"/>
    </row>
    <row r="55" spans="1:4" x14ac:dyDescent="0.2">
      <c r="A55" s="38"/>
      <c r="B55" s="35"/>
      <c r="C55" s="34"/>
      <c r="D55" s="34"/>
    </row>
    <row r="56" spans="1:4" x14ac:dyDescent="0.2">
      <c r="A56" s="34"/>
      <c r="B56" s="35"/>
      <c r="C56" s="34"/>
      <c r="D56" s="34"/>
    </row>
    <row r="57" spans="1:4" x14ac:dyDescent="0.2">
      <c r="A57" s="38"/>
      <c r="B57" s="35"/>
      <c r="C57" s="34"/>
      <c r="D57" s="34"/>
    </row>
    <row r="58" spans="1:4" x14ac:dyDescent="0.2">
      <c r="A58" s="34"/>
      <c r="B58" s="35"/>
      <c r="C58" s="34"/>
      <c r="D58" s="34"/>
    </row>
    <row r="59" spans="1:4" x14ac:dyDescent="0.2">
      <c r="A59" s="34"/>
      <c r="B59" s="35"/>
      <c r="C59" s="34"/>
      <c r="D59" s="34"/>
    </row>
    <row r="60" spans="1:4" x14ac:dyDescent="0.2">
      <c r="A60" s="38"/>
      <c r="B60" s="35"/>
      <c r="C60" s="35"/>
      <c r="D60" s="34"/>
    </row>
    <row r="61" spans="1:4" x14ac:dyDescent="0.2">
      <c r="A61" s="38"/>
      <c r="B61" s="35"/>
      <c r="C61" s="35"/>
      <c r="D61" s="34"/>
    </row>
    <row r="62" spans="1:4" x14ac:dyDescent="0.2">
      <c r="A62" s="38"/>
      <c r="B62" s="35"/>
      <c r="C62" s="35"/>
      <c r="D62" s="34"/>
    </row>
    <row r="63" spans="1:4" x14ac:dyDescent="0.2">
      <c r="A63" s="38"/>
      <c r="B63" s="35"/>
      <c r="C63" s="35"/>
      <c r="D63" s="34"/>
    </row>
    <row r="64" spans="1:4" x14ac:dyDescent="0.2">
      <c r="A64" s="38"/>
      <c r="B64" s="35"/>
      <c r="C64" s="35"/>
      <c r="D64" s="34"/>
    </row>
    <row r="65" spans="1:4" x14ac:dyDescent="0.2">
      <c r="A65" s="36"/>
      <c r="B65" s="35"/>
      <c r="C65" s="34"/>
      <c r="D65" s="34"/>
    </row>
    <row r="66" spans="1:4" x14ac:dyDescent="0.2">
      <c r="A66" s="34"/>
      <c r="B66" s="37"/>
      <c r="C66" s="37"/>
      <c r="D66" s="37"/>
    </row>
    <row r="67" spans="1:4" x14ac:dyDescent="0.2">
      <c r="A67" s="34"/>
      <c r="B67" s="35"/>
      <c r="C67" s="34"/>
      <c r="D67" s="34"/>
    </row>
    <row r="68" spans="1:4" x14ac:dyDescent="0.2">
      <c r="A68" s="34"/>
      <c r="B68" s="35"/>
      <c r="C68" s="34"/>
      <c r="D68" s="34"/>
    </row>
    <row r="69" spans="1:4" x14ac:dyDescent="0.2">
      <c r="A69" s="34"/>
      <c r="B69" s="35"/>
      <c r="C69" s="34"/>
      <c r="D69" s="34"/>
    </row>
    <row r="70" spans="1:4" x14ac:dyDescent="0.2">
      <c r="A70" s="34"/>
      <c r="B70" s="35"/>
      <c r="C70" s="34"/>
      <c r="D70" s="34"/>
    </row>
    <row r="71" spans="1:4" x14ac:dyDescent="0.2">
      <c r="A71" s="34"/>
      <c r="B71" s="35"/>
      <c r="C71" s="34"/>
      <c r="D71" s="34"/>
    </row>
    <row r="72" spans="1:4" x14ac:dyDescent="0.2">
      <c r="A72" s="34"/>
      <c r="B72" s="35"/>
      <c r="C72" s="34"/>
      <c r="D72" s="34"/>
    </row>
    <row r="73" spans="1:4" x14ac:dyDescent="0.2">
      <c r="A73" s="34"/>
      <c r="B73" s="35"/>
      <c r="C73" s="34"/>
      <c r="D73" s="34"/>
    </row>
    <row r="74" spans="1:4" x14ac:dyDescent="0.2">
      <c r="A74" s="34"/>
      <c r="B74" s="35"/>
      <c r="C74" s="34"/>
      <c r="D74" s="34"/>
    </row>
    <row r="75" spans="1:4" x14ac:dyDescent="0.2">
      <c r="A75" s="34"/>
      <c r="B75" s="35"/>
      <c r="C75" s="34"/>
      <c r="D75" s="34"/>
    </row>
    <row r="76" spans="1:4" x14ac:dyDescent="0.2">
      <c r="A76" s="34"/>
      <c r="B76" s="35"/>
      <c r="C76" s="34"/>
      <c r="D76" s="34"/>
    </row>
    <row r="77" spans="1:4" x14ac:dyDescent="0.2">
      <c r="A77" s="34"/>
      <c r="B77" s="35"/>
      <c r="C77" s="34"/>
      <c r="D77" s="34"/>
    </row>
    <row r="78" spans="1:4" x14ac:dyDescent="0.2">
      <c r="A78" s="34"/>
      <c r="B78" s="35"/>
      <c r="C78" s="34"/>
      <c r="D78" s="34"/>
    </row>
    <row r="79" spans="1:4" x14ac:dyDescent="0.2">
      <c r="A79" s="36"/>
      <c r="B79" s="35"/>
      <c r="C79" s="34"/>
      <c r="D79" s="34"/>
    </row>
    <row r="80" spans="1:4" x14ac:dyDescent="0.2">
      <c r="A80" s="36"/>
      <c r="B80" s="37"/>
      <c r="C80" s="36"/>
      <c r="D80" s="34"/>
    </row>
    <row r="81" spans="1:4" x14ac:dyDescent="0.2">
      <c r="A81" s="34"/>
      <c r="B81" s="37"/>
      <c r="C81" s="36"/>
      <c r="D81" s="34"/>
    </row>
    <row r="82" spans="1:4" x14ac:dyDescent="0.2">
      <c r="A82" s="34"/>
      <c r="B82" s="35"/>
      <c r="C82" s="34"/>
      <c r="D82" s="34"/>
    </row>
    <row r="83" spans="1:4" x14ac:dyDescent="0.2">
      <c r="A83" s="34"/>
      <c r="B83" s="35"/>
      <c r="C83" s="34"/>
      <c r="D83" s="34"/>
    </row>
    <row r="84" spans="1:4" x14ac:dyDescent="0.2">
      <c r="A84" s="36"/>
      <c r="B84" s="35"/>
      <c r="C84" s="34"/>
      <c r="D84" s="34"/>
    </row>
    <row r="85" spans="1:4" x14ac:dyDescent="0.2">
      <c r="A85" s="36"/>
      <c r="B85" s="37"/>
      <c r="C85" s="36"/>
      <c r="D85" s="36"/>
    </row>
    <row r="86" spans="1:4" x14ac:dyDescent="0.2">
      <c r="A86" s="36"/>
      <c r="B86" s="37"/>
      <c r="C86" s="36"/>
      <c r="D86" s="36"/>
    </row>
    <row r="87" spans="1:4" x14ac:dyDescent="0.2">
      <c r="A87" s="36"/>
      <c r="B87" s="35"/>
      <c r="C87" s="34"/>
      <c r="D87" s="34"/>
    </row>
    <row r="88" spans="1:4" x14ac:dyDescent="0.2">
      <c r="A88" s="36"/>
      <c r="B88" s="35"/>
      <c r="C88" s="34"/>
      <c r="D88" s="34"/>
    </row>
    <row r="89" spans="1:4" x14ac:dyDescent="0.2">
      <c r="A89" s="34"/>
      <c r="B89" s="35"/>
      <c r="C89" s="34"/>
      <c r="D89" s="34"/>
    </row>
    <row r="90" spans="1:4" x14ac:dyDescent="0.2">
      <c r="A90" s="36"/>
      <c r="B90" s="35"/>
      <c r="C90" s="34"/>
      <c r="D90" s="34"/>
    </row>
    <row r="91" spans="1:4" x14ac:dyDescent="0.2">
      <c r="A91" s="34"/>
      <c r="B91" s="37"/>
      <c r="C91" s="36"/>
      <c r="D91" s="36"/>
    </row>
    <row r="92" spans="1:4" x14ac:dyDescent="0.2">
      <c r="A92" s="34"/>
      <c r="B92" s="35"/>
      <c r="C92" s="34"/>
      <c r="D92" s="34"/>
    </row>
    <row r="93" spans="1:4" x14ac:dyDescent="0.2">
      <c r="A93" s="38"/>
      <c r="B93" s="35"/>
      <c r="C93" s="35"/>
      <c r="D93" s="34"/>
    </row>
    <row r="94" spans="1:4" x14ac:dyDescent="0.2">
      <c r="A94" s="38"/>
      <c r="B94" s="35"/>
      <c r="C94" s="35"/>
      <c r="D94" s="35"/>
    </row>
    <row r="95" spans="1:4" x14ac:dyDescent="0.2">
      <c r="A95" s="38"/>
      <c r="B95" s="35"/>
      <c r="C95" s="34"/>
      <c r="D95" s="34"/>
    </row>
    <row r="96" spans="1:4" x14ac:dyDescent="0.2">
      <c r="A96" s="38"/>
      <c r="B96" s="35"/>
      <c r="C96" s="34"/>
      <c r="D96" s="34"/>
    </row>
    <row r="97" spans="1:4" x14ac:dyDescent="0.2">
      <c r="A97" s="38"/>
      <c r="B97" s="35"/>
      <c r="C97" s="35"/>
      <c r="D97" s="35"/>
    </row>
    <row r="98" spans="1:4" x14ac:dyDescent="0.2">
      <c r="A98" s="34"/>
      <c r="B98" s="35"/>
      <c r="C98" s="34"/>
      <c r="D98" s="34"/>
    </row>
    <row r="99" spans="1:4" x14ac:dyDescent="0.2">
      <c r="A99" s="34"/>
      <c r="B99" s="35"/>
      <c r="C99" s="34"/>
      <c r="D99" s="34"/>
    </row>
    <row r="100" spans="1:4" x14ac:dyDescent="0.2">
      <c r="A100" s="38"/>
      <c r="B100" s="35"/>
      <c r="C100" s="34"/>
      <c r="D100" s="34"/>
    </row>
    <row r="101" spans="1:4" x14ac:dyDescent="0.2">
      <c r="A101" s="38"/>
      <c r="B101" s="35"/>
      <c r="C101" s="35"/>
      <c r="D101" s="35"/>
    </row>
    <row r="102" spans="1:4" x14ac:dyDescent="0.2">
      <c r="A102" s="38"/>
      <c r="B102" s="39"/>
      <c r="C102" s="35"/>
      <c r="D102" s="34"/>
    </row>
    <row r="103" spans="1:4" x14ac:dyDescent="0.2">
      <c r="A103" s="38"/>
      <c r="B103" s="39"/>
      <c r="C103" s="35"/>
      <c r="D103" s="34"/>
    </row>
    <row r="104" spans="1:4" x14ac:dyDescent="0.2">
      <c r="A104" s="38"/>
      <c r="B104" s="39"/>
      <c r="C104" s="35"/>
      <c r="D104" s="34"/>
    </row>
    <row r="105" spans="1:4" x14ac:dyDescent="0.2">
      <c r="A105" s="38"/>
      <c r="B105" s="35"/>
      <c r="C105" s="35"/>
      <c r="D105" s="34"/>
    </row>
    <row r="106" spans="1:4" x14ac:dyDescent="0.2">
      <c r="A106" s="38"/>
      <c r="B106" s="35"/>
      <c r="C106" s="35"/>
      <c r="D106" s="35"/>
    </row>
    <row r="107" spans="1:4" x14ac:dyDescent="0.2">
      <c r="A107" s="38"/>
      <c r="B107" s="35"/>
      <c r="C107" s="35"/>
      <c r="D107" s="34"/>
    </row>
    <row r="108" spans="1:4" x14ac:dyDescent="0.2">
      <c r="A108" s="34"/>
      <c r="B108" s="35"/>
      <c r="C108" s="35"/>
      <c r="D108" s="34"/>
    </row>
    <row r="109" spans="1:4" x14ac:dyDescent="0.2">
      <c r="A109" s="34"/>
      <c r="B109" s="35"/>
      <c r="C109" s="35"/>
      <c r="D109" s="34"/>
    </row>
    <row r="110" spans="1:4" x14ac:dyDescent="0.2">
      <c r="A110" s="34"/>
      <c r="B110" s="35"/>
      <c r="C110" s="35"/>
      <c r="D110" s="35"/>
    </row>
    <row r="111" spans="1:4" x14ac:dyDescent="0.2">
      <c r="A111" s="34"/>
      <c r="B111" s="35"/>
      <c r="C111" s="34"/>
      <c r="D111" s="34"/>
    </row>
    <row r="112" spans="1:4" x14ac:dyDescent="0.2">
      <c r="A112" s="34"/>
      <c r="B112" s="35"/>
      <c r="C112" s="34"/>
      <c r="D112" s="34"/>
    </row>
    <row r="113" spans="1:4" x14ac:dyDescent="0.2">
      <c r="A113" s="34"/>
      <c r="B113" s="35"/>
      <c r="C113" s="34"/>
      <c r="D113" s="34"/>
    </row>
    <row r="114" spans="1:4" x14ac:dyDescent="0.2">
      <c r="A114" s="38"/>
      <c r="B114" s="35"/>
      <c r="C114" s="34"/>
      <c r="D114" s="34"/>
    </row>
    <row r="115" spans="1:4" x14ac:dyDescent="0.2">
      <c r="A115" s="38"/>
      <c r="B115" s="35"/>
      <c r="C115" s="35"/>
      <c r="D115" s="35"/>
    </row>
    <row r="116" spans="1:4" x14ac:dyDescent="0.2">
      <c r="A116" s="38"/>
      <c r="B116" s="35"/>
      <c r="C116" s="40"/>
      <c r="D116" s="34"/>
    </row>
    <row r="117" spans="1:4" x14ac:dyDescent="0.2">
      <c r="A117" s="34"/>
      <c r="B117" s="35"/>
      <c r="C117" s="35"/>
      <c r="D117" s="34"/>
    </row>
    <row r="118" spans="1:4" x14ac:dyDescent="0.2">
      <c r="A118" s="36"/>
      <c r="B118" s="35"/>
      <c r="C118" s="34"/>
      <c r="D118" s="34"/>
    </row>
    <row r="119" spans="1:4" x14ac:dyDescent="0.2">
      <c r="A119" s="9"/>
      <c r="B119" s="37"/>
      <c r="C119" s="37"/>
      <c r="D119" s="37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A157" s="9"/>
      <c r="B157" s="8"/>
      <c r="C157" s="9"/>
      <c r="D157" s="9"/>
    </row>
    <row r="158" spans="1:4" x14ac:dyDescent="0.2">
      <c r="A158" s="9"/>
      <c r="B158" s="8"/>
      <c r="C158" s="9"/>
      <c r="D158" s="9"/>
    </row>
    <row r="159" spans="1:4" x14ac:dyDescent="0.2">
      <c r="A159" s="9"/>
      <c r="B159" s="8"/>
      <c r="C159" s="9"/>
      <c r="D159" s="9"/>
    </row>
    <row r="160" spans="1:4" x14ac:dyDescent="0.2">
      <c r="A160" s="9"/>
      <c r="B160" s="8"/>
      <c r="C160" s="9"/>
      <c r="D160" s="9"/>
    </row>
    <row r="161" spans="2:4" x14ac:dyDescent="0.2">
      <c r="B161" s="8"/>
      <c r="C161" s="9"/>
      <c r="D161" s="9"/>
    </row>
  </sheetData>
  <mergeCells count="11">
    <mergeCell ref="A30:D30"/>
    <mergeCell ref="A7:D7"/>
    <mergeCell ref="A8:D8"/>
    <mergeCell ref="A10:D10"/>
    <mergeCell ref="C11:D11"/>
    <mergeCell ref="D15:D16"/>
    <mergeCell ref="A31:D31"/>
    <mergeCell ref="A32:D32"/>
    <mergeCell ref="C35:D35"/>
    <mergeCell ref="C36:D36"/>
    <mergeCell ref="D40:D4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7:P260"/>
  <sheetViews>
    <sheetView topLeftCell="A4" zoomScaleNormal="100" workbookViewId="0">
      <selection activeCell="K26" sqref="K26"/>
    </sheetView>
  </sheetViews>
  <sheetFormatPr defaultRowHeight="12.75" x14ac:dyDescent="0.2"/>
  <cols>
    <col min="1" max="1" width="18" customWidth="1"/>
    <col min="4" max="4" width="8.85546875" customWidth="1"/>
    <col min="5" max="5" width="7.5703125" customWidth="1"/>
    <col min="6" max="6" width="10" customWidth="1"/>
    <col min="7" max="7" width="9" customWidth="1"/>
    <col min="8" max="8" width="7.42578125" customWidth="1"/>
    <col min="9" max="9" width="9.140625" customWidth="1"/>
    <col min="16" max="16" width="9.140625" customWidth="1"/>
  </cols>
  <sheetData>
    <row r="7" spans="1:16" ht="15" x14ac:dyDescent="0.25">
      <c r="A7" s="753" t="s">
        <v>549</v>
      </c>
      <c r="B7" s="721"/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1"/>
    </row>
    <row r="8" spans="1:16" x14ac:dyDescent="0.2">
      <c r="A8" s="747" t="s">
        <v>251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7"/>
      <c r="M8" s="747"/>
      <c r="N8" s="747"/>
      <c r="O8" s="747"/>
      <c r="P8" s="747"/>
    </row>
    <row r="9" spans="1:16" x14ac:dyDescent="0.2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436"/>
      <c r="L9" s="436"/>
      <c r="M9" s="436"/>
      <c r="N9" s="318"/>
      <c r="O9" s="318"/>
      <c r="P9" s="318"/>
    </row>
    <row r="11" spans="1:16" x14ac:dyDescent="0.2">
      <c r="A11" s="724" t="s">
        <v>580</v>
      </c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</row>
    <row r="12" spans="1:16" x14ac:dyDescent="0.2">
      <c r="O12" t="s">
        <v>217</v>
      </c>
    </row>
    <row r="14" spans="1:16" x14ac:dyDescent="0.2">
      <c r="P14" t="s">
        <v>353</v>
      </c>
    </row>
    <row r="15" spans="1:16" ht="30" customHeight="1" x14ac:dyDescent="0.2">
      <c r="A15" s="779" t="s">
        <v>371</v>
      </c>
      <c r="B15" s="773" t="s">
        <v>28</v>
      </c>
      <c r="C15" s="773"/>
      <c r="D15" s="773"/>
      <c r="E15" s="774" t="s">
        <v>29</v>
      </c>
      <c r="F15" s="775"/>
      <c r="G15" s="776"/>
      <c r="H15" s="773" t="s">
        <v>245</v>
      </c>
      <c r="I15" s="773"/>
      <c r="J15" s="773"/>
      <c r="K15" s="774" t="s">
        <v>431</v>
      </c>
      <c r="L15" s="775"/>
      <c r="M15" s="776"/>
      <c r="N15" s="777" t="s">
        <v>30</v>
      </c>
      <c r="O15" s="773"/>
      <c r="P15" s="778"/>
    </row>
    <row r="16" spans="1:16" x14ac:dyDescent="0.2">
      <c r="A16" s="780"/>
      <c r="B16" s="467" t="s">
        <v>31</v>
      </c>
      <c r="C16" s="466"/>
      <c r="D16" s="771" t="s">
        <v>10</v>
      </c>
      <c r="E16" s="465" t="s">
        <v>32</v>
      </c>
      <c r="F16" s="466"/>
      <c r="G16" s="771" t="s">
        <v>10</v>
      </c>
      <c r="H16" s="467" t="s">
        <v>33</v>
      </c>
      <c r="I16" s="466"/>
      <c r="J16" s="771" t="s">
        <v>10</v>
      </c>
      <c r="K16" s="782" t="s">
        <v>42</v>
      </c>
      <c r="L16" s="783"/>
      <c r="M16" s="771" t="s">
        <v>10</v>
      </c>
      <c r="N16" s="465" t="s">
        <v>34</v>
      </c>
      <c r="O16" s="466"/>
      <c r="P16" s="771" t="s">
        <v>10</v>
      </c>
    </row>
    <row r="17" spans="1:16" x14ac:dyDescent="0.2">
      <c r="A17" s="781"/>
      <c r="B17" s="476" t="s">
        <v>23</v>
      </c>
      <c r="C17" s="470" t="s">
        <v>11</v>
      </c>
      <c r="D17" s="772"/>
      <c r="E17" s="471" t="s">
        <v>23</v>
      </c>
      <c r="F17" s="470" t="s">
        <v>11</v>
      </c>
      <c r="G17" s="772"/>
      <c r="H17" s="466" t="s">
        <v>35</v>
      </c>
      <c r="I17" s="470" t="s">
        <v>11</v>
      </c>
      <c r="J17" s="772"/>
      <c r="K17" s="471" t="s">
        <v>23</v>
      </c>
      <c r="L17" s="470" t="s">
        <v>11</v>
      </c>
      <c r="M17" s="772"/>
      <c r="N17" s="471" t="s">
        <v>23</v>
      </c>
      <c r="O17" s="470" t="s">
        <v>11</v>
      </c>
      <c r="P17" s="772"/>
    </row>
    <row r="18" spans="1:16" ht="18" customHeight="1" x14ac:dyDescent="0.2">
      <c r="A18" s="475" t="s">
        <v>226</v>
      </c>
      <c r="B18" s="690">
        <v>54089</v>
      </c>
      <c r="C18" s="225"/>
      <c r="D18" s="455"/>
      <c r="E18" s="538">
        <v>13449</v>
      </c>
      <c r="F18" s="240"/>
      <c r="G18" s="452"/>
      <c r="H18" s="690">
        <f>43015+692</f>
        <v>43707</v>
      </c>
      <c r="I18" s="449"/>
      <c r="J18" s="455"/>
      <c r="K18" s="538">
        <v>3118</v>
      </c>
      <c r="L18" s="240"/>
      <c r="M18" s="452"/>
      <c r="N18" s="240">
        <f>SUM(B18+E18+H18+K18)</f>
        <v>114363</v>
      </c>
      <c r="O18" s="240">
        <f>SUM(C18+F18+I18+L18)</f>
        <v>0</v>
      </c>
      <c r="P18" s="452"/>
    </row>
    <row r="19" spans="1:16" ht="18" customHeight="1" x14ac:dyDescent="0.2">
      <c r="A19" s="475" t="s">
        <v>372</v>
      </c>
      <c r="B19" s="690">
        <v>3308</v>
      </c>
      <c r="C19" s="225"/>
      <c r="D19" s="455"/>
      <c r="E19" s="538">
        <v>647</v>
      </c>
      <c r="F19" s="240"/>
      <c r="G19" s="452"/>
      <c r="H19" s="690">
        <v>0</v>
      </c>
      <c r="I19" s="514"/>
      <c r="J19" s="691"/>
      <c r="K19" s="538">
        <v>0</v>
      </c>
      <c r="L19" s="514"/>
      <c r="M19" s="452"/>
      <c r="N19" s="240">
        <f t="shared" ref="N19:N20" si="0">SUM(B19+E19+H19+K19)</f>
        <v>3955</v>
      </c>
      <c r="O19" s="240">
        <f t="shared" ref="O19:O20" si="1">SUM(C19+F19+I19+L19)</f>
        <v>0</v>
      </c>
      <c r="P19" s="452"/>
    </row>
    <row r="20" spans="1:16" ht="18" customHeight="1" thickBot="1" x14ac:dyDescent="0.25">
      <c r="A20" s="475" t="s">
        <v>373</v>
      </c>
      <c r="B20" s="690">
        <v>0</v>
      </c>
      <c r="C20" s="225"/>
      <c r="D20" s="455"/>
      <c r="E20" s="538">
        <v>0</v>
      </c>
      <c r="F20" s="240"/>
      <c r="G20" s="452"/>
      <c r="H20" s="690">
        <v>5652</v>
      </c>
      <c r="I20" s="240"/>
      <c r="J20" s="455"/>
      <c r="K20" s="699">
        <v>0</v>
      </c>
      <c r="L20" s="472"/>
      <c r="M20" s="473"/>
      <c r="N20" s="240">
        <f t="shared" si="0"/>
        <v>5652</v>
      </c>
      <c r="O20" s="240">
        <f t="shared" si="1"/>
        <v>0</v>
      </c>
      <c r="P20" s="474"/>
    </row>
    <row r="21" spans="1:16" s="698" customFormat="1" ht="18" customHeight="1" thickBot="1" x14ac:dyDescent="0.25">
      <c r="A21" s="692" t="s">
        <v>332</v>
      </c>
      <c r="B21" s="693">
        <f t="shared" ref="B21:M21" si="2">SUM(B18:B20)</f>
        <v>57397</v>
      </c>
      <c r="C21" s="544">
        <f t="shared" si="2"/>
        <v>0</v>
      </c>
      <c r="D21" s="694">
        <f t="shared" si="2"/>
        <v>0</v>
      </c>
      <c r="E21" s="695">
        <f t="shared" si="2"/>
        <v>14096</v>
      </c>
      <c r="F21" s="544">
        <f t="shared" si="2"/>
        <v>0</v>
      </c>
      <c r="G21" s="696">
        <f t="shared" si="2"/>
        <v>0</v>
      </c>
      <c r="H21" s="693">
        <f t="shared" si="2"/>
        <v>49359</v>
      </c>
      <c r="I21" s="544">
        <f t="shared" si="2"/>
        <v>0</v>
      </c>
      <c r="J21" s="544">
        <f t="shared" si="2"/>
        <v>0</v>
      </c>
      <c r="K21" s="544">
        <f t="shared" si="2"/>
        <v>3118</v>
      </c>
      <c r="L21" s="544">
        <f t="shared" si="2"/>
        <v>0</v>
      </c>
      <c r="M21" s="544">
        <f t="shared" si="2"/>
        <v>0</v>
      </c>
      <c r="N21" s="695">
        <f>SUM(N18:N20)</f>
        <v>123970</v>
      </c>
      <c r="O21" s="544">
        <f>SUM(O18:O20)</f>
        <v>0</v>
      </c>
      <c r="P21" s="697">
        <f>SUM(P18:P20)</f>
        <v>0</v>
      </c>
    </row>
    <row r="22" spans="1:16" ht="18" customHeight="1" x14ac:dyDescent="0.2">
      <c r="A22" s="84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</row>
    <row r="23" spans="1:16" ht="18" customHeight="1" x14ac:dyDescent="0.2">
      <c r="A23" s="2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ht="18" customHeight="1" x14ac:dyDescent="0.2">
      <c r="A24" s="2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ht="18" customHeight="1" x14ac:dyDescent="0.2">
      <c r="A25" s="65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</row>
    <row r="26" spans="1:16" ht="18" customHeight="1" x14ac:dyDescent="0.2">
      <c r="A26" s="26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ht="18" customHeight="1" x14ac:dyDescent="0.2">
      <c r="A27" s="26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ht="18" customHeight="1" x14ac:dyDescent="0.2">
      <c r="A28" s="26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8" customHeight="1" x14ac:dyDescent="0.2">
      <c r="A29" s="26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 x14ac:dyDescent="0.2">
      <c r="A30" s="26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x14ac:dyDescent="0.2">
      <c r="A31" s="26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1:16" x14ac:dyDescent="0.2">
      <c r="A32" s="26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x14ac:dyDescent="0.2">
      <c r="A33" s="26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 x14ac:dyDescent="0.2">
      <c r="A34" s="26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 x14ac:dyDescent="0.2">
      <c r="A35" s="26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x14ac:dyDescent="0.2">
      <c r="A36" s="2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x14ac:dyDescent="0.2">
      <c r="A37" s="26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A38" s="2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A39" s="26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x14ac:dyDescent="0.2">
      <c r="A40" s="26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x14ac:dyDescent="0.2">
      <c r="A41" s="26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x14ac:dyDescent="0.2">
      <c r="A42" s="26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16" x14ac:dyDescent="0.2">
      <c r="A43" s="2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 x14ac:dyDescent="0.2">
      <c r="A44" s="26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x14ac:dyDescent="0.2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6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9" spans="1:16" x14ac:dyDescent="0.2">
      <c r="A49" s="26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1:16" x14ac:dyDescent="0.2">
      <c r="A50" s="26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1:16" x14ac:dyDescent="0.2">
      <c r="A51" s="26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1:16" x14ac:dyDescent="0.2">
      <c r="A52" s="26"/>
      <c r="B52" s="63"/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1:16" x14ac:dyDescent="0.2">
      <c r="A53" s="26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16" x14ac:dyDescent="0.2">
      <c r="A54" s="26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1:16" x14ac:dyDescent="0.2">
      <c r="A55" s="26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1:16" x14ac:dyDescent="0.2">
      <c r="A56" s="2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1:16" x14ac:dyDescent="0.2">
      <c r="A57" s="2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1:16" x14ac:dyDescent="0.2">
      <c r="A58" s="26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1:16" x14ac:dyDescent="0.2">
      <c r="A59" s="26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1:16" x14ac:dyDescent="0.2">
      <c r="A60" s="26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x14ac:dyDescent="0.2">
      <c r="A61" s="26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1:16" x14ac:dyDescent="0.2">
      <c r="A62" s="26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spans="1:16" x14ac:dyDescent="0.2">
      <c r="A63" s="26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</row>
    <row r="64" spans="1:16" x14ac:dyDescent="0.2">
      <c r="A64" s="26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1:16" x14ac:dyDescent="0.2">
      <c r="A65" s="26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1:16" x14ac:dyDescent="0.2">
      <c r="A66" s="65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1:16" x14ac:dyDescent="0.2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1:16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</row>
    <row r="74" spans="1:16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spans="1:16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</row>
    <row r="76" spans="1:16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</row>
    <row r="77" spans="1:16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spans="1:16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1:16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</row>
    <row r="80" spans="1:16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2:16" x14ac:dyDescent="0.2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</row>
    <row r="82" spans="2:16" x14ac:dyDescent="0.2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</row>
    <row r="83" spans="2:16" x14ac:dyDescent="0.2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spans="2:16" x14ac:dyDescent="0.2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</row>
    <row r="85" spans="2:16" x14ac:dyDescent="0.2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</row>
    <row r="86" spans="2:16" x14ac:dyDescent="0.2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spans="2:16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</row>
    <row r="88" spans="2:16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</row>
    <row r="89" spans="2:16" x14ac:dyDescent="0.2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spans="2:16" x14ac:dyDescent="0.2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</row>
    <row r="91" spans="2:16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</row>
    <row r="92" spans="2:16" x14ac:dyDescent="0.2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2:16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</row>
    <row r="94" spans="2:16" x14ac:dyDescent="0.2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</row>
    <row r="95" spans="2:16" x14ac:dyDescent="0.2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</row>
    <row r="96" spans="2:16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</row>
    <row r="97" spans="2:16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</row>
    <row r="98" spans="2:16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</row>
    <row r="99" spans="2:16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</row>
    <row r="100" spans="2:16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</row>
    <row r="101" spans="2:16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</row>
    <row r="102" spans="2:16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</row>
    <row r="103" spans="2:16" x14ac:dyDescent="0.2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</row>
    <row r="104" spans="2:16" x14ac:dyDescent="0.2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</row>
    <row r="105" spans="2:16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</row>
    <row r="106" spans="2:16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</row>
    <row r="107" spans="2:16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2:16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  <row r="109" spans="2:16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spans="2:16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</row>
    <row r="111" spans="2:16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</row>
    <row r="112" spans="2:16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</row>
    <row r="113" spans="2:16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</row>
    <row r="114" spans="2:16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</row>
    <row r="115" spans="2:16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</row>
    <row r="116" spans="2:16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</row>
    <row r="117" spans="2:16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</row>
    <row r="118" spans="2:16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</row>
    <row r="119" spans="2:16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2:16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</row>
    <row r="121" spans="2:16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</row>
    <row r="122" spans="2:16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</row>
    <row r="123" spans="2:16" x14ac:dyDescent="0.2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</row>
    <row r="124" spans="2:16" x14ac:dyDescent="0.2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</row>
    <row r="125" spans="2:16" x14ac:dyDescent="0.2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</row>
    <row r="126" spans="2:16" x14ac:dyDescent="0.2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</row>
    <row r="127" spans="2:16" x14ac:dyDescent="0.2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</row>
    <row r="128" spans="2:16" x14ac:dyDescent="0.2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</row>
    <row r="129" spans="2:16" x14ac:dyDescent="0.2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</row>
    <row r="130" spans="2:16" x14ac:dyDescent="0.2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</row>
    <row r="131" spans="2:16" x14ac:dyDescent="0.2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</row>
    <row r="132" spans="2:16" x14ac:dyDescent="0.2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spans="2:16" x14ac:dyDescent="0.2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</row>
    <row r="134" spans="2:16" x14ac:dyDescent="0.2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</row>
    <row r="135" spans="2:16" x14ac:dyDescent="0.2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</row>
    <row r="136" spans="2:16" x14ac:dyDescent="0.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</row>
    <row r="137" spans="2:16" x14ac:dyDescent="0.2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</row>
    <row r="138" spans="2:16" x14ac:dyDescent="0.2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</row>
    <row r="139" spans="2:16" x14ac:dyDescent="0.2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</row>
    <row r="140" spans="2:16" x14ac:dyDescent="0.2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</row>
    <row r="141" spans="2:16" x14ac:dyDescent="0.2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</row>
    <row r="142" spans="2:16" x14ac:dyDescent="0.2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</row>
    <row r="143" spans="2:16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</row>
    <row r="144" spans="2:16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</row>
    <row r="145" spans="2:16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</row>
    <row r="146" spans="2:16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</row>
    <row r="147" spans="2:16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</row>
    <row r="148" spans="2:16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</row>
    <row r="149" spans="2:16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</row>
    <row r="150" spans="2:16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</row>
    <row r="151" spans="2:16" x14ac:dyDescent="0.2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</row>
    <row r="152" spans="2:16" x14ac:dyDescent="0.2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</row>
    <row r="153" spans="2:16" x14ac:dyDescent="0.2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</row>
    <row r="154" spans="2:16" x14ac:dyDescent="0.2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</row>
    <row r="155" spans="2:16" x14ac:dyDescent="0.2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</row>
    <row r="156" spans="2:16" x14ac:dyDescent="0.2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</row>
    <row r="157" spans="2:16" x14ac:dyDescent="0.2">
      <c r="B157" s="61"/>
      <c r="C157" s="61"/>
      <c r="D157" s="61"/>
      <c r="N157" s="61"/>
    </row>
    <row r="158" spans="2:16" x14ac:dyDescent="0.2">
      <c r="B158" s="61"/>
      <c r="C158" s="61"/>
      <c r="D158" s="61"/>
      <c r="N158" s="61"/>
    </row>
    <row r="159" spans="2:16" x14ac:dyDescent="0.2">
      <c r="B159" s="61"/>
      <c r="C159" s="61"/>
      <c r="D159" s="61"/>
      <c r="N159" s="61"/>
    </row>
    <row r="160" spans="2:16" x14ac:dyDescent="0.2">
      <c r="B160" s="61"/>
      <c r="C160" s="61"/>
      <c r="D160" s="61"/>
      <c r="N160" s="61"/>
    </row>
    <row r="161" spans="2:14" x14ac:dyDescent="0.2">
      <c r="B161" s="61"/>
      <c r="C161" s="61"/>
      <c r="D161" s="61"/>
      <c r="N161" s="61"/>
    </row>
    <row r="162" spans="2:14" x14ac:dyDescent="0.2">
      <c r="B162" s="61"/>
      <c r="C162" s="61"/>
      <c r="D162" s="61"/>
      <c r="N162" s="61"/>
    </row>
    <row r="163" spans="2:14" x14ac:dyDescent="0.2">
      <c r="B163" s="61"/>
      <c r="C163" s="61"/>
      <c r="D163" s="61"/>
      <c r="N163" s="61"/>
    </row>
    <row r="164" spans="2:14" x14ac:dyDescent="0.2">
      <c r="B164" s="61"/>
      <c r="C164" s="61"/>
      <c r="D164" s="61"/>
      <c r="N164" s="61"/>
    </row>
    <row r="165" spans="2:14" x14ac:dyDescent="0.2">
      <c r="B165" s="61"/>
      <c r="C165" s="61"/>
      <c r="D165" s="61"/>
      <c r="N165" s="61"/>
    </row>
    <row r="166" spans="2:14" x14ac:dyDescent="0.2">
      <c r="B166" s="61"/>
      <c r="C166" s="61"/>
      <c r="D166" s="61"/>
      <c r="N166" s="61"/>
    </row>
    <row r="167" spans="2:14" x14ac:dyDescent="0.2">
      <c r="B167" s="61"/>
      <c r="C167" s="61"/>
      <c r="D167" s="61"/>
      <c r="N167" s="61"/>
    </row>
    <row r="168" spans="2:14" x14ac:dyDescent="0.2">
      <c r="B168" s="61"/>
      <c r="C168" s="61"/>
      <c r="D168" s="61"/>
      <c r="N168" s="61"/>
    </row>
    <row r="169" spans="2:14" x14ac:dyDescent="0.2">
      <c r="B169" s="61"/>
      <c r="C169" s="61"/>
      <c r="D169" s="61"/>
      <c r="N169" s="61"/>
    </row>
    <row r="170" spans="2:14" x14ac:dyDescent="0.2">
      <c r="B170" s="61"/>
      <c r="C170" s="61"/>
      <c r="D170" s="61"/>
      <c r="N170" s="61"/>
    </row>
    <row r="171" spans="2:14" x14ac:dyDescent="0.2">
      <c r="B171" s="61"/>
      <c r="C171" s="61"/>
      <c r="D171" s="61"/>
      <c r="N171" s="61"/>
    </row>
    <row r="172" spans="2:14" x14ac:dyDescent="0.2">
      <c r="B172" s="61"/>
      <c r="C172" s="61"/>
      <c r="D172" s="61"/>
      <c r="N172" s="61"/>
    </row>
    <row r="173" spans="2:14" x14ac:dyDescent="0.2">
      <c r="B173" s="61"/>
      <c r="C173" s="61"/>
      <c r="D173" s="61"/>
      <c r="N173" s="61"/>
    </row>
    <row r="174" spans="2:14" x14ac:dyDescent="0.2">
      <c r="B174" s="61"/>
      <c r="C174" s="61"/>
      <c r="D174" s="61"/>
      <c r="N174" s="61"/>
    </row>
    <row r="175" spans="2:14" x14ac:dyDescent="0.2">
      <c r="B175" s="61"/>
      <c r="C175" s="61"/>
      <c r="D175" s="61"/>
      <c r="N175" s="61"/>
    </row>
    <row r="176" spans="2:14" x14ac:dyDescent="0.2">
      <c r="B176" s="61"/>
      <c r="C176" s="61"/>
      <c r="D176" s="61"/>
      <c r="N176" s="61"/>
    </row>
    <row r="177" spans="2:14" x14ac:dyDescent="0.2">
      <c r="B177" s="61"/>
      <c r="C177" s="61"/>
      <c r="D177" s="61"/>
      <c r="N177" s="61"/>
    </row>
    <row r="178" spans="2:14" x14ac:dyDescent="0.2">
      <c r="B178" s="61"/>
      <c r="C178" s="61"/>
      <c r="D178" s="61"/>
      <c r="N178" s="61"/>
    </row>
    <row r="179" spans="2:14" x14ac:dyDescent="0.2">
      <c r="B179" s="61"/>
      <c r="C179" s="61"/>
      <c r="D179" s="61"/>
      <c r="N179" s="61"/>
    </row>
    <row r="180" spans="2:14" x14ac:dyDescent="0.2">
      <c r="B180" s="61"/>
      <c r="C180" s="61"/>
      <c r="D180" s="61"/>
      <c r="N180" s="61"/>
    </row>
    <row r="181" spans="2:14" x14ac:dyDescent="0.2">
      <c r="B181" s="61"/>
      <c r="C181" s="61"/>
      <c r="D181" s="61"/>
      <c r="N181" s="61"/>
    </row>
    <row r="182" spans="2:14" x14ac:dyDescent="0.2">
      <c r="B182" s="61"/>
      <c r="C182" s="61"/>
      <c r="D182" s="61"/>
      <c r="N182" s="61"/>
    </row>
    <row r="183" spans="2:14" x14ac:dyDescent="0.2">
      <c r="B183" s="61"/>
      <c r="C183" s="61"/>
      <c r="D183" s="61"/>
      <c r="N183" s="61"/>
    </row>
    <row r="184" spans="2:14" x14ac:dyDescent="0.2">
      <c r="B184" s="61"/>
      <c r="C184" s="61"/>
      <c r="D184" s="61"/>
      <c r="N184" s="61"/>
    </row>
    <row r="185" spans="2:14" x14ac:dyDescent="0.2">
      <c r="B185" s="61"/>
      <c r="C185" s="61"/>
      <c r="D185" s="61"/>
      <c r="N185" s="61"/>
    </row>
    <row r="186" spans="2:14" x14ac:dyDescent="0.2">
      <c r="B186" s="61"/>
      <c r="C186" s="61"/>
      <c r="D186" s="61"/>
      <c r="N186" s="61"/>
    </row>
    <row r="187" spans="2:14" x14ac:dyDescent="0.2">
      <c r="B187" s="61"/>
      <c r="C187" s="61"/>
      <c r="D187" s="61"/>
      <c r="N187" s="61"/>
    </row>
    <row r="188" spans="2:14" x14ac:dyDescent="0.2">
      <c r="B188" s="61"/>
      <c r="C188" s="61"/>
      <c r="D188" s="61"/>
      <c r="N188" s="61"/>
    </row>
    <row r="189" spans="2:14" x14ac:dyDescent="0.2">
      <c r="B189" s="61"/>
      <c r="C189" s="61"/>
      <c r="D189" s="61"/>
      <c r="N189" s="61"/>
    </row>
    <row r="190" spans="2:14" x14ac:dyDescent="0.2">
      <c r="B190" s="61"/>
      <c r="C190" s="61"/>
      <c r="D190" s="61"/>
      <c r="N190" s="61"/>
    </row>
    <row r="191" spans="2:14" x14ac:dyDescent="0.2">
      <c r="B191" s="61"/>
      <c r="C191" s="61"/>
      <c r="D191" s="61"/>
      <c r="N191" s="61"/>
    </row>
    <row r="192" spans="2:14" x14ac:dyDescent="0.2">
      <c r="B192" s="61"/>
      <c r="C192" s="61"/>
      <c r="D192" s="61"/>
      <c r="N192" s="61"/>
    </row>
    <row r="193" spans="2:14" x14ac:dyDescent="0.2">
      <c r="B193" s="61"/>
      <c r="C193" s="61"/>
      <c r="D193" s="61"/>
      <c r="N193" s="61"/>
    </row>
    <row r="194" spans="2:14" x14ac:dyDescent="0.2">
      <c r="B194" s="61"/>
      <c r="C194" s="61"/>
      <c r="D194" s="61"/>
      <c r="N194" s="61"/>
    </row>
    <row r="195" spans="2:14" x14ac:dyDescent="0.2">
      <c r="B195" s="61"/>
      <c r="C195" s="61"/>
      <c r="D195" s="61"/>
      <c r="N195" s="61"/>
    </row>
    <row r="196" spans="2:14" x14ac:dyDescent="0.2">
      <c r="B196" s="61"/>
      <c r="C196" s="61"/>
      <c r="D196" s="61"/>
      <c r="N196" s="61"/>
    </row>
    <row r="197" spans="2:14" x14ac:dyDescent="0.2">
      <c r="B197" s="61"/>
      <c r="C197" s="61"/>
      <c r="D197" s="61"/>
      <c r="N197" s="61"/>
    </row>
    <row r="198" spans="2:14" x14ac:dyDescent="0.2">
      <c r="B198" s="61"/>
      <c r="C198" s="61"/>
      <c r="D198" s="61"/>
      <c r="N198" s="61"/>
    </row>
    <row r="199" spans="2:14" x14ac:dyDescent="0.2">
      <c r="B199" s="61"/>
      <c r="C199" s="61"/>
      <c r="D199" s="61"/>
      <c r="N199" s="61"/>
    </row>
    <row r="200" spans="2:14" x14ac:dyDescent="0.2">
      <c r="B200" s="61"/>
      <c r="C200" s="61"/>
      <c r="D200" s="61"/>
      <c r="N200" s="61"/>
    </row>
    <row r="201" spans="2:14" x14ac:dyDescent="0.2">
      <c r="B201" s="61"/>
      <c r="C201" s="61"/>
      <c r="D201" s="61"/>
      <c r="N201" s="61"/>
    </row>
    <row r="202" spans="2:14" x14ac:dyDescent="0.2">
      <c r="B202" s="61"/>
      <c r="C202" s="61"/>
      <c r="D202" s="61"/>
      <c r="N202" s="61"/>
    </row>
    <row r="203" spans="2:14" x14ac:dyDescent="0.2">
      <c r="B203" s="61"/>
      <c r="C203" s="61"/>
      <c r="D203" s="61"/>
      <c r="N203" s="61"/>
    </row>
    <row r="204" spans="2:14" x14ac:dyDescent="0.2">
      <c r="B204" s="61"/>
      <c r="C204" s="61"/>
      <c r="D204" s="61"/>
      <c r="N204" s="61"/>
    </row>
    <row r="205" spans="2:14" x14ac:dyDescent="0.2">
      <c r="B205" s="61"/>
      <c r="C205" s="61"/>
      <c r="D205" s="61"/>
      <c r="N205" s="61"/>
    </row>
    <row r="206" spans="2:14" x14ac:dyDescent="0.2">
      <c r="B206" s="61"/>
      <c r="C206" s="61"/>
      <c r="D206" s="61"/>
      <c r="N206" s="61"/>
    </row>
    <row r="207" spans="2:14" x14ac:dyDescent="0.2">
      <c r="B207" s="61"/>
      <c r="C207" s="61"/>
      <c r="D207" s="61"/>
      <c r="N207" s="61"/>
    </row>
    <row r="208" spans="2:14" x14ac:dyDescent="0.2">
      <c r="B208" s="61"/>
      <c r="C208" s="61"/>
      <c r="D208" s="61"/>
      <c r="N208" s="61"/>
    </row>
    <row r="209" spans="2:14" x14ac:dyDescent="0.2">
      <c r="B209" s="61"/>
      <c r="C209" s="61"/>
      <c r="D209" s="61"/>
      <c r="N209" s="61"/>
    </row>
    <row r="210" spans="2:14" x14ac:dyDescent="0.2">
      <c r="B210" s="61"/>
      <c r="C210" s="61"/>
      <c r="D210" s="61"/>
      <c r="N210" s="61"/>
    </row>
    <row r="211" spans="2:14" x14ac:dyDescent="0.2">
      <c r="B211" s="61"/>
      <c r="C211" s="61"/>
      <c r="D211" s="61"/>
      <c r="N211" s="61"/>
    </row>
    <row r="212" spans="2:14" x14ac:dyDescent="0.2">
      <c r="B212" s="61"/>
      <c r="C212" s="61"/>
      <c r="D212" s="61"/>
      <c r="N212" s="61"/>
    </row>
    <row r="213" spans="2:14" x14ac:dyDescent="0.2">
      <c r="B213" s="61"/>
      <c r="C213" s="61"/>
      <c r="D213" s="61"/>
      <c r="N213" s="61"/>
    </row>
    <row r="214" spans="2:14" x14ac:dyDescent="0.2">
      <c r="B214" s="61"/>
      <c r="C214" s="61"/>
      <c r="D214" s="61"/>
      <c r="N214" s="61"/>
    </row>
    <row r="215" spans="2:14" x14ac:dyDescent="0.2">
      <c r="B215" s="61"/>
      <c r="C215" s="61"/>
      <c r="D215" s="61"/>
      <c r="N215" s="61"/>
    </row>
    <row r="216" spans="2:14" x14ac:dyDescent="0.2">
      <c r="B216" s="61"/>
      <c r="C216" s="61"/>
      <c r="D216" s="61"/>
      <c r="N216" s="61"/>
    </row>
    <row r="217" spans="2:14" x14ac:dyDescent="0.2">
      <c r="B217" s="61"/>
      <c r="C217" s="61"/>
      <c r="D217" s="61"/>
      <c r="N217" s="61"/>
    </row>
    <row r="218" spans="2:14" x14ac:dyDescent="0.2">
      <c r="B218" s="61"/>
      <c r="C218" s="61"/>
      <c r="D218" s="61"/>
      <c r="N218" s="61"/>
    </row>
    <row r="219" spans="2:14" x14ac:dyDescent="0.2">
      <c r="B219" s="61"/>
      <c r="C219" s="61"/>
      <c r="D219" s="61"/>
      <c r="N219" s="61"/>
    </row>
    <row r="220" spans="2:14" x14ac:dyDescent="0.2">
      <c r="B220" s="61"/>
      <c r="C220" s="61"/>
      <c r="D220" s="61"/>
      <c r="N220" s="61"/>
    </row>
    <row r="221" spans="2:14" x14ac:dyDescent="0.2">
      <c r="B221" s="61"/>
      <c r="C221" s="61"/>
      <c r="D221" s="61"/>
      <c r="N221" s="61"/>
    </row>
    <row r="222" spans="2:14" x14ac:dyDescent="0.2">
      <c r="B222" s="61"/>
      <c r="C222" s="61"/>
      <c r="D222" s="61"/>
      <c r="N222" s="61"/>
    </row>
    <row r="223" spans="2:14" x14ac:dyDescent="0.2">
      <c r="B223" s="61"/>
      <c r="C223" s="61"/>
      <c r="D223" s="61"/>
      <c r="N223" s="61"/>
    </row>
    <row r="224" spans="2:14" x14ac:dyDescent="0.2">
      <c r="B224" s="61"/>
      <c r="C224" s="61"/>
      <c r="D224" s="61"/>
      <c r="N224" s="61"/>
    </row>
    <row r="225" spans="2:14" x14ac:dyDescent="0.2">
      <c r="B225" s="61"/>
      <c r="C225" s="61"/>
      <c r="D225" s="61"/>
      <c r="N225" s="61"/>
    </row>
    <row r="226" spans="2:14" x14ac:dyDescent="0.2">
      <c r="C226" s="61"/>
      <c r="D226" s="61"/>
      <c r="N226" s="61"/>
    </row>
    <row r="227" spans="2:14" x14ac:dyDescent="0.2">
      <c r="C227" s="61"/>
      <c r="D227" s="61"/>
      <c r="N227" s="61"/>
    </row>
    <row r="228" spans="2:14" x14ac:dyDescent="0.2">
      <c r="C228" s="61"/>
      <c r="D228" s="61"/>
      <c r="N228" s="61"/>
    </row>
    <row r="229" spans="2:14" x14ac:dyDescent="0.2">
      <c r="C229" s="61"/>
      <c r="D229" s="61"/>
      <c r="N229" s="61"/>
    </row>
    <row r="230" spans="2:14" x14ac:dyDescent="0.2">
      <c r="C230" s="61"/>
      <c r="D230" s="61"/>
      <c r="N230" s="61"/>
    </row>
    <row r="231" spans="2:14" x14ac:dyDescent="0.2">
      <c r="C231" s="61"/>
      <c r="D231" s="61"/>
      <c r="N231" s="61"/>
    </row>
    <row r="232" spans="2:14" x14ac:dyDescent="0.2">
      <c r="C232" s="61"/>
      <c r="D232" s="61"/>
      <c r="N232" s="61"/>
    </row>
    <row r="233" spans="2:14" x14ac:dyDescent="0.2">
      <c r="C233" s="61"/>
      <c r="D233" s="61"/>
      <c r="N233" s="61"/>
    </row>
    <row r="234" spans="2:14" x14ac:dyDescent="0.2">
      <c r="C234" s="61"/>
      <c r="D234" s="61"/>
      <c r="N234" s="61"/>
    </row>
    <row r="235" spans="2:14" x14ac:dyDescent="0.2">
      <c r="C235" s="61"/>
      <c r="D235" s="61"/>
      <c r="N235" s="61"/>
    </row>
    <row r="236" spans="2:14" x14ac:dyDescent="0.2">
      <c r="C236" s="61"/>
      <c r="D236" s="61"/>
      <c r="N236" s="61"/>
    </row>
    <row r="237" spans="2:14" x14ac:dyDescent="0.2">
      <c r="C237" s="61"/>
      <c r="D237" s="61"/>
      <c r="N237" s="61"/>
    </row>
    <row r="238" spans="2:14" x14ac:dyDescent="0.2">
      <c r="C238" s="61"/>
      <c r="D238" s="61"/>
      <c r="N238" s="61"/>
    </row>
    <row r="239" spans="2:14" x14ac:dyDescent="0.2">
      <c r="C239" s="61"/>
      <c r="D239" s="61"/>
      <c r="N239" s="61"/>
    </row>
    <row r="240" spans="2:14" x14ac:dyDescent="0.2">
      <c r="N240" s="61"/>
    </row>
    <row r="241" spans="14:14" x14ac:dyDescent="0.2">
      <c r="N241" s="61"/>
    </row>
    <row r="242" spans="14:14" x14ac:dyDescent="0.2">
      <c r="N242" s="61"/>
    </row>
    <row r="243" spans="14:14" x14ac:dyDescent="0.2">
      <c r="N243" s="61"/>
    </row>
    <row r="244" spans="14:14" x14ac:dyDescent="0.2">
      <c r="N244" s="61"/>
    </row>
    <row r="245" spans="14:14" x14ac:dyDescent="0.2">
      <c r="N245" s="61"/>
    </row>
    <row r="246" spans="14:14" x14ac:dyDescent="0.2">
      <c r="N246" s="61"/>
    </row>
    <row r="247" spans="14:14" x14ac:dyDescent="0.2">
      <c r="N247" s="61"/>
    </row>
    <row r="248" spans="14:14" x14ac:dyDescent="0.2">
      <c r="N248" s="61"/>
    </row>
    <row r="249" spans="14:14" x14ac:dyDescent="0.2">
      <c r="N249" s="61"/>
    </row>
    <row r="250" spans="14:14" x14ac:dyDescent="0.2">
      <c r="N250" s="61"/>
    </row>
    <row r="251" spans="14:14" x14ac:dyDescent="0.2">
      <c r="N251" s="61"/>
    </row>
    <row r="252" spans="14:14" x14ac:dyDescent="0.2">
      <c r="N252" s="61"/>
    </row>
    <row r="253" spans="14:14" x14ac:dyDescent="0.2">
      <c r="N253" s="61"/>
    </row>
    <row r="254" spans="14:14" x14ac:dyDescent="0.2">
      <c r="N254" s="61"/>
    </row>
    <row r="255" spans="14:14" x14ac:dyDescent="0.2">
      <c r="N255" s="61"/>
    </row>
    <row r="256" spans="14:14" x14ac:dyDescent="0.2">
      <c r="N256" s="61"/>
    </row>
    <row r="257" spans="14:14" x14ac:dyDescent="0.2">
      <c r="N257" s="61"/>
    </row>
    <row r="258" spans="14:14" x14ac:dyDescent="0.2">
      <c r="N258" s="61"/>
    </row>
    <row r="259" spans="14:14" x14ac:dyDescent="0.2">
      <c r="N259" s="61"/>
    </row>
    <row r="260" spans="14:14" x14ac:dyDescent="0.2">
      <c r="N260" s="61"/>
    </row>
  </sheetData>
  <mergeCells count="15">
    <mergeCell ref="M16:M17"/>
    <mergeCell ref="J16:J17"/>
    <mergeCell ref="G16:G17"/>
    <mergeCell ref="D16:D17"/>
    <mergeCell ref="A7:P7"/>
    <mergeCell ref="A11:P11"/>
    <mergeCell ref="A8:P8"/>
    <mergeCell ref="B15:D15"/>
    <mergeCell ref="E15:G15"/>
    <mergeCell ref="H15:J15"/>
    <mergeCell ref="N15:P15"/>
    <mergeCell ref="A15:A17"/>
    <mergeCell ref="K15:M15"/>
    <mergeCell ref="K16:L16"/>
    <mergeCell ref="P16:P17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9</vt:i4>
      </vt:variant>
    </vt:vector>
  </HeadingPairs>
  <TitlesOfParts>
    <vt:vector size="25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Cofogos kiadások</vt:lpstr>
      <vt:lpstr>8. ISZI</vt:lpstr>
      <vt:lpstr>9. ISZI 2</vt:lpstr>
      <vt:lpstr>10. Óvoda</vt:lpstr>
      <vt:lpstr>11. Óvoda 2</vt:lpstr>
      <vt:lpstr>12. létszámkeret</vt:lpstr>
      <vt:lpstr>13. felhasz. ütemterv.</vt:lpstr>
      <vt:lpstr>14. melléklet</vt:lpstr>
      <vt:lpstr>15. Melléklet</vt:lpstr>
      <vt:lpstr>16. Melléklet</vt:lpstr>
      <vt:lpstr>'1. COFOG'!Nyomtatási_terület</vt:lpstr>
      <vt:lpstr>'10. Óvoda'!Nyomtatási_terület</vt:lpstr>
      <vt:lpstr>'11. Óvoda 2'!Nyomtatási_terület</vt:lpstr>
      <vt:lpstr>'14. melléklet'!Nyomtatási_terület</vt:lpstr>
      <vt:lpstr>'16. Melléklet'!Nyomtatási_terület</vt:lpstr>
      <vt:lpstr>'2. Állami bev'!Nyomtatási_terület</vt:lpstr>
      <vt:lpstr>'3. Bevételek'!Nyomtatási_terület</vt:lpstr>
      <vt:lpstr>'4. Kiadások'!Nyomtatási_terület</vt:lpstr>
      <vt:lpstr>'9. ISZI 2'!Nyomtatási_terület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Admin</cp:lastModifiedBy>
  <cp:lastPrinted>2020-02-13T06:50:18Z</cp:lastPrinted>
  <dcterms:created xsi:type="dcterms:W3CDTF">2006-06-22T11:52:42Z</dcterms:created>
  <dcterms:modified xsi:type="dcterms:W3CDTF">2020-02-17T14:43:27Z</dcterms:modified>
</cp:coreProperties>
</file>