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Önkormányzat\Rendeletek\2020\"/>
    </mc:Choice>
  </mc:AlternateContent>
  <xr:revisionPtr revIDLastSave="0" documentId="13_ncr:1_{03E19F30-73D3-4823-9AFF-4B3CD12AC79A}" xr6:coauthVersionLast="45" xr6:coauthVersionMax="45" xr10:uidLastSave="{00000000-0000-0000-0000-000000000000}"/>
  <bookViews>
    <workbookView xWindow="-120" yWindow="-120" windowWidth="29040" windowHeight="15840" tabRatio="854" activeTab="11" xr2:uid="{00000000-000D-0000-FFFF-FFFF00000000}"/>
  </bookViews>
  <sheets>
    <sheet name="1. COFOG" sheetId="17" r:id="rId1"/>
    <sheet name="2. Állami bev" sheetId="18" r:id="rId2"/>
    <sheet name="3. Bevételek" sheetId="1" r:id="rId3"/>
    <sheet name="4. Kiadások" sheetId="2" r:id="rId4"/>
    <sheet name="5. Fejlesztési" sheetId="5" r:id="rId5"/>
    <sheet name="6. Működési" sheetId="20" r:id="rId6"/>
    <sheet name="7. ISZI melléklet" sheetId="21" r:id="rId7"/>
    <sheet name="8. ISZI" sheetId="10" r:id="rId8"/>
    <sheet name="9. Óvoda" sheetId="9" r:id="rId9"/>
    <sheet name="10. Óvoda 2" sheetId="22" r:id="rId10"/>
    <sheet name="11. létszámkeret" sheetId="15" r:id="rId11"/>
    <sheet name="12. felhasz. ütemterv." sheetId="16" r:id="rId12"/>
  </sheets>
  <definedNames>
    <definedName name="_xlnm.Print_Area" localSheetId="0">'1. COFOG'!$A$1:$B$52</definedName>
    <definedName name="_xlnm.Print_Area" localSheetId="1">'2. Állami bev'!$A$1:$C$64</definedName>
    <definedName name="_xlnm.Print_Area" localSheetId="2">'3. Bevételek'!$A$1:$E$77</definedName>
    <definedName name="_xlnm.Print_Area" localSheetId="3">'4. Kiadások'!$A$1:$D$59</definedName>
    <definedName name="_xlnm.Print_Area" localSheetId="7">'8. ISZI'!$A$1:$P$24</definedName>
    <definedName name="_xlnm.Print_Area" localSheetId="8">'9. Óvoda'!$A$1:$D$47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9" l="1"/>
  <c r="B24" i="9"/>
  <c r="B53" i="16" l="1"/>
  <c r="B52" i="16"/>
  <c r="B22" i="16"/>
  <c r="L21" i="22"/>
  <c r="I20" i="22"/>
  <c r="C67" i="1"/>
  <c r="C68" i="1"/>
  <c r="C15" i="20"/>
  <c r="C13" i="20"/>
  <c r="C10" i="5"/>
  <c r="C17" i="20"/>
  <c r="C12" i="5"/>
  <c r="C39" i="2"/>
  <c r="C38" i="5"/>
  <c r="C42" i="2"/>
  <c r="C32" i="20"/>
  <c r="B12" i="5"/>
  <c r="C19" i="9"/>
  <c r="C18" i="10"/>
  <c r="B18" i="10"/>
  <c r="C19" i="5" l="1"/>
  <c r="C17" i="21"/>
  <c r="C26" i="5" l="1"/>
  <c r="C23" i="5" s="1"/>
  <c r="C30" i="5"/>
  <c r="C19" i="2"/>
  <c r="C18" i="2" s="1"/>
  <c r="D61" i="1"/>
  <c r="C41" i="1"/>
  <c r="C40" i="1"/>
  <c r="C24" i="1"/>
  <c r="C18" i="1"/>
  <c r="C10" i="1"/>
  <c r="C63" i="18"/>
  <c r="C55" i="18"/>
  <c r="C16" i="18"/>
  <c r="B16" i="18"/>
  <c r="C34" i="18"/>
  <c r="C47" i="18" s="1"/>
  <c r="C38" i="2" l="1"/>
  <c r="C45" i="1" l="1"/>
  <c r="B63" i="18"/>
  <c r="B33" i="20"/>
  <c r="B32" i="20" s="1"/>
  <c r="B47" i="18"/>
  <c r="C64" i="18"/>
  <c r="C28" i="18"/>
  <c r="B28" i="18"/>
  <c r="O18" i="22"/>
  <c r="C28" i="9" l="1"/>
  <c r="B24" i="1" l="1"/>
  <c r="D23" i="16" l="1"/>
  <c r="D22" i="16" s="1"/>
  <c r="E23" i="16"/>
  <c r="E22" i="16" s="1"/>
  <c r="F23" i="16"/>
  <c r="F22" i="16" s="1"/>
  <c r="G23" i="16"/>
  <c r="G22" i="16" s="1"/>
  <c r="H23" i="16"/>
  <c r="H22" i="16" s="1"/>
  <c r="I23" i="16"/>
  <c r="I22" i="16" s="1"/>
  <c r="J23" i="16"/>
  <c r="J22" i="16" s="1"/>
  <c r="K23" i="16"/>
  <c r="K22" i="16" s="1"/>
  <c r="L23" i="16"/>
  <c r="L22" i="16" s="1"/>
  <c r="M23" i="16"/>
  <c r="M22" i="16" s="1"/>
  <c r="N23" i="16"/>
  <c r="N22" i="16" s="1"/>
  <c r="C23" i="16"/>
  <c r="C22" i="16" s="1"/>
  <c r="B31" i="15"/>
  <c r="C31" i="15"/>
  <c r="B26" i="15"/>
  <c r="B33" i="15" s="1"/>
  <c r="O20" i="22" l="1"/>
  <c r="O19" i="22"/>
  <c r="O21" i="22" s="1"/>
  <c r="B26" i="5"/>
  <c r="B19" i="2"/>
  <c r="B18" i="2" s="1"/>
  <c r="C34" i="1"/>
  <c r="C33" i="1" s="1"/>
  <c r="B55" i="18"/>
  <c r="C9" i="1" l="1"/>
  <c r="H18" i="10"/>
  <c r="B46" i="16" l="1"/>
  <c r="B39" i="2"/>
  <c r="B43" i="9" l="1"/>
  <c r="B20" i="9" l="1"/>
  <c r="B19" i="9" s="1"/>
  <c r="E33" i="1"/>
  <c r="E45" i="1"/>
  <c r="B55" i="16" l="1"/>
  <c r="C51" i="16"/>
  <c r="G51" i="16"/>
  <c r="H51" i="16"/>
  <c r="I51" i="16"/>
  <c r="J51" i="16"/>
  <c r="K51" i="16"/>
  <c r="L51" i="16"/>
  <c r="M51" i="16"/>
  <c r="N51" i="16"/>
  <c r="B51" i="16"/>
  <c r="B63" i="16" s="1"/>
  <c r="B20" i="16"/>
  <c r="B13" i="16"/>
  <c r="B18" i="16"/>
  <c r="E15" i="16"/>
  <c r="C14" i="16"/>
  <c r="N19" i="22"/>
  <c r="N20" i="22"/>
  <c r="E51" i="16" l="1"/>
  <c r="F51" i="16"/>
  <c r="D51" i="16"/>
  <c r="B28" i="9" l="1"/>
  <c r="B21" i="1" l="1"/>
  <c r="B35" i="1"/>
  <c r="N19" i="10" l="1"/>
  <c r="N20" i="10"/>
  <c r="N18" i="10"/>
  <c r="B21" i="20" l="1"/>
  <c r="B67" i="1" l="1"/>
  <c r="B38" i="2" l="1"/>
  <c r="B18" i="1" l="1"/>
  <c r="D17" i="20" l="1"/>
  <c r="B68" i="1"/>
  <c r="B10" i="5"/>
  <c r="B13" i="20"/>
  <c r="B17" i="20" s="1"/>
  <c r="B48" i="1"/>
  <c r="D57" i="1"/>
  <c r="C57" i="1"/>
  <c r="C64" i="1" s="1"/>
  <c r="C70" i="1" s="1"/>
  <c r="B57" i="1"/>
  <c r="E64" i="1" l="1"/>
  <c r="B9" i="5"/>
  <c r="B25" i="5"/>
  <c r="B8" i="5"/>
  <c r="B19" i="5" s="1"/>
  <c r="B24" i="5"/>
  <c r="B42" i="1"/>
  <c r="C37" i="2"/>
  <c r="B42" i="2"/>
  <c r="B44" i="21" l="1"/>
  <c r="B66" i="1" l="1"/>
  <c r="B30" i="5" l="1"/>
  <c r="B17" i="21" l="1"/>
  <c r="O19" i="10" l="1"/>
  <c r="O20" i="10"/>
  <c r="O18" i="10"/>
  <c r="C77" i="1" l="1"/>
  <c r="C30" i="2"/>
  <c r="B33" i="2"/>
  <c r="B57" i="2" s="1"/>
  <c r="C26" i="15" l="1"/>
  <c r="C33" i="15" s="1"/>
  <c r="J21" i="10" l="1"/>
  <c r="K21" i="10"/>
  <c r="M21" i="10"/>
  <c r="L21" i="10"/>
  <c r="C40" i="9"/>
  <c r="C47" i="9" s="1"/>
  <c r="C21" i="21"/>
  <c r="C26" i="21" s="1"/>
  <c r="C44" i="21"/>
  <c r="C51" i="21" s="1"/>
  <c r="C45" i="5"/>
  <c r="C9" i="2"/>
  <c r="C52" i="2" s="1"/>
  <c r="C59" i="2" l="1"/>
  <c r="O21" i="10"/>
  <c r="B38" i="5" l="1"/>
  <c r="B37" i="2"/>
  <c r="B35" i="20" l="1"/>
  <c r="D58" i="16" l="1"/>
  <c r="E58" i="16"/>
  <c r="F58" i="16"/>
  <c r="G58" i="16"/>
  <c r="H58" i="16"/>
  <c r="I58" i="16"/>
  <c r="J58" i="16"/>
  <c r="K58" i="16"/>
  <c r="L58" i="16"/>
  <c r="M58" i="16"/>
  <c r="N58" i="16"/>
  <c r="C58" i="16"/>
  <c r="B16" i="16"/>
  <c r="B12" i="16" s="1"/>
  <c r="B32" i="16" s="1"/>
  <c r="L34" i="16"/>
  <c r="M34" i="16"/>
  <c r="N34" i="16"/>
  <c r="D59" i="2"/>
  <c r="K21" i="22"/>
  <c r="B36" i="16" l="1"/>
  <c r="B34" i="1"/>
  <c r="B33" i="1" s="1"/>
  <c r="B30" i="2"/>
  <c r="P21" i="22" l="1"/>
  <c r="J21" i="22"/>
  <c r="I21" i="22"/>
  <c r="G21" i="22"/>
  <c r="F21" i="22"/>
  <c r="E21" i="22"/>
  <c r="D21" i="22"/>
  <c r="C21" i="22"/>
  <c r="B21" i="22"/>
  <c r="N18" i="22"/>
  <c r="H21" i="22"/>
  <c r="B51" i="21"/>
  <c r="B21" i="21"/>
  <c r="B26" i="21" s="1"/>
  <c r="C15" i="16"/>
  <c r="D15" i="16"/>
  <c r="F15" i="16"/>
  <c r="G15" i="16"/>
  <c r="H15" i="16"/>
  <c r="H13" i="16" s="1"/>
  <c r="I15" i="16"/>
  <c r="I13" i="16" s="1"/>
  <c r="J15" i="16"/>
  <c r="K15" i="16"/>
  <c r="L15" i="16"/>
  <c r="M15" i="16"/>
  <c r="N15" i="16"/>
  <c r="C16" i="16"/>
  <c r="E16" i="16"/>
  <c r="G16" i="16"/>
  <c r="H16" i="16"/>
  <c r="J16" i="16"/>
  <c r="K16" i="16"/>
  <c r="M16" i="16"/>
  <c r="N16" i="16"/>
  <c r="D17" i="16"/>
  <c r="D16" i="16" s="1"/>
  <c r="F17" i="16"/>
  <c r="F16" i="16" s="1"/>
  <c r="I17" i="16"/>
  <c r="I16" i="16" s="1"/>
  <c r="L17" i="16"/>
  <c r="L16" i="16" s="1"/>
  <c r="C19" i="16"/>
  <c r="C18" i="16" s="1"/>
  <c r="D19" i="16"/>
  <c r="D18" i="16" s="1"/>
  <c r="E19" i="16"/>
  <c r="E18" i="16" s="1"/>
  <c r="F19" i="16"/>
  <c r="F18" i="16" s="1"/>
  <c r="G19" i="16"/>
  <c r="G18" i="16" s="1"/>
  <c r="H19" i="16"/>
  <c r="H18" i="16" s="1"/>
  <c r="I19" i="16"/>
  <c r="I18" i="16" s="1"/>
  <c r="J19" i="16"/>
  <c r="J18" i="16" s="1"/>
  <c r="K19" i="16"/>
  <c r="K18" i="16" s="1"/>
  <c r="L19" i="16"/>
  <c r="L18" i="16" s="1"/>
  <c r="M19" i="16"/>
  <c r="M18" i="16" s="1"/>
  <c r="N19" i="16"/>
  <c r="N18" i="16" s="1"/>
  <c r="C21" i="16"/>
  <c r="C20" i="16" s="1"/>
  <c r="D21" i="16"/>
  <c r="D20" i="16" s="1"/>
  <c r="E21" i="16"/>
  <c r="E20" i="16" s="1"/>
  <c r="F21" i="16"/>
  <c r="F20" i="16" s="1"/>
  <c r="G21" i="16"/>
  <c r="G20" i="16" s="1"/>
  <c r="H21" i="16"/>
  <c r="H20" i="16" s="1"/>
  <c r="I21" i="16"/>
  <c r="I20" i="16" s="1"/>
  <c r="J21" i="16"/>
  <c r="J20" i="16" s="1"/>
  <c r="K21" i="16"/>
  <c r="K20" i="16" s="1"/>
  <c r="L21" i="16"/>
  <c r="L20" i="16" s="1"/>
  <c r="M21" i="16"/>
  <c r="M20" i="16" s="1"/>
  <c r="N21" i="16"/>
  <c r="N20" i="16" s="1"/>
  <c r="C34" i="16"/>
  <c r="D34" i="16"/>
  <c r="E34" i="16"/>
  <c r="F34" i="16"/>
  <c r="G34" i="16"/>
  <c r="H34" i="16"/>
  <c r="I34" i="16"/>
  <c r="J34" i="16"/>
  <c r="K34" i="16"/>
  <c r="C47" i="16"/>
  <c r="D47" i="16"/>
  <c r="E47" i="16"/>
  <c r="F47" i="16"/>
  <c r="G47" i="16"/>
  <c r="H47" i="16"/>
  <c r="I47" i="16"/>
  <c r="J47" i="16"/>
  <c r="K47" i="16"/>
  <c r="L47" i="16"/>
  <c r="M47" i="16"/>
  <c r="N47" i="16"/>
  <c r="C48" i="16"/>
  <c r="D48" i="16"/>
  <c r="E48" i="16"/>
  <c r="F48" i="16"/>
  <c r="G48" i="16"/>
  <c r="H48" i="16"/>
  <c r="I48" i="16"/>
  <c r="J48" i="16"/>
  <c r="K48" i="16"/>
  <c r="L48" i="16"/>
  <c r="M48" i="16"/>
  <c r="N48" i="16"/>
  <c r="C49" i="16"/>
  <c r="D49" i="16"/>
  <c r="E49" i="16"/>
  <c r="F49" i="16"/>
  <c r="G49" i="16"/>
  <c r="H49" i="16"/>
  <c r="I49" i="16"/>
  <c r="J49" i="16"/>
  <c r="K49" i="16"/>
  <c r="L49" i="16"/>
  <c r="M49" i="16"/>
  <c r="N49" i="16"/>
  <c r="C56" i="16"/>
  <c r="D56" i="16"/>
  <c r="E56" i="16"/>
  <c r="F56" i="16"/>
  <c r="G56" i="16"/>
  <c r="H56" i="16"/>
  <c r="I56" i="16"/>
  <c r="J56" i="16"/>
  <c r="K56" i="16"/>
  <c r="L56" i="16"/>
  <c r="M56" i="16"/>
  <c r="N56" i="16"/>
  <c r="C57" i="16"/>
  <c r="D57" i="16"/>
  <c r="E57" i="16"/>
  <c r="F57" i="16"/>
  <c r="G57" i="16"/>
  <c r="H57" i="16"/>
  <c r="I57" i="16"/>
  <c r="J57" i="16"/>
  <c r="K57" i="16"/>
  <c r="L57" i="16"/>
  <c r="M57" i="16"/>
  <c r="N57" i="16"/>
  <c r="C60" i="16"/>
  <c r="D60" i="16"/>
  <c r="E60" i="16"/>
  <c r="F60" i="16"/>
  <c r="G60" i="16"/>
  <c r="H60" i="16"/>
  <c r="I60" i="16"/>
  <c r="J60" i="16"/>
  <c r="K60" i="16"/>
  <c r="L60" i="16"/>
  <c r="M60" i="16"/>
  <c r="N60" i="16"/>
  <c r="B62" i="16"/>
  <c r="B21" i="10"/>
  <c r="C21" i="10"/>
  <c r="D21" i="10"/>
  <c r="E21" i="10"/>
  <c r="F21" i="10"/>
  <c r="G21" i="10"/>
  <c r="H21" i="10"/>
  <c r="I21" i="10"/>
  <c r="P21" i="10"/>
  <c r="B40" i="9"/>
  <c r="B47" i="9" s="1"/>
  <c r="C21" i="20"/>
  <c r="C35" i="20" s="1"/>
  <c r="D21" i="20"/>
  <c r="B23" i="5"/>
  <c r="B45" i="5" s="1"/>
  <c r="B9" i="2"/>
  <c r="B52" i="2" s="1"/>
  <c r="B59" i="2" s="1"/>
  <c r="D10" i="1"/>
  <c r="B10" i="1"/>
  <c r="D18" i="1"/>
  <c r="D34" i="1"/>
  <c r="D42" i="1"/>
  <c r="D48" i="1"/>
  <c r="B50" i="1"/>
  <c r="D50" i="1"/>
  <c r="B52" i="1"/>
  <c r="B45" i="1" s="1"/>
  <c r="D52" i="1"/>
  <c r="D66" i="1"/>
  <c r="D45" i="1" l="1"/>
  <c r="B64" i="1"/>
  <c r="B70" i="1" s="1"/>
  <c r="B77" i="1" s="1"/>
  <c r="D33" i="1"/>
  <c r="M55" i="16"/>
  <c r="K55" i="16"/>
  <c r="I55" i="16"/>
  <c r="G55" i="16"/>
  <c r="E55" i="16"/>
  <c r="C55" i="16"/>
  <c r="D46" i="16"/>
  <c r="N55" i="16"/>
  <c r="L55" i="16"/>
  <c r="J55" i="16"/>
  <c r="H55" i="16"/>
  <c r="F55" i="16"/>
  <c r="D55" i="16"/>
  <c r="B64" i="18"/>
  <c r="H12" i="16"/>
  <c r="I12" i="16"/>
  <c r="N46" i="16"/>
  <c r="L46" i="16"/>
  <c r="J46" i="16"/>
  <c r="H46" i="16"/>
  <c r="F46" i="16"/>
  <c r="M46" i="16"/>
  <c r="K46" i="16"/>
  <c r="I46" i="16"/>
  <c r="G46" i="16"/>
  <c r="G63" i="16" s="1"/>
  <c r="E46" i="16"/>
  <c r="C46" i="16"/>
  <c r="N21" i="10"/>
  <c r="N21" i="22"/>
  <c r="B9" i="1"/>
  <c r="C63" i="16" l="1"/>
  <c r="K63" i="16"/>
  <c r="H63" i="16"/>
  <c r="I63" i="16"/>
  <c r="J63" i="16"/>
  <c r="D63" i="16"/>
  <c r="L63" i="16"/>
  <c r="E63" i="16"/>
  <c r="M63" i="16"/>
  <c r="F63" i="16"/>
  <c r="N63" i="16"/>
  <c r="H32" i="16"/>
  <c r="H36" i="16" s="1"/>
  <c r="I32" i="16"/>
  <c r="I36" i="16" s="1"/>
  <c r="D64" i="1"/>
  <c r="D70" i="1" s="1"/>
  <c r="D77" i="1" s="1"/>
  <c r="F14" i="16"/>
  <c r="F13" i="16" s="1"/>
  <c r="F12" i="16" s="1"/>
  <c r="J14" i="16"/>
  <c r="J13" i="16" s="1"/>
  <c r="J12" i="16" s="1"/>
  <c r="B66" i="16"/>
  <c r="G14" i="16"/>
  <c r="G13" i="16" s="1"/>
  <c r="G12" i="16" s="1"/>
  <c r="M14" i="16"/>
  <c r="M13" i="16" s="1"/>
  <c r="M12" i="16" s="1"/>
  <c r="N14" i="16"/>
  <c r="N13" i="16" s="1"/>
  <c r="N12" i="16" s="1"/>
  <c r="E14" i="16"/>
  <c r="E13" i="16" s="1"/>
  <c r="E12" i="16" s="1"/>
  <c r="D14" i="16"/>
  <c r="D13" i="16" s="1"/>
  <c r="D12" i="16" s="1"/>
  <c r="K14" i="16"/>
  <c r="K13" i="16" s="1"/>
  <c r="K12" i="16" s="1"/>
  <c r="C13" i="16"/>
  <c r="L14" i="16"/>
  <c r="L13" i="16" s="1"/>
  <c r="L12" i="16" s="1"/>
  <c r="L32" i="16" l="1"/>
  <c r="L36" i="16" s="1"/>
  <c r="L66" i="16" s="1"/>
  <c r="K32" i="16"/>
  <c r="K36" i="16" s="1"/>
  <c r="K66" i="16" s="1"/>
  <c r="E32" i="16"/>
  <c r="E36" i="16" s="1"/>
  <c r="E66" i="16" s="1"/>
  <c r="M32" i="16"/>
  <c r="M36" i="16" s="1"/>
  <c r="M66" i="16" s="1"/>
  <c r="F32" i="16"/>
  <c r="F36" i="16" s="1"/>
  <c r="F66" i="16" s="1"/>
  <c r="H66" i="16"/>
  <c r="I66" i="16"/>
  <c r="D32" i="16"/>
  <c r="D36" i="16" s="1"/>
  <c r="D66" i="16" s="1"/>
  <c r="N32" i="16"/>
  <c r="N36" i="16" s="1"/>
  <c r="N66" i="16" s="1"/>
  <c r="G32" i="16"/>
  <c r="G36" i="16" s="1"/>
  <c r="G66" i="16" s="1"/>
  <c r="J32" i="16"/>
  <c r="J36" i="16" s="1"/>
  <c r="J66" i="16" s="1"/>
  <c r="C12" i="16"/>
  <c r="C32" i="16" l="1"/>
  <c r="C36" i="16" s="1"/>
  <c r="C66" i="16" s="1"/>
</calcChain>
</file>

<file path=xl/sharedStrings.xml><?xml version="1.0" encoding="utf-8"?>
<sst xmlns="http://schemas.openxmlformats.org/spreadsheetml/2006/main" count="637" uniqueCount="477">
  <si>
    <t>5. Gyermekétkeztetés támogatása</t>
  </si>
  <si>
    <t>Támogatási összeg forintban</t>
  </si>
  <si>
    <t>1/c. Egyéb kötelező önkormányzati feladatok támogatása</t>
  </si>
  <si>
    <t>III. Települési önk. szociális és gyermekjóléti feladatainak támogatása</t>
  </si>
  <si>
    <t>Temetőfenntartás</t>
  </si>
  <si>
    <t>Zöldterületgazdálkodás</t>
  </si>
  <si>
    <t>Konyha</t>
  </si>
  <si>
    <t xml:space="preserve">                                                                                  BEVÉTELEK</t>
  </si>
  <si>
    <t xml:space="preserve">                  </t>
  </si>
  <si>
    <t>Bevételi    jogcímek</t>
  </si>
  <si>
    <t xml:space="preserve">              Előirányzat</t>
  </si>
  <si>
    <t>Teljesítés</t>
  </si>
  <si>
    <t>Módosított</t>
  </si>
  <si>
    <t xml:space="preserve">                                                                                  K I A D Á S O K</t>
  </si>
  <si>
    <t>Kiadási jogcímek</t>
  </si>
  <si>
    <t>I. Működési kiadások</t>
  </si>
  <si>
    <t>II. Juttatások, segélyek</t>
  </si>
  <si>
    <t>III. Fejlesztések, felújítások</t>
  </si>
  <si>
    <t xml:space="preserve">     - Általános</t>
  </si>
  <si>
    <t xml:space="preserve"> Fejlesztési  bevételek</t>
  </si>
  <si>
    <t>Módosított ei.</t>
  </si>
  <si>
    <t xml:space="preserve"> Fejlesztési  kiadások</t>
  </si>
  <si>
    <t xml:space="preserve">    - szabadon felhasználható</t>
  </si>
  <si>
    <t>Fejlesztési    pénzeszközök</t>
  </si>
  <si>
    <t>Eredeti</t>
  </si>
  <si>
    <t>Eredeti ei.</t>
  </si>
  <si>
    <t>8./  Tartalékok</t>
  </si>
  <si>
    <t>….sz. melléklet</t>
  </si>
  <si>
    <t xml:space="preserve">           - Csatorna hálózat felújítás</t>
  </si>
  <si>
    <t>Bér</t>
  </si>
  <si>
    <t>Munkaadót terhelő járulékok</t>
  </si>
  <si>
    <t>Összesen</t>
  </si>
  <si>
    <t xml:space="preserve">   Előirányzat</t>
  </si>
  <si>
    <t xml:space="preserve">      Előirányzat</t>
  </si>
  <si>
    <t xml:space="preserve">     Előirányzat</t>
  </si>
  <si>
    <t xml:space="preserve">    Előirányzat</t>
  </si>
  <si>
    <t xml:space="preserve"> Eredeti</t>
  </si>
  <si>
    <t>Mezőőr</t>
  </si>
  <si>
    <t xml:space="preserve">    Összesen:</t>
  </si>
  <si>
    <t>I. Intézményi működési bevételek összesen:</t>
  </si>
  <si>
    <t xml:space="preserve">   - 1.) 51-52.Személyi juttatások</t>
  </si>
  <si>
    <t xml:space="preserve">   - 2.) 53. Munkaadókat terhelő járulékok</t>
  </si>
  <si>
    <t xml:space="preserve">   - 3.) 54-56.Dologi kiadások </t>
  </si>
  <si>
    <t>Kisértékű eszköz beszerzés</t>
  </si>
  <si>
    <t>Előirányzat</t>
  </si>
  <si>
    <t>Teljesítés %</t>
  </si>
  <si>
    <t>KIADÁSOK</t>
  </si>
  <si>
    <t>Teljesítés               %</t>
  </si>
  <si>
    <t>VIII. Tartalékok</t>
  </si>
  <si>
    <t>Létszámkeret, személyi juttatás és munkáltató által fizetendő járulékok</t>
  </si>
  <si>
    <t>Járulékok</t>
  </si>
  <si>
    <t>Védőnői szolgálat</t>
  </si>
  <si>
    <t>Művelődési Ház</t>
  </si>
  <si>
    <t>Közműv. Könyvtár (megbizási jogviszony)</t>
  </si>
  <si>
    <t>Háziorvosi ell.</t>
  </si>
  <si>
    <t>COFOG száma</t>
  </si>
  <si>
    <t>COFOG elnevezése</t>
  </si>
  <si>
    <t>063020</t>
  </si>
  <si>
    <t>Víztermelés-, kezelés-, ellátás</t>
  </si>
  <si>
    <t>045160</t>
  </si>
  <si>
    <t>Közutak, hidak, alagutak üzemeltetése, fenntartása</t>
  </si>
  <si>
    <t>013350</t>
  </si>
  <si>
    <t>Önkormányzati vagyonnal való gazdálkodással kapcsolatos feladatok (Lakóingatlan és nem lakóingatlan bérbeadása, üzemeltetése)</t>
  </si>
  <si>
    <t>042180</t>
  </si>
  <si>
    <t>Állat-egészségügy</t>
  </si>
  <si>
    <t>064010</t>
  </si>
  <si>
    <t>Közvilágítás</t>
  </si>
  <si>
    <t>066020</t>
  </si>
  <si>
    <t>Város-, és községgazdálkodási egyéb szolgáltatások</t>
  </si>
  <si>
    <t>018010</t>
  </si>
  <si>
    <t>018030</t>
  </si>
  <si>
    <t>091110</t>
  </si>
  <si>
    <t>Óvodai nevelés, ellátás szakmai feladatai</t>
  </si>
  <si>
    <t>072111</t>
  </si>
  <si>
    <t>Háziorvosi alapellátás</t>
  </si>
  <si>
    <t>072112</t>
  </si>
  <si>
    <t>Háziorvosi ügyeleti ellátás</t>
  </si>
  <si>
    <t>074031</t>
  </si>
  <si>
    <t>Szociális étkeztetés</t>
  </si>
  <si>
    <t>041237</t>
  </si>
  <si>
    <t>082092</t>
  </si>
  <si>
    <t>Köztemető-fenntartás és működtetés</t>
  </si>
  <si>
    <t>011130</t>
  </si>
  <si>
    <t>Önkormányzatok és önkormányzati hivatalok jogalkotó és általános igazgatási tevékenysége</t>
  </si>
  <si>
    <t>ÁLLAMI TÁMOGATÁS</t>
  </si>
  <si>
    <t>I. Helyi önkormányzatok működésének általános támogatása</t>
  </si>
  <si>
    <t>1/b. Település üzemeltetéshez kapcsolódó feladatok</t>
  </si>
  <si>
    <t>II. A települési önkormányzatok egyes köznevelési feladatainak támogatása               (kötött támogatás)</t>
  </si>
  <si>
    <t>1. Óvoda pedagógusok és segítők bértámogatása</t>
  </si>
  <si>
    <t>1. Egyes jövedelempótló támogatások kiegészítése</t>
  </si>
  <si>
    <t>IV. Települési önkormányzatok kulturális feladatainak támogatása</t>
  </si>
  <si>
    <r>
      <t>1.)</t>
    </r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>Könyvtári, közművelődési feladatok támogatása</t>
    </r>
  </si>
  <si>
    <t>ELŐIRÁNYZAT   FELHASZNÁLÁSI  és FINANSZÍROZÁSI  ÜTEMTERV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</si>
  <si>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</si>
  <si>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</si>
  <si>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</si>
  <si>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</si>
  <si>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</si>
  <si>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</si>
  <si>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</si>
  <si>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</si>
  <si>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</si>
  <si>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</si>
  <si>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</si>
  <si>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</si>
  <si>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BEVÉTELEK</t>
  </si>
  <si>
    <t>1. Saját bevételek ( a+b)</t>
  </si>
  <si>
    <t>a/ Folyó bevételek</t>
  </si>
  <si>
    <t xml:space="preserve">          - helyi adók</t>
  </si>
  <si>
    <t>b/ Felhalmozási és tőkejell. bev</t>
  </si>
  <si>
    <t>2. Központilag szabály. bev.</t>
  </si>
  <si>
    <t>3. Átvett pénzeszközök</t>
  </si>
  <si>
    <t>Tárgyévi pénzforgalmi bev.össz.</t>
  </si>
  <si>
    <t>I.GAZDÁLKODÁSI BEVÉTELEK</t>
  </si>
  <si>
    <t>GAZDÁLKODÁSI KIADÁSOK</t>
  </si>
  <si>
    <t>1. Működési kiadások</t>
  </si>
  <si>
    <t>Ebből: - személyi juttatások</t>
  </si>
  <si>
    <t xml:space="preserve">          - munkaadót terh. járulék</t>
  </si>
  <si>
    <t xml:space="preserve">          - dologi kiadások</t>
  </si>
  <si>
    <t>Ebből: - felújítások</t>
  </si>
  <si>
    <t xml:space="preserve">          - beruházások</t>
  </si>
  <si>
    <t>II. Gazdálkodási kiadás össz.</t>
  </si>
  <si>
    <t>III. Tárgyévi gazdálkodási</t>
  </si>
  <si>
    <t>egyenleg ( I.- II.)</t>
  </si>
  <si>
    <t xml:space="preserve">  Értékpapír eladás ( + )</t>
  </si>
  <si>
    <t xml:space="preserve">  Értékpapír vásárlás ( - )</t>
  </si>
  <si>
    <t xml:space="preserve">     egyenlege</t>
  </si>
  <si>
    <t xml:space="preserve">  Hitelfelvétel ( +)</t>
  </si>
  <si>
    <t xml:space="preserve">  Hiteltörlesztés ( - )</t>
  </si>
  <si>
    <t>VI. Tárgyévi egyenleg finan-</t>
  </si>
  <si>
    <r>
      <t xml:space="preserve">    </t>
    </r>
    <r>
      <rPr>
        <b/>
        <sz val="10"/>
        <rFont val="Arial CE"/>
        <family val="2"/>
        <charset val="238"/>
      </rPr>
      <t>( III +/- IV. +/- V.)</t>
    </r>
  </si>
  <si>
    <t>Állami támogatás</t>
  </si>
  <si>
    <t>óvoda</t>
  </si>
  <si>
    <t xml:space="preserve">1/d. Lakott külterületekkel kapcsolatos feladatok       </t>
  </si>
  <si>
    <r>
      <t xml:space="preserve">        bd. Közutak fenntartási támogatása:                 </t>
    </r>
    <r>
      <rPr>
        <u/>
        <sz val="12"/>
        <rFont val="Times New Roman"/>
        <family val="1"/>
        <charset val="238"/>
      </rPr>
      <t xml:space="preserve">       </t>
    </r>
  </si>
  <si>
    <t xml:space="preserve">        bc. Köztemető fenntartási támogatás                          </t>
  </si>
  <si>
    <t xml:space="preserve">        bb. Közvilágítás fenntartási támogatás                     </t>
  </si>
  <si>
    <t>2. Települési önkormányzatok szociális feladatainak támogatása</t>
  </si>
  <si>
    <t>2. Működési célra átvett pénz ÁHT belülről</t>
  </si>
  <si>
    <t>II. Felhalmozási célú támogatások államháztartáson belülről</t>
  </si>
  <si>
    <t>III. Közhatalmi bevételek</t>
  </si>
  <si>
    <t>IV. Intézményi működési bevételek</t>
  </si>
  <si>
    <t>011320</t>
  </si>
  <si>
    <t>Önkormányzatok elszámolásai a központi költségvetéssel</t>
  </si>
  <si>
    <t>Közfoglalkoztatási mintaprogram</t>
  </si>
  <si>
    <t>Nem veszélyes hulladék begyűjtése, szállítása, átrakása</t>
  </si>
  <si>
    <t xml:space="preserve">          - bérleti díj</t>
  </si>
  <si>
    <t>066010</t>
  </si>
  <si>
    <t>Zöldterületkezelés</t>
  </si>
  <si>
    <t>Közművelődés- hagyományos közösségi kulturális értékek gondozása</t>
  </si>
  <si>
    <t>Óvodai nevelés , ellátás működési feladatai</t>
  </si>
  <si>
    <t>107051</t>
  </si>
  <si>
    <t>107052</t>
  </si>
  <si>
    <t>107060</t>
  </si>
  <si>
    <t>Egyéb szociális pénzbeli és természetbeni ellátások, támogatások</t>
  </si>
  <si>
    <t>900020</t>
  </si>
  <si>
    <t>091140</t>
  </si>
  <si>
    <t>096015</t>
  </si>
  <si>
    <t>096025</t>
  </si>
  <si>
    <t>Munkahelyi vendéglátás</t>
  </si>
  <si>
    <t>3. melléklete</t>
  </si>
  <si>
    <t>2. melléklete</t>
  </si>
  <si>
    <t xml:space="preserve"> 4. melléklete</t>
  </si>
  <si>
    <t>e Ft-ban</t>
  </si>
  <si>
    <t>1.  melléklete</t>
  </si>
  <si>
    <t>6. melléklete</t>
  </si>
  <si>
    <t>1./ Csatorna hálózat bérleti díja</t>
  </si>
  <si>
    <t xml:space="preserve">2./ Vízműhálózat :   - bérleti díj, koncessziós díj </t>
  </si>
  <si>
    <t>Működési    pénzeszközök</t>
  </si>
  <si>
    <t>1./ Központi költségvetésből kapott támogatások</t>
  </si>
  <si>
    <t>2./ Működési célra átvett pénz ÁHT belülről</t>
  </si>
  <si>
    <t xml:space="preserve">    - kötött felhasználású</t>
  </si>
  <si>
    <t xml:space="preserve">    - szabad felhasználású</t>
  </si>
  <si>
    <t>Személyi jellegű juttatások</t>
  </si>
  <si>
    <t>Dologi kiadások</t>
  </si>
  <si>
    <t>2./ Juttatások, segélyek</t>
  </si>
  <si>
    <t>9. melléklete</t>
  </si>
  <si>
    <t>Részfoglalkozású</t>
  </si>
  <si>
    <t>IX. Megelőlegezés visszafizetése</t>
  </si>
  <si>
    <t>konyha</t>
  </si>
  <si>
    <t>bentlakásos</t>
  </si>
  <si>
    <t>Zalaszentlászló  Község Önkormányzata</t>
  </si>
  <si>
    <t>042130</t>
  </si>
  <si>
    <t>Növénytermesztés,állattenyésztés és kapcsolodó szolgáltatások</t>
  </si>
  <si>
    <t>081045</t>
  </si>
  <si>
    <t>082044</t>
  </si>
  <si>
    <t>Könyvtári szolgáltatások</t>
  </si>
  <si>
    <t xml:space="preserve">Közfoglalkoztatás           </t>
  </si>
  <si>
    <t>1/1 kiegészítés</t>
  </si>
  <si>
    <t>Önkorm. Fogl.</t>
  </si>
  <si>
    <t>Dologi kiadás</t>
  </si>
  <si>
    <t>5. melléklete</t>
  </si>
  <si>
    <t>8. melléklete</t>
  </si>
  <si>
    <t>Óvoda költségvetése</t>
  </si>
  <si>
    <t>Integrált Szociális Intézmény</t>
  </si>
  <si>
    <t>Házi segítségnyújtás</t>
  </si>
  <si>
    <t xml:space="preserve">Bentlakásos </t>
  </si>
  <si>
    <t>Egyéb vendéglátás</t>
  </si>
  <si>
    <t>Polgármesteri illetmény</t>
  </si>
  <si>
    <t xml:space="preserve">    - Pedagógusi bérfejlesztés pótlólagos összeg: 1 fő                               </t>
  </si>
  <si>
    <t xml:space="preserve">c. Szociális étkezés </t>
  </si>
  <si>
    <t>d. Házi segítségnyújtás</t>
  </si>
  <si>
    <t>Család és nővédelmi egészségügyi gondozás</t>
  </si>
  <si>
    <t>Házisegítségnyújtás</t>
  </si>
  <si>
    <t>ISZI költségvetése</t>
  </si>
  <si>
    <t xml:space="preserve">            -Türje Község Önkormányzata (Hivatal fenntartáshoz)</t>
  </si>
  <si>
    <t xml:space="preserve">            -Tűzoltóság</t>
  </si>
  <si>
    <t xml:space="preserve">     - célhoz kötött (lakásfenntartási)</t>
  </si>
  <si>
    <t>V. Felhalmozási és tőke jellegű bevételek</t>
  </si>
  <si>
    <t>VII. Bevételek Összesen ( I.+…..+VI.)</t>
  </si>
  <si>
    <t>VIII. Előző évi korrigált pénzmaradvány</t>
  </si>
  <si>
    <t>XI. Zalaszentlászló Község Önkormányzatának összevont bevételei</t>
  </si>
  <si>
    <t xml:space="preserve"> adatok ezer Ft-ban</t>
  </si>
  <si>
    <t>adatok ezer Ft-ban</t>
  </si>
  <si>
    <t xml:space="preserve">            - Belső Ellenőrzési Társulás</t>
  </si>
  <si>
    <t>Működési célú áht-n belül</t>
  </si>
  <si>
    <t>Működési célú áht-n kívül</t>
  </si>
  <si>
    <t>Ktgvetési szervek támogatása</t>
  </si>
  <si>
    <t>2. Juttatások, segélyek</t>
  </si>
  <si>
    <t>3. Felhalmozási kiadások</t>
  </si>
  <si>
    <t>Működési bevételek</t>
  </si>
  <si>
    <t>4./ Működési pénzeszközátadás áht-n belül</t>
  </si>
  <si>
    <t>5./ Működési pénzeszközátadás áht-n kívül</t>
  </si>
  <si>
    <t>6./ Felügyelet alá tartozó  költségvetési szervek támogatása</t>
  </si>
  <si>
    <t>7./ Megelőlegezés visszafizetése</t>
  </si>
  <si>
    <t>Összesen:</t>
  </si>
  <si>
    <t>I. Működési célú támogatások államháztartáson belülről</t>
  </si>
  <si>
    <t>4. Felhalm. célú támogatások</t>
  </si>
  <si>
    <t>Szabadidősport és tevékenység támogatása</t>
  </si>
  <si>
    <t>Gyermekétkeztetés</t>
  </si>
  <si>
    <t>Óvodai nevelés, ellátás működési feladatai</t>
  </si>
  <si>
    <t>4. A finanszirozás szempontjából elismert szakmai dolgozók bértámogatása</t>
  </si>
  <si>
    <t>3. Egyes szociális és gyermekjóléti feladatok támogatása</t>
  </si>
  <si>
    <t xml:space="preserve"> Ebből  - Szociális és Gyermekjóléti Alapszolg. Központ</t>
  </si>
  <si>
    <t>Támogatási célú finanszírozási műveletek</t>
  </si>
  <si>
    <t>Önkormányzatok funkcióra nem sorolható bevételei államháztartáson kívülről</t>
  </si>
  <si>
    <t>102023</t>
  </si>
  <si>
    <t>b. lakásfenntartási tám. 3600.- 90 %-a</t>
  </si>
  <si>
    <t>b. Intézmény-üzemeltetési támogatás</t>
  </si>
  <si>
    <t xml:space="preserve">b. Gyerm. Étk. Üzemeltetésének támogatása </t>
  </si>
  <si>
    <t>V. Működési célú támogatásértékű pénzátadás</t>
  </si>
  <si>
    <t>VII. Felügyelet alá tartozó ktgv.szerv támogatása</t>
  </si>
  <si>
    <t>ezer Ft-ban</t>
  </si>
  <si>
    <t xml:space="preserve"> ezer Ft-ban</t>
  </si>
  <si>
    <t>3./ Közhatalmi bevételek</t>
  </si>
  <si>
    <t>4./ Intézményi működési bevételek</t>
  </si>
  <si>
    <t>II.Beruházási kiadások (kisértékű eszközbeszerzés)</t>
  </si>
  <si>
    <t>Szolgáltatási bevétel</t>
  </si>
  <si>
    <t>Kiszámlázott ÁFA</t>
  </si>
  <si>
    <t>Intézményi kiadások összesen: (I.+II.+III.)</t>
  </si>
  <si>
    <t>IX. Zalaszentlászló Község Önkormányzata összesen (VII.+VIII.)</t>
  </si>
  <si>
    <t>X. Levonva az intézmények finanszírozása</t>
  </si>
  <si>
    <t>XI. Levonva az intézmények Finanszírozása</t>
  </si>
  <si>
    <t>XII. Zalaszentlászló Község Önkormányzatának összevont bevételei</t>
  </si>
  <si>
    <t>X. Zalszentlászló Község Önkormányzata  összesen ( I.+….+IX.)</t>
  </si>
  <si>
    <t>Ebből:  - Vízmű hálózat, karbantartás, felújítás</t>
  </si>
  <si>
    <t>Szakfeladat megnevezése</t>
  </si>
  <si>
    <t>házi segítségnyújtás</t>
  </si>
  <si>
    <t>szociális étkeztetés</t>
  </si>
  <si>
    <t>Óvoda</t>
  </si>
  <si>
    <t>Szakfeladatok</t>
  </si>
  <si>
    <t>Önkorm.Igazg. tev.(polgármester, képviselők)</t>
  </si>
  <si>
    <t>( 1.+2.+3.+4.+5.)</t>
  </si>
  <si>
    <t>ÖSSZESEN ( 1.+2.+3.+4.+5.+6.)</t>
  </si>
  <si>
    <t>4. Elvonások, befizetések</t>
  </si>
  <si>
    <t>5. Pénzeszközátadás</t>
  </si>
  <si>
    <t>6. Kölcsönnyújtás</t>
  </si>
  <si>
    <t>7. Tervezett tartalék</t>
  </si>
  <si>
    <t>8. Megelőlegezés visszafizetés</t>
  </si>
  <si>
    <t>( 1.+2.+3.+4.+5.+6.+7.+8.)</t>
  </si>
  <si>
    <t>IV. Értékpapír műveletek</t>
  </si>
  <si>
    <t xml:space="preserve">     szírozási műveletek után</t>
  </si>
  <si>
    <t>Ellátási bevétel</t>
  </si>
  <si>
    <t>Bevételi jogcímek</t>
  </si>
  <si>
    <t>III. Felújítások</t>
  </si>
  <si>
    <t>IV.Intézményi kiadások összesen: (I+II.+III.)</t>
  </si>
  <si>
    <t>Főfoglalkozású</t>
  </si>
  <si>
    <t>Működési kiadások</t>
  </si>
  <si>
    <t xml:space="preserve"> 8 hónapra    97.400,- x 20 fő x 8/12       =                                  </t>
  </si>
  <si>
    <t xml:space="preserve"> 4 hónapra    97.400,- x 23 fő x 4/12       =                                    </t>
  </si>
  <si>
    <t xml:space="preserve">a. Elismert dolgozók bértámogatása: 1,12 fő        </t>
  </si>
  <si>
    <t>b. Bölcsődei üzemeltetési támogatás</t>
  </si>
  <si>
    <t>a. A finanszírozás szempontjából elismert dolgozók bértámogatása (1,9 fő)</t>
  </si>
  <si>
    <t>ZALSZENTLÁSZLÓ  KÖZSÉG  ÖNKORMÁNYZATA</t>
  </si>
  <si>
    <t>Zalaszentlászlói Kerekerdő Óvoda-Bölcsőde</t>
  </si>
  <si>
    <t>2019. évi  Működési kiadások részletezése szakfeladatonként és kiemelt előirányzatonként</t>
  </si>
  <si>
    <t>013390</t>
  </si>
  <si>
    <t>Egyéb kiegészítő szolgáltatások</t>
  </si>
  <si>
    <t>016010</t>
  </si>
  <si>
    <t>Országgyűlési, önkormányzati és európai parlamenti képviselők választásához kapcsolódó tevékenységek</t>
  </si>
  <si>
    <t>016020</t>
  </si>
  <si>
    <t>Országos és helyi népszavazással kapcsolatos tevékenységek</t>
  </si>
  <si>
    <t>051030</t>
  </si>
  <si>
    <t>052080</t>
  </si>
  <si>
    <t>Szennyvízcsatorna építése, fenntartása, üzemeltetése</t>
  </si>
  <si>
    <t>063080</t>
  </si>
  <si>
    <t>Vízellátással kapcsolatos közmű fenntartása</t>
  </si>
  <si>
    <t>072312</t>
  </si>
  <si>
    <t>Fogorvosi ügyeleti ellátás</t>
  </si>
  <si>
    <t>072311</t>
  </si>
  <si>
    <t>Fogorvosi alapellátás</t>
  </si>
  <si>
    <t>082042</t>
  </si>
  <si>
    <t>Könyvtári állomány gyarapítása, nyilvántartása</t>
  </si>
  <si>
    <t>082093</t>
  </si>
  <si>
    <t>Közművelődés - egész életre kiterjedő tanulás, amatőr művészetek</t>
  </si>
  <si>
    <t>049010</t>
  </si>
  <si>
    <t>104031</t>
  </si>
  <si>
    <t>104035</t>
  </si>
  <si>
    <t>Gyermekek bölcsődében és mini bölcsődében történő ellátása</t>
  </si>
  <si>
    <t>Gyermekétkeztetés bölcsődében, fogyatékosok nappali intézményében</t>
  </si>
  <si>
    <t>2. Óvodaműködési támogatás 97.400 Ft/ fő / év</t>
  </si>
  <si>
    <t xml:space="preserve">            - Szimat Állatvédő Egyesület</t>
  </si>
  <si>
    <t xml:space="preserve">           - Faluház felújítás</t>
  </si>
  <si>
    <t>Tető átnyúlása miatti rész megvásárlása (41m2*/3)</t>
  </si>
  <si>
    <t>1./ Felújítások</t>
  </si>
  <si>
    <t>2./ Beruházások</t>
  </si>
  <si>
    <t xml:space="preserve">    - kötött (rezsicsökkentés)</t>
  </si>
  <si>
    <t xml:space="preserve">    - célhoz kötött (lakások)</t>
  </si>
  <si>
    <t xml:space="preserve">    - célhoz kötött (víziközmű)</t>
  </si>
  <si>
    <t xml:space="preserve">c. Gyermek étkeztetés szünidei támogatása                    </t>
  </si>
  <si>
    <t>2.1 Működési célra átvett pénz a TB. alapoktól</t>
  </si>
  <si>
    <t>2.2 Működési célú pénzátvétel az elkül. állami pénzalapoktól (közfoglalk.)</t>
  </si>
  <si>
    <t>Tárgyi eszköz beszerzés, felújítás</t>
  </si>
  <si>
    <t>2.3 Munkavállalók utáni pályázati bevétel (GINOP)</t>
  </si>
  <si>
    <t xml:space="preserve">     - Célhoz kötött (rezsicsökkentés)</t>
  </si>
  <si>
    <t>Ellátási díjak (gyermekétkeztetés)</t>
  </si>
  <si>
    <t>IV. Beruházások</t>
  </si>
  <si>
    <t>Működési kiadások összesen (1.+…+8.):</t>
  </si>
  <si>
    <t xml:space="preserve">I. Működési kiadások </t>
  </si>
  <si>
    <t xml:space="preserve">            -Zala-Kar</t>
  </si>
  <si>
    <t xml:space="preserve">            -TÖOSZ</t>
  </si>
  <si>
    <t>bölcsőde</t>
  </si>
  <si>
    <t>1. Helyi adók</t>
  </si>
  <si>
    <t>1.1. Építmény adó</t>
  </si>
  <si>
    <t>1.2. Magánszemélyek kommunális adója</t>
  </si>
  <si>
    <t>1.3 Telekadó</t>
  </si>
  <si>
    <t>1.4 Iparűzési adó</t>
  </si>
  <si>
    <t>1.5 Talajterhelés</t>
  </si>
  <si>
    <t>1.6 Idegenforgalmi adó</t>
  </si>
  <si>
    <t>1.7 Pótlékok, bírságok</t>
  </si>
  <si>
    <t>2. Átengedett központi adók</t>
  </si>
  <si>
    <t>2.1. Gépjárműadó helyi önkormányzatot megillető része</t>
  </si>
  <si>
    <t>1.1. Működés általános támogatása</t>
  </si>
  <si>
    <t>1.2. Köznevelési feladatok támogatása</t>
  </si>
  <si>
    <t>1.3. Szociális és gyermekjóléti feladatok támogatása</t>
  </si>
  <si>
    <t>1.4. Kulturális feladatok támogatása</t>
  </si>
  <si>
    <t>1.5. Helyi önkormányzatok kiegészítő támogatásai</t>
  </si>
  <si>
    <t>1. Készletértékesítés</t>
  </si>
  <si>
    <t>2.Szolgáltatások ellenértéke (sírhelymegváltás, közterülethasználat, köztemető fenntartási hozzájárulás, szállásdíj, lakbér)</t>
  </si>
  <si>
    <t>3. ÁFA bevételek, visszatérülések</t>
  </si>
  <si>
    <t>3.1. Kiszámlázott Áfa bevétel</t>
  </si>
  <si>
    <t>4. Kamatbevételek</t>
  </si>
  <si>
    <t>4.1. Költségvetési és adószámlák kamata</t>
  </si>
  <si>
    <t>5. Egyéb bevételek</t>
  </si>
  <si>
    <t xml:space="preserve">5.1. Egyéb működési bevételek </t>
  </si>
  <si>
    <t xml:space="preserve">1. Csatornahálózat bérleti díja </t>
  </si>
  <si>
    <t>2.Vízműhálózat bérleti díj (koncessziós)</t>
  </si>
  <si>
    <t>1. Működési (állami megelőlegezés: 3 684 211, pénztár 56, főszámla, lekötött betét számlák, rezsicsökkentés 1.140)</t>
  </si>
  <si>
    <t>2. Fejlesztési: ( víziközmű számla 5.934, célelszámolási lakbér 3.435, faluház pályázat 102.583)</t>
  </si>
  <si>
    <t>1. Személyi juttatások</t>
  </si>
  <si>
    <t>2. Munkaadókat terhelő járulékok</t>
  </si>
  <si>
    <t xml:space="preserve">3. Dologi kiadások </t>
  </si>
  <si>
    <t>1. Önkormányzatoknak és költségvetési szerveinek</t>
  </si>
  <si>
    <t>2. Fejezeti kezelésű előirányzat részére BURSA</t>
  </si>
  <si>
    <t>Társadalmi szervezetek, alapítványok összesen</t>
  </si>
  <si>
    <t xml:space="preserve">    - Integrált Szociális Intézmény</t>
  </si>
  <si>
    <t xml:space="preserve">    - Zalaszentlászlói Kerekerdő Óvoda-Bölcsőde</t>
  </si>
  <si>
    <t>1. Működési tartalék</t>
  </si>
  <si>
    <t>2. Fejlesztési tartalék</t>
  </si>
  <si>
    <t>3./ Pénzmaradvány</t>
  </si>
  <si>
    <t>4./  Adó bevételből</t>
  </si>
  <si>
    <t>3./  Tartalékok</t>
  </si>
  <si>
    <t>VI. Működési pénzátadás ÁHT. kívülre</t>
  </si>
  <si>
    <t xml:space="preserve">  Fejlesztési bevételek összesen: ( 1.+….+5.):</t>
  </si>
  <si>
    <t>Fejlesztési kiadások összesen (1.+…+3.):</t>
  </si>
  <si>
    <t xml:space="preserve">  Működési bevételek összesen: ( 1.+….+6.):</t>
  </si>
  <si>
    <t>Irányító (felügyeleti) szervtől kapott támogatás</t>
  </si>
  <si>
    <t xml:space="preserve">  6. Bölcsőde, mini bölcsőde támogatása</t>
  </si>
  <si>
    <t>Szociális ágazati összevont pótlék</t>
  </si>
  <si>
    <t>Módosított előirányzat</t>
  </si>
  <si>
    <t>Eredeti előirányzat</t>
  </si>
  <si>
    <t>Jogcímek</t>
  </si>
  <si>
    <t>2019. évben állami ktgv.-ből származó bevételek összesen:</t>
  </si>
  <si>
    <t>V. Egyéb működési célú állami támogatások</t>
  </si>
  <si>
    <t>1. Működési célra átvett pénz TB alapoktól</t>
  </si>
  <si>
    <t>3. Munkavállalók után kapott támogatás (GINOP)</t>
  </si>
  <si>
    <t>2. Működési célra átvett pénz elkülönített pénzalapoktól (közfoglalkoztatás)</t>
  </si>
  <si>
    <t>VI. Felhalmozási célú állami támogatások</t>
  </si>
  <si>
    <t>1. Szent László Hermára kapott támogatás</t>
  </si>
  <si>
    <t>2. Közfoglalkoztatás felhalmozási célú támogatása</t>
  </si>
  <si>
    <t>3. EMMI által folyósított Makovecz-féle támogatás</t>
  </si>
  <si>
    <t>EMMI által folyósított Makovecz-féle támogatás</t>
  </si>
  <si>
    <t>Szent László Hermára kapott támogatás</t>
  </si>
  <si>
    <t>Közfoglalkoztatás felhalmozási célú támogatása</t>
  </si>
  <si>
    <t>6. Biztosító által fizetett kártérítés</t>
  </si>
  <si>
    <t>Előző évi elszámolásból származó kiadás</t>
  </si>
  <si>
    <t>Térképek készítése</t>
  </si>
  <si>
    <t>Ebből:  Üzlethelyiség megvásárlása</t>
  </si>
  <si>
    <t>Eszközbeszerzés</t>
  </si>
  <si>
    <t>Szent László szobor talapzat</t>
  </si>
  <si>
    <t>III. Működési célú állami támogatás (GINOP)</t>
  </si>
  <si>
    <t xml:space="preserve">IV. Előző évi pénzmaradvány </t>
  </si>
  <si>
    <t>Intézményi bevételek összesen: (I.+II.+III.+IV.):</t>
  </si>
  <si>
    <t>2019. évi költségvetésének módosítása</t>
  </si>
  <si>
    <t>2019. évi költségvetés módosítása</t>
  </si>
  <si>
    <t>2019. évi átlagos statisztikai létszám</t>
  </si>
  <si>
    <t>2019. év</t>
  </si>
  <si>
    <t>IV. Előző évi pénzmaradvány</t>
  </si>
  <si>
    <t>IV. Intézményi bevételek összesen: (I.+II.+III.+IV.)</t>
  </si>
  <si>
    <t>3./ Előző évi elszámolásból eredő különbözet</t>
  </si>
  <si>
    <t>Mindösszesen</t>
  </si>
  <si>
    <t>Önkormányzat összesen:</t>
  </si>
  <si>
    <t>Intézmények összesen:</t>
  </si>
  <si>
    <t>Közfoglalkoztatás</t>
  </si>
  <si>
    <t>Faluház felújítása</t>
  </si>
  <si>
    <t>Mezőgazdasági területalapú támogatás</t>
  </si>
  <si>
    <t xml:space="preserve">     - általános fejlesztési tartalék </t>
  </si>
  <si>
    <t xml:space="preserve">     - célhoz kötött (I. világháborús emlékmű felújítása pályázat)</t>
  </si>
  <si>
    <t>A minimálbér és a garantált bérminimum emelésével kapcsolatos intézkedésekről szóló 1354/2019. (VI.14.) Korm. Határozat szerinti támogatás</t>
  </si>
  <si>
    <t>4. I. Világháborús emlékmű felújítása pályázat (KKETTKK)</t>
  </si>
  <si>
    <t>Minimálbér és garantált bérminimum emelésével kapcsolatos támogatás</t>
  </si>
  <si>
    <t>I. világháborús emlékmű felújítása pályázat (KKETTKK)</t>
  </si>
  <si>
    <t>7. Ingatlanok értékesítése</t>
  </si>
  <si>
    <t>7. melléklete</t>
  </si>
  <si>
    <t>10. melléklet</t>
  </si>
  <si>
    <t>12. melléklete</t>
  </si>
  <si>
    <t xml:space="preserve">    - 8 hónapra óvoda pedagógusok elismert létszáma (2,3 fő)  </t>
  </si>
  <si>
    <t xml:space="preserve">    - 4 hónapra óvoda pedagógusok elismert létszáma (1 fő)  </t>
  </si>
  <si>
    <t xml:space="preserve">    - 8 hónapra óvoda ped. munkáját segítők létszáma (2 fő)</t>
  </si>
  <si>
    <t xml:space="preserve">    - 4 hónapra óvoda ped. munkáját segítők létszáma (1 fő)</t>
  </si>
  <si>
    <t>Egyéb támogatás</t>
  </si>
  <si>
    <t>4. Türje visszautalás 2018. évi elszámolásból</t>
  </si>
  <si>
    <t>5. Falugondnoki autóbeszerzésre kapott támogatás</t>
  </si>
  <si>
    <t>6. Orvosi eszközök beszerzésére kapott támoagtás</t>
  </si>
  <si>
    <t>Zalaszentlászló Kerekerdő Óvoda-Bölcsőde</t>
  </si>
  <si>
    <t>Gyermekétkeztetés köznevelési intézményben</t>
  </si>
  <si>
    <t>Munkahelyi étkeztetés</t>
  </si>
  <si>
    <t xml:space="preserve">        ba. Zöldterület-gazdálkodás:                                 </t>
  </si>
  <si>
    <t>2.4 Türje visszautalás 2018. évi elszámolásból</t>
  </si>
  <si>
    <t>1. Központi költségvetésből kapott költségvetési támogatás</t>
  </si>
  <si>
    <t>Falugondnoki autóbeszerzésre kapott támogatás</t>
  </si>
  <si>
    <t>Orvosi eszközök beszerzésére kapott támogatás</t>
  </si>
  <si>
    <t>VI. Államháztartáson belüli megelőlegezések</t>
  </si>
  <si>
    <t>Államháztartáson belüli megelőlegezés</t>
  </si>
  <si>
    <t>Informatikai eszközök beszerzése</t>
  </si>
  <si>
    <t>Beruházási ÁFA</t>
  </si>
  <si>
    <t xml:space="preserve">           - Temető kerítésének felújítása</t>
  </si>
  <si>
    <t xml:space="preserve">           - I. világháborús emlékmű felújítása</t>
  </si>
  <si>
    <t xml:space="preserve">           - Ifjúsági klubhelyiség felújítása</t>
  </si>
  <si>
    <t>Egyéb bevétel (előző évi gázdíj visszatérítés)</t>
  </si>
  <si>
    <t xml:space="preserve">     - célhoz kötött (Faluház felújítása)</t>
  </si>
  <si>
    <t xml:space="preserve">     - célhoz kötött (víziközmű számla)</t>
  </si>
  <si>
    <t>Egyéb bevételek</t>
  </si>
  <si>
    <t>Makovecz-féle támogatás</t>
  </si>
  <si>
    <t>Felhalmozási célú támogatás (közfoglalkoztatás)</t>
  </si>
  <si>
    <t>I. világháborús emlékmű felújítása pályázat</t>
  </si>
  <si>
    <t>Orvosi eszközbeszerzés</t>
  </si>
  <si>
    <t>5./ Felhalmozási célú támogatások ÁHT belül</t>
  </si>
  <si>
    <t xml:space="preserve">     - célhoz kötött (Faluház felújítás)</t>
  </si>
  <si>
    <t>5./ Pénzmaradvány</t>
  </si>
  <si>
    <t>6./ Megelőlegezés</t>
  </si>
  <si>
    <t xml:space="preserve">     - célhoz kötött (Falugondnoki autóbeszerzés)</t>
  </si>
  <si>
    <t>5./ Szentlászló települések hozzájárulása a szoborhoz</t>
  </si>
  <si>
    <t>Falugondnoki autóbeszerzés</t>
  </si>
  <si>
    <t>Szent László települések hozzájárulása</t>
  </si>
  <si>
    <t>Területalapú támogatás</t>
  </si>
  <si>
    <t>5. Megelőlegezés</t>
  </si>
  <si>
    <t>I. vh emlékmű felújítása</t>
  </si>
  <si>
    <t>6. Pénzmaradvány, váll. eredm.</t>
  </si>
  <si>
    <t>V.Hitelműveletek egyenlege</t>
  </si>
  <si>
    <t xml:space="preserve">          - működési bevételek</t>
  </si>
  <si>
    <t xml:space="preserve">          -  állami támogatások</t>
  </si>
  <si>
    <t>Ebből:  - működési célú</t>
  </si>
  <si>
    <t>II. Irányító (felügyeleti) szervtől kapott támogatás</t>
  </si>
  <si>
    <t>Zalaszentlászló Község Polgármesetrének 6/2020 (IV.27.) önkormányzati rendelete a 2019. évi költségvetés módosításáról</t>
  </si>
  <si>
    <t>Zalaszentlászló Község Polgármesterének 6/2020 (IV.27.) önkormányzati rendelete a 2019. évi költségvetés módosításáról</t>
  </si>
  <si>
    <t xml:space="preserve"> Zalaszentlászló Község Polgármesterének 6/2020 (IV.27.) önkormányzati rendelete a 2019. évi költségvetés módosításáról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</si>
</sst>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0"/>
      <color theme="1"/>
      <name val="Arial CE"/>
      <charset val="238"/>
    </font>
    <font>
      <b/>
      <sz val="10"/>
      <color theme="1"/>
      <name val="Arial CE"/>
      <family val="2"/>
      <charset val="238"/>
    </font>
    <font>
      <sz val="10"/>
      <color theme="1"/>
      <name val="Arial CE"/>
      <family val="2"/>
      <charset val="238"/>
    </font>
    <font>
      <sz val="9"/>
      <color rgb="FFFF000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3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2" fillId="0" borderId="1" xfId="0" applyFont="1" applyBorder="1"/>
    <xf numFmtId="3" fontId="2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3" fontId="3" fillId="0" borderId="0" xfId="0" applyNumberFormat="1" applyFont="1" applyBorder="1"/>
    <xf numFmtId="0" fontId="3" fillId="0" borderId="0" xfId="0" applyFont="1" applyBorder="1"/>
    <xf numFmtId="0" fontId="3" fillId="0" borderId="5" xfId="0" applyFont="1" applyBorder="1"/>
    <xf numFmtId="0" fontId="2" fillId="0" borderId="6" xfId="0" applyFont="1" applyBorder="1"/>
    <xf numFmtId="3" fontId="3" fillId="0" borderId="7" xfId="0" applyNumberFormat="1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right"/>
    </xf>
    <xf numFmtId="0" fontId="3" fillId="0" borderId="13" xfId="0" applyFont="1" applyBorder="1"/>
    <xf numFmtId="3" fontId="3" fillId="0" borderId="0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center"/>
    </xf>
    <xf numFmtId="0" fontId="2" fillId="0" borderId="12" xfId="0" applyFont="1" applyBorder="1"/>
    <xf numFmtId="0" fontId="3" fillId="0" borderId="15" xfId="0" applyFont="1" applyBorder="1"/>
    <xf numFmtId="3" fontId="2" fillId="2" borderId="12" xfId="0" applyNumberFormat="1" applyFont="1" applyFill="1" applyBorder="1"/>
    <xf numFmtId="0" fontId="2" fillId="0" borderId="15" xfId="0" applyFont="1" applyBorder="1"/>
    <xf numFmtId="0" fontId="1" fillId="0" borderId="0" xfId="0" applyFont="1"/>
    <xf numFmtId="3" fontId="1" fillId="0" borderId="0" xfId="0" applyNumberFormat="1" applyFont="1"/>
    <xf numFmtId="0" fontId="0" fillId="0" borderId="0" xfId="0" applyBorder="1"/>
    <xf numFmtId="3" fontId="0" fillId="0" borderId="0" xfId="0" applyNumberFormat="1" applyBorder="1"/>
    <xf numFmtId="3" fontId="1" fillId="0" borderId="12" xfId="0" applyNumberFormat="1" applyFont="1" applyBorder="1"/>
    <xf numFmtId="3" fontId="4" fillId="0" borderId="15" xfId="0" applyNumberFormat="1" applyFont="1" applyBorder="1"/>
    <xf numFmtId="0" fontId="4" fillId="0" borderId="20" xfId="0" applyFont="1" applyBorder="1"/>
    <xf numFmtId="0" fontId="4" fillId="0" borderId="23" xfId="0" applyFont="1" applyBorder="1"/>
    <xf numFmtId="3" fontId="4" fillId="0" borderId="9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0" fontId="3" fillId="0" borderId="28" xfId="0" applyFont="1" applyBorder="1"/>
    <xf numFmtId="0" fontId="4" fillId="0" borderId="28" xfId="0" applyFont="1" applyBorder="1"/>
    <xf numFmtId="3" fontId="4" fillId="0" borderId="12" xfId="0" applyNumberFormat="1" applyFont="1" applyBorder="1"/>
    <xf numFmtId="0" fontId="4" fillId="0" borderId="12" xfId="0" applyFont="1" applyBorder="1"/>
    <xf numFmtId="0" fontId="4" fillId="0" borderId="15" xfId="0" applyFont="1" applyBorder="1"/>
    <xf numFmtId="3" fontId="4" fillId="0" borderId="3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16" xfId="0" applyNumberFormat="1" applyFont="1" applyBorder="1"/>
    <xf numFmtId="0" fontId="3" fillId="0" borderId="16" xfId="0" applyFont="1" applyBorder="1"/>
    <xf numFmtId="0" fontId="4" fillId="0" borderId="36" xfId="0" applyFont="1" applyBorder="1"/>
    <xf numFmtId="0" fontId="6" fillId="0" borderId="0" xfId="0" applyFont="1"/>
    <xf numFmtId="0" fontId="4" fillId="0" borderId="0" xfId="0" applyFont="1"/>
    <xf numFmtId="0" fontId="0" fillId="0" borderId="21" xfId="0" applyBorder="1"/>
    <xf numFmtId="0" fontId="0" fillId="0" borderId="13" xfId="0" applyBorder="1"/>
    <xf numFmtId="0" fontId="0" fillId="0" borderId="12" xfId="0" applyBorder="1"/>
    <xf numFmtId="3" fontId="0" fillId="0" borderId="1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0" fontId="2" fillId="0" borderId="0" xfId="0" applyFont="1" applyBorder="1"/>
    <xf numFmtId="3" fontId="0" fillId="0" borderId="6" xfId="0" applyNumberFormat="1" applyBorder="1" applyAlignment="1">
      <alignment horizontal="right"/>
    </xf>
    <xf numFmtId="0" fontId="2" fillId="2" borderId="28" xfId="0" applyFont="1" applyFill="1" applyBorder="1"/>
    <xf numFmtId="3" fontId="4" fillId="2" borderId="12" xfId="0" applyNumberFormat="1" applyFont="1" applyFill="1" applyBorder="1"/>
    <xf numFmtId="3" fontId="3" fillId="0" borderId="39" xfId="0" applyNumberFormat="1" applyFont="1" applyBorder="1"/>
    <xf numFmtId="0" fontId="2" fillId="0" borderId="45" xfId="0" applyFont="1" applyBorder="1"/>
    <xf numFmtId="3" fontId="3" fillId="0" borderId="43" xfId="0" applyNumberFormat="1" applyFont="1" applyBorder="1"/>
    <xf numFmtId="3" fontId="2" fillId="3" borderId="39" xfId="0" applyNumberFormat="1" applyFont="1" applyFill="1" applyBorder="1"/>
    <xf numFmtId="3" fontId="2" fillId="0" borderId="39" xfId="0" applyNumberFormat="1" applyFont="1" applyBorder="1"/>
    <xf numFmtId="3" fontId="4" fillId="2" borderId="10" xfId="0" applyNumberFormat="1" applyFont="1" applyFill="1" applyBorder="1"/>
    <xf numFmtId="3" fontId="4" fillId="3" borderId="39" xfId="0" applyNumberFormat="1" applyFont="1" applyFill="1" applyBorder="1"/>
    <xf numFmtId="0" fontId="0" fillId="0" borderId="0" xfId="0" applyAlignment="1">
      <alignment horizontal="right"/>
    </xf>
    <xf numFmtId="0" fontId="0" fillId="0" borderId="2" xfId="0" applyBorder="1"/>
    <xf numFmtId="0" fontId="4" fillId="0" borderId="50" xfId="0" applyFont="1" applyBorder="1"/>
    <xf numFmtId="0" fontId="4" fillId="2" borderId="50" xfId="0" applyFont="1" applyFill="1" applyBorder="1"/>
    <xf numFmtId="0" fontId="4" fillId="0" borderId="2" xfId="0" applyFont="1" applyBorder="1"/>
    <xf numFmtId="0" fontId="4" fillId="0" borderId="44" xfId="0" applyFont="1" applyBorder="1"/>
    <xf numFmtId="0" fontId="0" fillId="0" borderId="45" xfId="0" applyBorder="1"/>
    <xf numFmtId="0" fontId="11" fillId="0" borderId="45" xfId="0" applyFont="1" applyBorder="1" applyAlignment="1">
      <alignment vertical="top" wrapText="1"/>
    </xf>
    <xf numFmtId="0" fontId="9" fillId="0" borderId="45" xfId="0" applyFont="1" applyBorder="1" applyAlignment="1">
      <alignment horizontal="left" vertical="top" wrapText="1" indent="1"/>
    </xf>
    <xf numFmtId="0" fontId="11" fillId="0" borderId="9" xfId="0" applyFont="1" applyBorder="1" applyAlignment="1">
      <alignment vertical="top" wrapText="1"/>
    </xf>
    <xf numFmtId="0" fontId="2" fillId="0" borderId="0" xfId="0" applyFont="1"/>
    <xf numFmtId="3" fontId="0" fillId="0" borderId="12" xfId="0" applyNumberFormat="1" applyBorder="1"/>
    <xf numFmtId="3" fontId="0" fillId="0" borderId="13" xfId="0" applyNumberFormat="1" applyBorder="1"/>
    <xf numFmtId="0" fontId="0" fillId="0" borderId="18" xfId="0" applyBorder="1"/>
    <xf numFmtId="3" fontId="4" fillId="0" borderId="22" xfId="0" applyNumberFormat="1" applyFont="1" applyBorder="1"/>
    <xf numFmtId="0" fontId="2" fillId="0" borderId="1" xfId="0" applyFont="1" applyFill="1" applyBorder="1"/>
    <xf numFmtId="3" fontId="0" fillId="0" borderId="45" xfId="0" applyNumberFormat="1" applyBorder="1"/>
    <xf numFmtId="3" fontId="2" fillId="0" borderId="3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0" fillId="0" borderId="6" xfId="0" applyBorder="1"/>
    <xf numFmtId="0" fontId="2" fillId="0" borderId="35" xfId="0" applyFont="1" applyFill="1" applyBorder="1"/>
    <xf numFmtId="3" fontId="2" fillId="0" borderId="9" xfId="0" applyNumberFormat="1" applyFont="1" applyBorder="1"/>
    <xf numFmtId="3" fontId="0" fillId="0" borderId="9" xfId="0" applyNumberFormat="1" applyBorder="1"/>
    <xf numFmtId="3" fontId="0" fillId="0" borderId="45" xfId="0" applyNumberFormat="1" applyBorder="1" applyAlignment="1">
      <alignment horizontal="right"/>
    </xf>
    <xf numFmtId="0" fontId="2" fillId="0" borderId="9" xfId="0" applyFont="1" applyBorder="1"/>
    <xf numFmtId="0" fontId="2" fillId="0" borderId="13" xfId="0" applyFont="1" applyBorder="1"/>
    <xf numFmtId="0" fontId="0" fillId="0" borderId="26" xfId="0" applyBorder="1"/>
    <xf numFmtId="3" fontId="4" fillId="0" borderId="19" xfId="0" applyNumberFormat="1" applyFont="1" applyBorder="1" applyAlignment="1">
      <alignment horizontal="right"/>
    </xf>
    <xf numFmtId="0" fontId="3" fillId="0" borderId="0" xfId="0" applyFont="1" applyFill="1" applyBorder="1"/>
    <xf numFmtId="0" fontId="2" fillId="0" borderId="21" xfId="0" applyFont="1" applyFill="1" applyBorder="1"/>
    <xf numFmtId="3" fontId="2" fillId="0" borderId="41" xfId="0" applyNumberFormat="1" applyFont="1" applyBorder="1"/>
    <xf numFmtId="0" fontId="0" fillId="0" borderId="9" xfId="0" applyBorder="1"/>
    <xf numFmtId="0" fontId="9" fillId="0" borderId="45" xfId="0" applyFont="1" applyBorder="1" applyAlignment="1">
      <alignment horizontal="left" vertical="top" wrapText="1" indent="2"/>
    </xf>
    <xf numFmtId="0" fontId="0" fillId="0" borderId="28" xfId="0" applyBorder="1"/>
    <xf numFmtId="0" fontId="3" fillId="0" borderId="28" xfId="0" applyFont="1" applyBorder="1" applyAlignment="1">
      <alignment wrapText="1"/>
    </xf>
    <xf numFmtId="2" fontId="3" fillId="0" borderId="0" xfId="0" applyNumberFormat="1" applyFont="1"/>
    <xf numFmtId="2" fontId="3" fillId="0" borderId="25" xfId="0" applyNumberFormat="1" applyFont="1" applyBorder="1"/>
    <xf numFmtId="2" fontId="3" fillId="0" borderId="0" xfId="0" applyNumberFormat="1" applyFont="1" applyBorder="1"/>
    <xf numFmtId="2" fontId="3" fillId="0" borderId="17" xfId="0" applyNumberFormat="1" applyFont="1" applyBorder="1"/>
    <xf numFmtId="2" fontId="0" fillId="0" borderId="0" xfId="0" applyNumberFormat="1"/>
    <xf numFmtId="2" fontId="6" fillId="0" borderId="0" xfId="0" applyNumberFormat="1" applyFont="1"/>
    <xf numFmtId="3" fontId="9" fillId="0" borderId="5" xfId="0" applyNumberFormat="1" applyFont="1" applyBorder="1" applyAlignment="1">
      <alignment vertical="top" wrapText="1"/>
    </xf>
    <xf numFmtId="3" fontId="0" fillId="0" borderId="0" xfId="0" applyNumberFormat="1"/>
    <xf numFmtId="3" fontId="11" fillId="0" borderId="5" xfId="0" applyNumberFormat="1" applyFont="1" applyBorder="1" applyAlignment="1">
      <alignment vertical="top" wrapText="1"/>
    </xf>
    <xf numFmtId="3" fontId="9" fillId="0" borderId="5" xfId="0" applyNumberFormat="1" applyFont="1" applyBorder="1" applyAlignment="1">
      <alignment horizontal="left" vertical="top" wrapText="1" indent="1"/>
    </xf>
    <xf numFmtId="3" fontId="11" fillId="0" borderId="11" xfId="0" applyNumberFormat="1" applyFont="1" applyBorder="1" applyAlignment="1">
      <alignment vertical="top" wrapText="1"/>
    </xf>
    <xf numFmtId="0" fontId="13" fillId="0" borderId="0" xfId="0" applyFont="1"/>
    <xf numFmtId="3" fontId="2" fillId="0" borderId="29" xfId="0" applyNumberFormat="1" applyFont="1" applyBorder="1"/>
    <xf numFmtId="3" fontId="9" fillId="0" borderId="11" xfId="0" applyNumberFormat="1" applyFont="1" applyBorder="1" applyAlignment="1">
      <alignment vertical="top" wrapText="1"/>
    </xf>
    <xf numFmtId="3" fontId="2" fillId="0" borderId="20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7" fillId="0" borderId="4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8" fillId="0" borderId="1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44" xfId="0" applyBorder="1" applyAlignment="1">
      <alignment horizontal="right"/>
    </xf>
    <xf numFmtId="0" fontId="0" fillId="0" borderId="0" xfId="0" applyAlignment="1">
      <alignment horizontal="right" wrapText="1"/>
    </xf>
    <xf numFmtId="3" fontId="0" fillId="0" borderId="12" xfId="0" applyNumberFormat="1" applyFont="1" applyBorder="1"/>
    <xf numFmtId="3" fontId="2" fillId="0" borderId="54" xfId="0" applyNumberFormat="1" applyFont="1" applyBorder="1"/>
    <xf numFmtId="0" fontId="1" fillId="0" borderId="29" xfId="0" applyFont="1" applyBorder="1"/>
    <xf numFmtId="0" fontId="0" fillId="0" borderId="28" xfId="0" applyFill="1" applyBorder="1"/>
    <xf numFmtId="0" fontId="1" fillId="0" borderId="43" xfId="0" applyFont="1" applyFill="1" applyBorder="1"/>
    <xf numFmtId="0" fontId="4" fillId="0" borderId="28" xfId="0" applyFont="1" applyFill="1" applyBorder="1"/>
    <xf numFmtId="0" fontId="2" fillId="0" borderId="29" xfId="0" applyFont="1" applyBorder="1"/>
    <xf numFmtId="3" fontId="1" fillId="0" borderId="29" xfId="0" applyNumberFormat="1" applyFont="1" applyBorder="1"/>
    <xf numFmtId="3" fontId="2" fillId="0" borderId="57" xfId="0" applyNumberFormat="1" applyFont="1" applyBorder="1"/>
    <xf numFmtId="0" fontId="1" fillId="0" borderId="28" xfId="0" applyFont="1" applyFill="1" applyBorder="1"/>
    <xf numFmtId="0" fontId="0" fillId="0" borderId="59" xfId="0" applyBorder="1"/>
    <xf numFmtId="3" fontId="4" fillId="0" borderId="60" xfId="0" applyNumberFormat="1" applyFont="1" applyBorder="1"/>
    <xf numFmtId="3" fontId="4" fillId="0" borderId="29" xfId="0" applyNumberFormat="1" applyFont="1" applyBorder="1"/>
    <xf numFmtId="0" fontId="1" fillId="0" borderId="29" xfId="0" applyFont="1" applyFill="1" applyBorder="1"/>
    <xf numFmtId="0" fontId="1" fillId="0" borderId="53" xfId="0" applyFont="1" applyBorder="1"/>
    <xf numFmtId="3" fontId="0" fillId="0" borderId="2" xfId="0" applyNumberForma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30" xfId="0" applyFont="1" applyFill="1" applyBorder="1"/>
    <xf numFmtId="0" fontId="3" fillId="5" borderId="0" xfId="0" applyFont="1" applyFill="1"/>
    <xf numFmtId="3" fontId="3" fillId="5" borderId="0" xfId="0" applyNumberFormat="1" applyFont="1" applyFill="1"/>
    <xf numFmtId="0" fontId="3" fillId="5" borderId="0" xfId="0" applyFont="1" applyFill="1" applyAlignment="1">
      <alignment horizontal="right"/>
    </xf>
    <xf numFmtId="0" fontId="2" fillId="5" borderId="1" xfId="0" applyFont="1" applyFill="1" applyBorder="1"/>
    <xf numFmtId="3" fontId="2" fillId="5" borderId="2" xfId="0" applyNumberFormat="1" applyFont="1" applyFill="1" applyBorder="1"/>
    <xf numFmtId="0" fontId="3" fillId="5" borderId="2" xfId="0" applyFont="1" applyFill="1" applyBorder="1"/>
    <xf numFmtId="0" fontId="2" fillId="5" borderId="6" xfId="0" applyFont="1" applyFill="1" applyBorder="1"/>
    <xf numFmtId="3" fontId="3" fillId="5" borderId="7" xfId="0" applyNumberFormat="1" applyFont="1" applyFill="1" applyBorder="1"/>
    <xf numFmtId="0" fontId="3" fillId="5" borderId="8" xfId="0" applyFont="1" applyFill="1" applyBorder="1"/>
    <xf numFmtId="0" fontId="3" fillId="5" borderId="45" xfId="0" applyFont="1" applyFill="1" applyBorder="1"/>
    <xf numFmtId="3" fontId="3" fillId="5" borderId="30" xfId="0" applyNumberFormat="1" applyFont="1" applyFill="1" applyBorder="1" applyAlignment="1">
      <alignment horizontal="center"/>
    </xf>
    <xf numFmtId="0" fontId="2" fillId="5" borderId="28" xfId="0" applyFont="1" applyFill="1" applyBorder="1"/>
    <xf numFmtId="3" fontId="2" fillId="5" borderId="12" xfId="0" applyNumberFormat="1" applyFont="1" applyFill="1" applyBorder="1"/>
    <xf numFmtId="0" fontId="3" fillId="5" borderId="28" xfId="0" applyFont="1" applyFill="1" applyBorder="1"/>
    <xf numFmtId="3" fontId="3" fillId="5" borderId="12" xfId="0" applyNumberFormat="1" applyFont="1" applyFill="1" applyBorder="1"/>
    <xf numFmtId="3" fontId="1" fillId="5" borderId="0" xfId="0" applyNumberFormat="1" applyFont="1" applyFill="1" applyBorder="1"/>
    <xf numFmtId="0" fontId="4" fillId="5" borderId="28" xfId="0" applyFont="1" applyFill="1" applyBorder="1"/>
    <xf numFmtId="3" fontId="4" fillId="5" borderId="12" xfId="0" applyNumberFormat="1" applyFont="1" applyFill="1" applyBorder="1"/>
    <xf numFmtId="3" fontId="4" fillId="5" borderId="12" xfId="0" applyNumberFormat="1" applyFont="1" applyFill="1" applyBorder="1" applyAlignment="1">
      <alignment horizontal="right"/>
    </xf>
    <xf numFmtId="0" fontId="3" fillId="5" borderId="30" xfId="0" applyFont="1" applyFill="1" applyBorder="1"/>
    <xf numFmtId="3" fontId="4" fillId="5" borderId="39" xfId="0" applyNumberFormat="1" applyFont="1" applyFill="1" applyBorder="1"/>
    <xf numFmtId="3" fontId="2" fillId="5" borderId="39" xfId="0" applyNumberFormat="1" applyFont="1" applyFill="1" applyBorder="1"/>
    <xf numFmtId="0" fontId="1" fillId="5" borderId="0" xfId="0" applyFont="1" applyFill="1"/>
    <xf numFmtId="3" fontId="2" fillId="5" borderId="13" xfId="0" applyNumberFormat="1" applyFont="1" applyFill="1" applyBorder="1"/>
    <xf numFmtId="3" fontId="1" fillId="5" borderId="16" xfId="0" applyNumberFormat="1" applyFont="1" applyFill="1" applyBorder="1"/>
    <xf numFmtId="0" fontId="1" fillId="5" borderId="16" xfId="0" applyFont="1" applyFill="1" applyBorder="1"/>
    <xf numFmtId="3" fontId="2" fillId="5" borderId="16" xfId="0" applyNumberFormat="1" applyFont="1" applyFill="1" applyBorder="1"/>
    <xf numFmtId="3" fontId="2" fillId="5" borderId="29" xfId="0" applyNumberFormat="1" applyFont="1" applyFill="1" applyBorder="1"/>
    <xf numFmtId="3" fontId="3" fillId="5" borderId="29" xfId="0" applyNumberFormat="1" applyFont="1" applyFill="1" applyBorder="1" applyAlignment="1">
      <alignment horizontal="right"/>
    </xf>
    <xf numFmtId="0" fontId="4" fillId="5" borderId="36" xfId="0" applyFont="1" applyFill="1" applyBorder="1"/>
    <xf numFmtId="3" fontId="4" fillId="5" borderId="16" xfId="0" applyNumberFormat="1" applyFont="1" applyFill="1" applyBorder="1" applyAlignment="1">
      <alignment horizontal="right"/>
    </xf>
    <xf numFmtId="0" fontId="3" fillId="5" borderId="0" xfId="0" applyFont="1" applyFill="1" applyBorder="1"/>
    <xf numFmtId="3" fontId="3" fillId="5" borderId="0" xfId="0" applyNumberFormat="1" applyFont="1" applyFill="1" applyBorder="1" applyAlignment="1">
      <alignment horizontal="right"/>
    </xf>
    <xf numFmtId="0" fontId="3" fillId="5" borderId="3" xfId="0" applyFont="1" applyFill="1" applyBorder="1"/>
    <xf numFmtId="0" fontId="3" fillId="5" borderId="4" xfId="0" applyFont="1" applyFill="1" applyBorder="1"/>
    <xf numFmtId="3" fontId="3" fillId="5" borderId="0" xfId="0" applyNumberFormat="1" applyFont="1" applyFill="1" applyBorder="1"/>
    <xf numFmtId="0" fontId="3" fillId="5" borderId="5" xfId="0" applyFont="1" applyFill="1" applyBorder="1"/>
    <xf numFmtId="0" fontId="3" fillId="5" borderId="9" xfId="0" applyFont="1" applyFill="1" applyBorder="1"/>
    <xf numFmtId="3" fontId="3" fillId="5" borderId="14" xfId="0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4" fillId="5" borderId="0" xfId="0" applyFont="1" applyFill="1" applyBorder="1"/>
    <xf numFmtId="0" fontId="0" fillId="5" borderId="0" xfId="0" applyFill="1"/>
    <xf numFmtId="0" fontId="0" fillId="5" borderId="34" xfId="0" applyFill="1" applyBorder="1"/>
    <xf numFmtId="3" fontId="0" fillId="5" borderId="12" xfId="0" applyNumberFormat="1" applyFill="1" applyBorder="1" applyAlignment="1">
      <alignment horizontal="right"/>
    </xf>
    <xf numFmtId="3" fontId="2" fillId="5" borderId="38" xfId="0" applyNumberFormat="1" applyFont="1" applyFill="1" applyBorder="1" applyAlignment="1">
      <alignment horizontal="right"/>
    </xf>
    <xf numFmtId="0" fontId="1" fillId="5" borderId="12" xfId="0" applyFont="1" applyFill="1" applyBorder="1"/>
    <xf numFmtId="0" fontId="1" fillId="5" borderId="10" xfId="0" applyFont="1" applyFill="1" applyBorder="1"/>
    <xf numFmtId="0" fontId="4" fillId="5" borderId="23" xfId="0" applyFont="1" applyFill="1" applyBorder="1"/>
    <xf numFmtId="0" fontId="0" fillId="0" borderId="0" xfId="0" applyAlignment="1">
      <alignment horizontal="center"/>
    </xf>
    <xf numFmtId="0" fontId="9" fillId="0" borderId="45" xfId="0" applyFont="1" applyBorder="1" applyAlignment="1">
      <alignment horizontal="left" vertical="top" wrapText="1" indent="3"/>
    </xf>
    <xf numFmtId="0" fontId="4" fillId="5" borderId="28" xfId="0" applyFont="1" applyFill="1" applyBorder="1" applyAlignment="1">
      <alignment wrapText="1"/>
    </xf>
    <xf numFmtId="0" fontId="3" fillId="0" borderId="12" xfId="0" applyFont="1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0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1" fillId="0" borderId="23" xfId="0" applyFont="1" applyBorder="1" applyAlignment="1">
      <alignment vertical="top" wrapText="1"/>
    </xf>
    <xf numFmtId="0" fontId="0" fillId="6" borderId="0" xfId="0" applyFill="1"/>
    <xf numFmtId="3" fontId="2" fillId="7" borderId="12" xfId="0" applyNumberFormat="1" applyFont="1" applyFill="1" applyBorder="1"/>
    <xf numFmtId="0" fontId="0" fillId="7" borderId="0" xfId="0" applyFill="1"/>
    <xf numFmtId="3" fontId="4" fillId="7" borderId="12" xfId="0" applyNumberFormat="1" applyFont="1" applyFill="1" applyBorder="1"/>
    <xf numFmtId="0" fontId="4" fillId="7" borderId="0" xfId="0" applyFont="1" applyFill="1"/>
    <xf numFmtId="0" fontId="0" fillId="0" borderId="28" xfId="0" applyFont="1" applyFill="1" applyBorder="1"/>
    <xf numFmtId="0" fontId="0" fillId="0" borderId="28" xfId="0" applyBorder="1" applyAlignment="1">
      <alignment horizontal="left" indent="1"/>
    </xf>
    <xf numFmtId="0" fontId="0" fillId="0" borderId="28" xfId="0" applyFill="1" applyBorder="1" applyAlignment="1">
      <alignment horizontal="left" indent="1"/>
    </xf>
    <xf numFmtId="0" fontId="3" fillId="5" borderId="28" xfId="0" applyFont="1" applyFill="1" applyBorder="1" applyAlignment="1">
      <alignment horizontal="left" indent="1"/>
    </xf>
    <xf numFmtId="0" fontId="3" fillId="5" borderId="28" xfId="0" applyFont="1" applyFill="1" applyBorder="1" applyAlignment="1">
      <alignment horizontal="left" wrapText="1" indent="1"/>
    </xf>
    <xf numFmtId="3" fontId="3" fillId="5" borderId="54" xfId="0" applyNumberFormat="1" applyFont="1" applyFill="1" applyBorder="1" applyAlignment="1">
      <alignment horizontal="right"/>
    </xf>
    <xf numFmtId="3" fontId="2" fillId="5" borderId="62" xfId="0" applyNumberFormat="1" applyFont="1" applyFill="1" applyBorder="1" applyAlignment="1">
      <alignment horizontal="right"/>
    </xf>
    <xf numFmtId="3" fontId="3" fillId="5" borderId="55" xfId="0" applyNumberFormat="1" applyFont="1" applyFill="1" applyBorder="1" applyAlignment="1">
      <alignment horizontal="right"/>
    </xf>
    <xf numFmtId="49" fontId="7" fillId="0" borderId="23" xfId="0" applyNumberFormat="1" applyFont="1" applyBorder="1" applyAlignment="1">
      <alignment horizontal="right" vertical="top" wrapText="1"/>
    </xf>
    <xf numFmtId="49" fontId="8" fillId="0" borderId="9" xfId="0" applyNumberFormat="1" applyFont="1" applyBorder="1" applyAlignment="1">
      <alignment horizontal="right" vertical="top" wrapText="1"/>
    </xf>
    <xf numFmtId="49" fontId="7" fillId="0" borderId="9" xfId="0" applyNumberFormat="1" applyFont="1" applyBorder="1" applyAlignment="1">
      <alignment horizontal="right" vertical="top" wrapText="1"/>
    </xf>
    <xf numFmtId="2" fontId="4" fillId="0" borderId="5" xfId="0" applyNumberFormat="1" applyFont="1" applyBorder="1"/>
    <xf numFmtId="2" fontId="3" fillId="4" borderId="3" xfId="0" applyNumberFormat="1" applyFont="1" applyFill="1" applyBorder="1" applyAlignment="1">
      <alignment horizontal="center"/>
    </xf>
    <xf numFmtId="2" fontId="4" fillId="0" borderId="63" xfId="0" applyNumberFormat="1" applyFont="1" applyBorder="1"/>
    <xf numFmtId="2" fontId="3" fillId="0" borderId="63" xfId="0" applyNumberFormat="1" applyFont="1" applyBorder="1"/>
    <xf numFmtId="2" fontId="4" fillId="3" borderId="63" xfId="0" applyNumberFormat="1" applyFont="1" applyFill="1" applyBorder="1"/>
    <xf numFmtId="2" fontId="4" fillId="2" borderId="63" xfId="0" applyNumberFormat="1" applyFont="1" applyFill="1" applyBorder="1"/>
    <xf numFmtId="0" fontId="1" fillId="5" borderId="4" xfId="0" applyFont="1" applyFill="1" applyBorder="1"/>
    <xf numFmtId="0" fontId="3" fillId="5" borderId="58" xfId="0" applyFont="1" applyFill="1" applyBorder="1"/>
    <xf numFmtId="0" fontId="4" fillId="2" borderId="28" xfId="0" applyFont="1" applyFill="1" applyBorder="1"/>
    <xf numFmtId="0" fontId="3" fillId="0" borderId="58" xfId="0" applyFont="1" applyBorder="1"/>
    <xf numFmtId="0" fontId="2" fillId="3" borderId="58" xfId="0" applyFont="1" applyFill="1" applyBorder="1"/>
    <xf numFmtId="0" fontId="2" fillId="0" borderId="58" xfId="0" applyFont="1" applyBorder="1"/>
    <xf numFmtId="0" fontId="2" fillId="5" borderId="58" xfId="0" applyFont="1" applyFill="1" applyBorder="1"/>
    <xf numFmtId="0" fontId="4" fillId="3" borderId="58" xfId="0" applyFont="1" applyFill="1" applyBorder="1"/>
    <xf numFmtId="0" fontId="4" fillId="2" borderId="14" xfId="0" applyFont="1" applyFill="1" applyBorder="1"/>
    <xf numFmtId="0" fontId="2" fillId="6" borderId="28" xfId="0" applyFont="1" applyFill="1" applyBorder="1"/>
    <xf numFmtId="10" fontId="0" fillId="0" borderId="63" xfId="0" applyNumberFormat="1" applyFill="1" applyBorder="1"/>
    <xf numFmtId="0" fontId="2" fillId="7" borderId="28" xfId="0" applyFont="1" applyFill="1" applyBorder="1"/>
    <xf numFmtId="0" fontId="2" fillId="0" borderId="58" xfId="0" applyFont="1" applyFill="1" applyBorder="1"/>
    <xf numFmtId="10" fontId="4" fillId="0" borderId="63" xfId="0" applyNumberFormat="1" applyFont="1" applyFill="1" applyBorder="1"/>
    <xf numFmtId="0" fontId="4" fillId="7" borderId="28" xfId="0" applyFont="1" applyFill="1" applyBorder="1"/>
    <xf numFmtId="0" fontId="4" fillId="0" borderId="58" xfId="0" applyFont="1" applyBorder="1"/>
    <xf numFmtId="10" fontId="0" fillId="7" borderId="63" xfId="0" applyNumberFormat="1" applyFill="1" applyBorder="1"/>
    <xf numFmtId="0" fontId="3" fillId="0" borderId="28" xfId="0" applyFont="1" applyFill="1" applyBorder="1"/>
    <xf numFmtId="0" fontId="3" fillId="0" borderId="28" xfId="0" applyFont="1" applyFill="1" applyBorder="1" applyAlignment="1">
      <alignment horizontal="left" wrapText="1"/>
    </xf>
    <xf numFmtId="0" fontId="3" fillId="0" borderId="58" xfId="0" applyFont="1" applyFill="1" applyBorder="1"/>
    <xf numFmtId="0" fontId="0" fillId="0" borderId="5" xfId="0" applyBorder="1"/>
    <xf numFmtId="0" fontId="0" fillId="0" borderId="11" xfId="0" applyBorder="1"/>
    <xf numFmtId="3" fontId="0" fillId="5" borderId="12" xfId="0" applyNumberFormat="1" applyFont="1" applyFill="1" applyBorder="1"/>
    <xf numFmtId="0" fontId="4" fillId="0" borderId="12" xfId="0" applyFont="1" applyBorder="1" applyAlignment="1">
      <alignment horizontal="center"/>
    </xf>
    <xf numFmtId="0" fontId="4" fillId="0" borderId="37" xfId="0" applyFont="1" applyBorder="1"/>
    <xf numFmtId="0" fontId="3" fillId="5" borderId="0" xfId="0" applyFont="1" applyFill="1" applyBorder="1" applyAlignment="1">
      <alignment horizontal="right"/>
    </xf>
    <xf numFmtId="0" fontId="4" fillId="5" borderId="49" xfId="0" applyFont="1" applyFill="1" applyBorder="1"/>
    <xf numFmtId="0" fontId="2" fillId="5" borderId="59" xfId="0" applyFont="1" applyFill="1" applyBorder="1"/>
    <xf numFmtId="3" fontId="2" fillId="5" borderId="24" xfId="0" applyNumberFormat="1" applyFont="1" applyFill="1" applyBorder="1"/>
    <xf numFmtId="3" fontId="2" fillId="5" borderId="60" xfId="0" applyNumberFormat="1" applyFont="1" applyFill="1" applyBorder="1"/>
    <xf numFmtId="3" fontId="3" fillId="5" borderId="29" xfId="0" applyNumberFormat="1" applyFont="1" applyFill="1" applyBorder="1"/>
    <xf numFmtId="0" fontId="2" fillId="5" borderId="30" xfId="0" applyFont="1" applyFill="1" applyBorder="1"/>
    <xf numFmtId="3" fontId="2" fillId="5" borderId="54" xfId="0" applyNumberFormat="1" applyFont="1" applyFill="1" applyBorder="1"/>
    <xf numFmtId="0" fontId="0" fillId="0" borderId="28" xfId="0" applyFont="1" applyBorder="1"/>
    <xf numFmtId="0" fontId="0" fillId="0" borderId="14" xfId="0" applyFont="1" applyBorder="1"/>
    <xf numFmtId="0" fontId="4" fillId="7" borderId="23" xfId="0" applyFont="1" applyFill="1" applyBorder="1"/>
    <xf numFmtId="0" fontId="4" fillId="7" borderId="42" xfId="0" applyFont="1" applyFill="1" applyBorder="1"/>
    <xf numFmtId="0" fontId="4" fillId="7" borderId="52" xfId="0" applyNumberFormat="1" applyFont="1" applyFill="1" applyBorder="1"/>
    <xf numFmtId="49" fontId="1" fillId="0" borderId="44" xfId="0" applyNumberFormat="1" applyFont="1" applyBorder="1" applyAlignment="1">
      <alignment horizontal="right"/>
    </xf>
    <xf numFmtId="2" fontId="4" fillId="4" borderId="5" xfId="0" applyNumberFormat="1" applyFont="1" applyFill="1" applyBorder="1" applyAlignment="1">
      <alignment horizontal="center" wrapText="1"/>
    </xf>
    <xf numFmtId="2" fontId="4" fillId="4" borderId="49" xfId="0" applyNumberFormat="1" applyFont="1" applyFill="1" applyBorder="1" applyAlignment="1">
      <alignment horizontal="center"/>
    </xf>
    <xf numFmtId="2" fontId="3" fillId="0" borderId="67" xfId="0" applyNumberFormat="1" applyFont="1" applyBorder="1"/>
    <xf numFmtId="2" fontId="3" fillId="2" borderId="63" xfId="0" applyNumberFormat="1" applyFont="1" applyFill="1" applyBorder="1"/>
    <xf numFmtId="2" fontId="4" fillId="2" borderId="68" xfId="0" applyNumberFormat="1" applyFont="1" applyFill="1" applyBorder="1"/>
    <xf numFmtId="0" fontId="3" fillId="5" borderId="3" xfId="0" applyFont="1" applyFill="1" applyBorder="1" applyAlignment="1">
      <alignment horizontal="center"/>
    </xf>
    <xf numFmtId="14" fontId="3" fillId="5" borderId="5" xfId="0" applyNumberFormat="1" applyFont="1" applyFill="1" applyBorder="1" applyAlignment="1">
      <alignment horizontal="center"/>
    </xf>
    <xf numFmtId="3" fontId="1" fillId="5" borderId="29" xfId="0" applyNumberFormat="1" applyFont="1" applyFill="1" applyBorder="1"/>
    <xf numFmtId="3" fontId="1" fillId="5" borderId="5" xfId="0" applyNumberFormat="1" applyFont="1" applyFill="1" applyBorder="1"/>
    <xf numFmtId="3" fontId="4" fillId="5" borderId="29" xfId="0" applyNumberFormat="1" applyFont="1" applyFill="1" applyBorder="1"/>
    <xf numFmtId="3" fontId="4" fillId="5" borderId="53" xfId="0" applyNumberFormat="1" applyFont="1" applyFill="1" applyBorder="1" applyAlignment="1">
      <alignment horizontal="right"/>
    </xf>
    <xf numFmtId="3" fontId="4" fillId="5" borderId="29" xfId="0" applyNumberFormat="1" applyFont="1" applyFill="1" applyBorder="1" applyAlignment="1">
      <alignment horizontal="right"/>
    </xf>
    <xf numFmtId="3" fontId="2" fillId="5" borderId="29" xfId="0" applyNumberFormat="1" applyFont="1" applyFill="1" applyBorder="1" applyAlignment="1">
      <alignment horizontal="right"/>
    </xf>
    <xf numFmtId="3" fontId="4" fillId="5" borderId="63" xfId="0" applyNumberFormat="1" applyFont="1" applyFill="1" applyBorder="1"/>
    <xf numFmtId="3" fontId="3" fillId="0" borderId="29" xfId="0" applyNumberFormat="1" applyFont="1" applyBorder="1"/>
    <xf numFmtId="3" fontId="2" fillId="2" borderId="29" xfId="0" applyNumberFormat="1" applyFont="1" applyFill="1" applyBorder="1"/>
    <xf numFmtId="3" fontId="2" fillId="3" borderId="63" xfId="0" applyNumberFormat="1" applyFont="1" applyFill="1" applyBorder="1"/>
    <xf numFmtId="3" fontId="2" fillId="0" borderId="63" xfId="0" applyNumberFormat="1" applyFont="1" applyBorder="1"/>
    <xf numFmtId="3" fontId="2" fillId="5" borderId="63" xfId="0" applyNumberFormat="1" applyFont="1" applyFill="1" applyBorder="1"/>
    <xf numFmtId="3" fontId="4" fillId="2" borderId="29" xfId="0" applyNumberFormat="1" applyFont="1" applyFill="1" applyBorder="1"/>
    <xf numFmtId="3" fontId="4" fillId="3" borderId="63" xfId="0" applyNumberFormat="1" applyFont="1" applyFill="1" applyBorder="1"/>
    <xf numFmtId="3" fontId="4" fillId="2" borderId="55" xfId="0" applyNumberFormat="1" applyFont="1" applyFill="1" applyBorder="1"/>
    <xf numFmtId="10" fontId="4" fillId="6" borderId="63" xfId="0" applyNumberFormat="1" applyFont="1" applyFill="1" applyBorder="1"/>
    <xf numFmtId="10" fontId="4" fillId="7" borderId="63" xfId="0" applyNumberFormat="1" applyFont="1" applyFill="1" applyBorder="1"/>
    <xf numFmtId="10" fontId="0" fillId="2" borderId="63" xfId="0" applyNumberFormat="1" applyFill="1" applyBorder="1"/>
    <xf numFmtId="0" fontId="3" fillId="0" borderId="3" xfId="0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3" fontId="2" fillId="6" borderId="29" xfId="0" applyNumberFormat="1" applyFont="1" applyFill="1" applyBorder="1"/>
    <xf numFmtId="3" fontId="1" fillId="0" borderId="53" xfId="0" applyNumberFormat="1" applyFont="1" applyBorder="1"/>
    <xf numFmtId="3" fontId="1" fillId="0" borderId="63" xfId="0" applyNumberFormat="1" applyFont="1" applyBorder="1"/>
    <xf numFmtId="3" fontId="2" fillId="7" borderId="53" xfId="0" applyNumberFormat="1" applyFont="1" applyFill="1" applyBorder="1"/>
    <xf numFmtId="3" fontId="2" fillId="0" borderId="63" xfId="0" applyNumberFormat="1" applyFont="1" applyFill="1" applyBorder="1"/>
    <xf numFmtId="3" fontId="4" fillId="7" borderId="29" xfId="0" applyNumberFormat="1" applyFont="1" applyFill="1" applyBorder="1"/>
    <xf numFmtId="3" fontId="4" fillId="0" borderId="53" xfId="0" applyNumberFormat="1" applyFont="1" applyBorder="1"/>
    <xf numFmtId="3" fontId="4" fillId="0" borderId="63" xfId="0" applyNumberFormat="1" applyFont="1" applyBorder="1"/>
    <xf numFmtId="3" fontId="2" fillId="0" borderId="53" xfId="0" applyNumberFormat="1" applyFont="1" applyBorder="1"/>
    <xf numFmtId="0" fontId="0" fillId="0" borderId="30" xfId="0" applyFill="1" applyBorder="1"/>
    <xf numFmtId="0" fontId="1" fillId="0" borderId="4" xfId="0" applyFont="1" applyBorder="1"/>
    <xf numFmtId="0" fontId="1" fillId="0" borderId="4" xfId="0" applyFont="1" applyFill="1" applyBorder="1"/>
    <xf numFmtId="0" fontId="0" fillId="0" borderId="4" xfId="0" applyFont="1" applyFill="1" applyBorder="1"/>
    <xf numFmtId="0" fontId="0" fillId="0" borderId="4" xfId="0" applyFill="1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4" fillId="5" borderId="59" xfId="0" applyFont="1" applyFill="1" applyBorder="1"/>
    <xf numFmtId="3" fontId="4" fillId="5" borderId="24" xfId="0" applyNumberFormat="1" applyFont="1" applyFill="1" applyBorder="1" applyAlignment="1">
      <alignment horizontal="right"/>
    </xf>
    <xf numFmtId="0" fontId="3" fillId="0" borderId="60" xfId="0" applyFont="1" applyBorder="1" applyAlignment="1">
      <alignment horizontal="center" vertical="center"/>
    </xf>
    <xf numFmtId="0" fontId="15" fillId="0" borderId="58" xfId="0" applyFont="1" applyBorder="1" applyAlignment="1">
      <alignment wrapText="1"/>
    </xf>
    <xf numFmtId="3" fontId="15" fillId="5" borderId="39" xfId="0" applyNumberFormat="1" applyFont="1" applyFill="1" applyBorder="1"/>
    <xf numFmtId="3" fontId="1" fillId="0" borderId="64" xfId="0" applyNumberFormat="1" applyFont="1" applyBorder="1"/>
    <xf numFmtId="0" fontId="16" fillId="0" borderId="0" xfId="0" applyFont="1"/>
    <xf numFmtId="3" fontId="16" fillId="5" borderId="16" xfId="0" applyNumberFormat="1" applyFont="1" applyFill="1" applyBorder="1"/>
    <xf numFmtId="3" fontId="15" fillId="0" borderId="12" xfId="0" applyNumberFormat="1" applyFont="1" applyBorder="1"/>
    <xf numFmtId="0" fontId="2" fillId="5" borderId="62" xfId="0" applyFont="1" applyFill="1" applyBorder="1"/>
    <xf numFmtId="3" fontId="2" fillId="5" borderId="66" xfId="0" applyNumberFormat="1" applyFont="1" applyFill="1" applyBorder="1" applyAlignment="1">
      <alignment horizontal="right"/>
    </xf>
    <xf numFmtId="3" fontId="0" fillId="5" borderId="29" xfId="0" applyNumberFormat="1" applyFill="1" applyBorder="1" applyAlignment="1">
      <alignment horizontal="right"/>
    </xf>
    <xf numFmtId="3" fontId="2" fillId="5" borderId="42" xfId="0" applyNumberFormat="1" applyFont="1" applyFill="1" applyBorder="1" applyAlignment="1">
      <alignment horizontal="right"/>
    </xf>
    <xf numFmtId="3" fontId="2" fillId="5" borderId="37" xfId="0" applyNumberFormat="1" applyFont="1" applyFill="1" applyBorder="1" applyAlignment="1">
      <alignment horizontal="right"/>
    </xf>
    <xf numFmtId="3" fontId="0" fillId="5" borderId="28" xfId="0" applyNumberFormat="1" applyFill="1" applyBorder="1" applyAlignment="1">
      <alignment horizontal="right"/>
    </xf>
    <xf numFmtId="3" fontId="0" fillId="5" borderId="34" xfId="0" applyNumberFormat="1" applyFill="1" applyBorder="1" applyAlignment="1">
      <alignment horizontal="right"/>
    </xf>
    <xf numFmtId="3" fontId="2" fillId="5" borderId="32" xfId="0" applyNumberFormat="1" applyFont="1" applyFill="1" applyBorder="1" applyAlignment="1">
      <alignment horizontal="right"/>
    </xf>
    <xf numFmtId="0" fontId="0" fillId="7" borderId="63" xfId="0" applyFill="1" applyBorder="1"/>
    <xf numFmtId="0" fontId="4" fillId="7" borderId="58" xfId="0" applyFont="1" applyFill="1" applyBorder="1" applyAlignment="1">
      <alignment horizontal="center"/>
    </xf>
    <xf numFmtId="0" fontId="4" fillId="7" borderId="39" xfId="0" applyFont="1" applyFill="1" applyBorder="1" applyAlignment="1">
      <alignment horizontal="center"/>
    </xf>
    <xf numFmtId="0" fontId="4" fillId="7" borderId="63" xfId="0" applyFont="1" applyFill="1" applyBorder="1" applyAlignment="1">
      <alignment horizontal="center"/>
    </xf>
    <xf numFmtId="0" fontId="4" fillId="7" borderId="58" xfId="0" applyFont="1" applyFill="1" applyBorder="1"/>
    <xf numFmtId="0" fontId="4" fillId="7" borderId="39" xfId="0" applyFont="1" applyFill="1" applyBorder="1"/>
    <xf numFmtId="0" fontId="4" fillId="7" borderId="63" xfId="0" applyFont="1" applyFill="1" applyBorder="1"/>
    <xf numFmtId="0" fontId="4" fillId="7" borderId="41" xfId="0" applyFont="1" applyFill="1" applyBorder="1"/>
    <xf numFmtId="0" fontId="0" fillId="6" borderId="58" xfId="0" applyFill="1" applyBorder="1"/>
    <xf numFmtId="0" fontId="0" fillId="6" borderId="40" xfId="0" applyFill="1" applyBorder="1"/>
    <xf numFmtId="0" fontId="0" fillId="6" borderId="39" xfId="0" applyFill="1" applyBorder="1"/>
    <xf numFmtId="0" fontId="0" fillId="6" borderId="34" xfId="0" applyFill="1" applyBorder="1"/>
    <xf numFmtId="0" fontId="0" fillId="6" borderId="30" xfId="0" applyFill="1" applyBorder="1"/>
    <xf numFmtId="0" fontId="0" fillId="6" borderId="12" xfId="0" applyFill="1" applyBorder="1"/>
    <xf numFmtId="0" fontId="0" fillId="6" borderId="28" xfId="0" applyFill="1" applyBorder="1"/>
    <xf numFmtId="3" fontId="0" fillId="5" borderId="13" xfId="0" applyNumberFormat="1" applyFill="1" applyBorder="1" applyAlignment="1">
      <alignment horizontal="right"/>
    </xf>
    <xf numFmtId="3" fontId="0" fillId="5" borderId="30" xfId="0" applyNumberFormat="1" applyFill="1" applyBorder="1" applyAlignment="1">
      <alignment horizontal="right"/>
    </xf>
    <xf numFmtId="3" fontId="0" fillId="5" borderId="54" xfId="0" applyNumberFormat="1" applyFill="1" applyBorder="1" applyAlignment="1">
      <alignment horizontal="right"/>
    </xf>
    <xf numFmtId="3" fontId="0" fillId="5" borderId="55" xfId="0" applyNumberFormat="1" applyFill="1" applyBorder="1" applyAlignment="1">
      <alignment horizontal="right"/>
    </xf>
    <xf numFmtId="0" fontId="0" fillId="5" borderId="61" xfId="0" applyFill="1" applyBorder="1"/>
    <xf numFmtId="0" fontId="0" fillId="6" borderId="26" xfId="0" applyFill="1" applyBorder="1"/>
    <xf numFmtId="0" fontId="0" fillId="0" borderId="58" xfId="0" applyFont="1" applyBorder="1" applyAlignment="1">
      <alignment horizontal="left" indent="2"/>
    </xf>
    <xf numFmtId="3" fontId="0" fillId="5" borderId="39" xfId="0" applyNumberFormat="1" applyFont="1" applyFill="1" applyBorder="1"/>
    <xf numFmtId="2" fontId="14" fillId="0" borderId="5" xfId="0" applyNumberFormat="1" applyFont="1" applyBorder="1"/>
    <xf numFmtId="0" fontId="14" fillId="0" borderId="0" xfId="0" applyFont="1"/>
    <xf numFmtId="3" fontId="14" fillId="5" borderId="12" xfId="0" applyNumberFormat="1" applyFont="1" applyFill="1" applyBorder="1"/>
    <xf numFmtId="3" fontId="18" fillId="5" borderId="12" xfId="0" applyNumberFormat="1" applyFont="1" applyFill="1" applyBorder="1"/>
    <xf numFmtId="0" fontId="9" fillId="0" borderId="45" xfId="0" applyFont="1" applyBorder="1"/>
    <xf numFmtId="0" fontId="9" fillId="0" borderId="45" xfId="0" applyFont="1" applyBorder="1" applyAlignment="1">
      <alignment horizontal="left" indent="3"/>
    </xf>
    <xf numFmtId="0" fontId="9" fillId="0" borderId="45" xfId="0" applyFont="1" applyBorder="1" applyAlignment="1">
      <alignment horizontal="left" wrapText="1" indent="3"/>
    </xf>
    <xf numFmtId="49" fontId="0" fillId="0" borderId="50" xfId="0" applyNumberFormat="1" applyFont="1" applyBorder="1" applyAlignment="1">
      <alignment horizontal="right"/>
    </xf>
    <xf numFmtId="0" fontId="0" fillId="0" borderId="23" xfId="0" applyFont="1" applyBorder="1" applyAlignment="1">
      <alignment horizontal="left" wrapText="1"/>
    </xf>
    <xf numFmtId="49" fontId="0" fillId="0" borderId="35" xfId="0" applyNumberFormat="1" applyFont="1" applyBorder="1" applyAlignment="1">
      <alignment horizontal="right"/>
    </xf>
    <xf numFmtId="0" fontId="0" fillId="0" borderId="11" xfId="0" applyFont="1" applyBorder="1" applyAlignment="1">
      <alignment horizontal="left" wrapText="1"/>
    </xf>
    <xf numFmtId="0" fontId="7" fillId="0" borderId="23" xfId="0" applyFont="1" applyBorder="1" applyAlignment="1">
      <alignment horizontal="left" vertical="top" wrapText="1"/>
    </xf>
    <xf numFmtId="49" fontId="0" fillId="0" borderId="23" xfId="0" applyNumberFormat="1" applyFont="1" applyBorder="1" applyAlignment="1">
      <alignment horizontal="right"/>
    </xf>
    <xf numFmtId="0" fontId="0" fillId="0" borderId="23" xfId="0" applyBorder="1" applyAlignment="1">
      <alignment horizontal="left" wrapText="1"/>
    </xf>
    <xf numFmtId="3" fontId="17" fillId="5" borderId="12" xfId="0" applyNumberFormat="1" applyFont="1" applyFill="1" applyBorder="1"/>
    <xf numFmtId="3" fontId="17" fillId="5" borderId="39" xfId="0" applyNumberFormat="1" applyFont="1" applyFill="1" applyBorder="1"/>
    <xf numFmtId="3" fontId="16" fillId="0" borderId="12" xfId="0" applyNumberFormat="1" applyFont="1" applyBorder="1"/>
    <xf numFmtId="3" fontId="17" fillId="0" borderId="39" xfId="0" applyNumberFormat="1" applyFont="1" applyBorder="1"/>
    <xf numFmtId="3" fontId="17" fillId="3" borderId="39" xfId="0" applyNumberFormat="1" applyFont="1" applyFill="1" applyBorder="1"/>
    <xf numFmtId="3" fontId="16" fillId="0" borderId="0" xfId="0" applyNumberFormat="1" applyFont="1" applyBorder="1"/>
    <xf numFmtId="3" fontId="16" fillId="5" borderId="0" xfId="0" applyNumberFormat="1" applyFont="1" applyFill="1"/>
    <xf numFmtId="3" fontId="17" fillId="5" borderId="13" xfId="0" applyNumberFormat="1" applyFont="1" applyFill="1" applyBorder="1"/>
    <xf numFmtId="3" fontId="16" fillId="0" borderId="0" xfId="0" applyNumberFormat="1" applyFont="1"/>
    <xf numFmtId="3" fontId="16" fillId="0" borderId="15" xfId="0" applyNumberFormat="1" applyFont="1" applyBorder="1"/>
    <xf numFmtId="3" fontId="19" fillId="7" borderId="12" xfId="0" applyNumberFormat="1" applyFont="1" applyFill="1" applyBorder="1"/>
    <xf numFmtId="0" fontId="13" fillId="8" borderId="0" xfId="0" applyFont="1" applyFill="1" applyAlignment="1">
      <alignment horizontal="left" wrapText="1"/>
    </xf>
    <xf numFmtId="3" fontId="18" fillId="0" borderId="12" xfId="0" applyNumberFormat="1" applyFont="1" applyBorder="1"/>
    <xf numFmtId="3" fontId="14" fillId="0" borderId="24" xfId="0" applyNumberFormat="1" applyFont="1" applyBorder="1"/>
    <xf numFmtId="3" fontId="18" fillId="0" borderId="17" xfId="0" applyNumberFormat="1" applyFont="1" applyBorder="1"/>
    <xf numFmtId="3" fontId="16" fillId="0" borderId="12" xfId="0" applyNumberFormat="1" applyFont="1" applyBorder="1" applyAlignment="1">
      <alignment horizontal="right"/>
    </xf>
    <xf numFmtId="3" fontId="17" fillId="0" borderId="12" xfId="0" applyNumberFormat="1" applyFont="1" applyBorder="1" applyAlignment="1">
      <alignment horizontal="right"/>
    </xf>
    <xf numFmtId="3" fontId="16" fillId="0" borderId="13" xfId="0" applyNumberFormat="1" applyFont="1" applyBorder="1" applyAlignment="1">
      <alignment horizontal="right"/>
    </xf>
    <xf numFmtId="3" fontId="14" fillId="5" borderId="12" xfId="0" applyNumberFormat="1" applyFont="1" applyFill="1" applyBorder="1" applyAlignment="1">
      <alignment horizontal="right"/>
    </xf>
    <xf numFmtId="3" fontId="14" fillId="5" borderId="15" xfId="0" applyNumberFormat="1" applyFont="1" applyFill="1" applyBorder="1" applyAlignment="1">
      <alignment horizontal="right"/>
    </xf>
    <xf numFmtId="3" fontId="18" fillId="5" borderId="24" xfId="0" applyNumberFormat="1" applyFont="1" applyFill="1" applyBorder="1" applyAlignment="1">
      <alignment horizontal="right"/>
    </xf>
    <xf numFmtId="3" fontId="18" fillId="5" borderId="16" xfId="0" applyNumberFormat="1" applyFont="1" applyFill="1" applyBorder="1" applyAlignment="1">
      <alignment horizontal="right"/>
    </xf>
    <xf numFmtId="3" fontId="0" fillId="5" borderId="16" xfId="0" applyNumberFormat="1" applyFont="1" applyFill="1" applyBorder="1"/>
    <xf numFmtId="3" fontId="0" fillId="5" borderId="12" xfId="0" applyNumberFormat="1" applyFont="1" applyFill="1" applyBorder="1" applyAlignment="1">
      <alignment horizontal="right"/>
    </xf>
    <xf numFmtId="0" fontId="16" fillId="5" borderId="12" xfId="0" applyFont="1" applyFill="1" applyBorder="1"/>
    <xf numFmtId="3" fontId="18" fillId="5" borderId="13" xfId="0" applyNumberFormat="1" applyFont="1" applyFill="1" applyBorder="1"/>
    <xf numFmtId="3" fontId="14" fillId="5" borderId="17" xfId="0" applyNumberFormat="1" applyFont="1" applyFill="1" applyBorder="1"/>
    <xf numFmtId="0" fontId="14" fillId="0" borderId="4" xfId="0" applyFont="1" applyFill="1" applyBorder="1" applyAlignment="1">
      <alignment horizontal="left" indent="2"/>
    </xf>
    <xf numFmtId="3" fontId="14" fillId="0" borderId="12" xfId="0" applyNumberFormat="1" applyFont="1" applyBorder="1"/>
    <xf numFmtId="3" fontId="15" fillId="0" borderId="18" xfId="0" applyNumberFormat="1" applyFont="1" applyBorder="1"/>
    <xf numFmtId="0" fontId="0" fillId="5" borderId="28" xfId="0" applyFont="1" applyFill="1" applyBorder="1" applyAlignment="1">
      <alignment horizontal="left" indent="1"/>
    </xf>
    <xf numFmtId="0" fontId="0" fillId="5" borderId="28" xfId="0" applyFill="1" applyBorder="1" applyAlignment="1">
      <alignment horizontal="left" indent="1"/>
    </xf>
    <xf numFmtId="3" fontId="14" fillId="5" borderId="16" xfId="0" applyNumberFormat="1" applyFont="1" applyFill="1" applyBorder="1"/>
    <xf numFmtId="3" fontId="1" fillId="0" borderId="39" xfId="0" applyNumberFormat="1" applyFont="1" applyBorder="1"/>
    <xf numFmtId="3" fontId="18" fillId="7" borderId="12" xfId="0" applyNumberFormat="1" applyFont="1" applyFill="1" applyBorder="1"/>
    <xf numFmtId="3" fontId="18" fillId="0" borderId="12" xfId="0" applyNumberFormat="1" applyFont="1" applyFill="1" applyBorder="1"/>
    <xf numFmtId="3" fontId="18" fillId="5" borderId="24" xfId="0" applyNumberFormat="1" applyFont="1" applyFill="1" applyBorder="1"/>
    <xf numFmtId="3" fontId="18" fillId="5" borderId="12" xfId="0" applyNumberFormat="1" applyFont="1" applyFill="1" applyBorder="1" applyAlignment="1">
      <alignment horizontal="right"/>
    </xf>
    <xf numFmtId="3" fontId="18" fillId="2" borderId="12" xfId="0" applyNumberFormat="1" applyFont="1" applyFill="1" applyBorder="1"/>
    <xf numFmtId="3" fontId="20" fillId="0" borderId="12" xfId="0" applyNumberFormat="1" applyFont="1" applyBorder="1"/>
    <xf numFmtId="3" fontId="18" fillId="5" borderId="42" xfId="0" applyNumberFormat="1" applyFont="1" applyFill="1" applyBorder="1"/>
    <xf numFmtId="3" fontId="18" fillId="0" borderId="13" xfId="0" applyNumberFormat="1" applyFont="1" applyBorder="1"/>
    <xf numFmtId="3" fontId="14" fillId="5" borderId="13" xfId="0" applyNumberFormat="1" applyFont="1" applyFill="1" applyBorder="1" applyAlignment="1">
      <alignment horizontal="right"/>
    </xf>
    <xf numFmtId="3" fontId="19" fillId="5" borderId="12" xfId="0" applyNumberFormat="1" applyFont="1" applyFill="1" applyBorder="1"/>
    <xf numFmtId="3" fontId="14" fillId="5" borderId="39" xfId="0" applyNumberFormat="1" applyFont="1" applyFill="1" applyBorder="1" applyAlignment="1">
      <alignment horizontal="right"/>
    </xf>
    <xf numFmtId="3" fontId="3" fillId="5" borderId="63" xfId="0" applyNumberFormat="1" applyFont="1" applyFill="1" applyBorder="1" applyAlignment="1">
      <alignment horizontal="right"/>
    </xf>
    <xf numFmtId="3" fontId="14" fillId="5" borderId="40" xfId="0" applyNumberFormat="1" applyFont="1" applyFill="1" applyBorder="1" applyAlignment="1">
      <alignment horizontal="right"/>
    </xf>
    <xf numFmtId="3" fontId="14" fillId="5" borderId="28" xfId="0" applyNumberFormat="1" applyFont="1" applyFill="1" applyBorder="1" applyAlignment="1">
      <alignment horizontal="right"/>
    </xf>
    <xf numFmtId="3" fontId="3" fillId="0" borderId="12" xfId="0" applyNumberFormat="1" applyFont="1" applyFill="1" applyBorder="1"/>
    <xf numFmtId="3" fontId="20" fillId="5" borderId="12" xfId="0" applyNumberFormat="1" applyFont="1" applyFill="1" applyBorder="1"/>
    <xf numFmtId="3" fontId="19" fillId="6" borderId="12" xfId="0" applyNumberFormat="1" applyFont="1" applyFill="1" applyBorder="1"/>
    <xf numFmtId="3" fontId="18" fillId="0" borderId="16" xfId="0" applyNumberFormat="1" applyFont="1" applyBorder="1"/>
    <xf numFmtId="3" fontId="18" fillId="0" borderId="42" xfId="0" applyNumberFormat="1" applyFont="1" applyBorder="1"/>
    <xf numFmtId="3" fontId="18" fillId="2" borderId="10" xfId="0" applyNumberFormat="1" applyFont="1" applyFill="1" applyBorder="1"/>
    <xf numFmtId="0" fontId="4" fillId="6" borderId="14" xfId="0" applyFont="1" applyFill="1" applyBorder="1"/>
    <xf numFmtId="3" fontId="18" fillId="6" borderId="10" xfId="0" applyNumberFormat="1" applyFont="1" applyFill="1" applyBorder="1"/>
    <xf numFmtId="0" fontId="4" fillId="6" borderId="42" xfId="0" applyFont="1" applyFill="1" applyBorder="1"/>
    <xf numFmtId="3" fontId="18" fillId="6" borderId="37" xfId="0" applyNumberFormat="1" applyFont="1" applyFill="1" applyBorder="1"/>
    <xf numFmtId="0" fontId="2" fillId="6" borderId="42" xfId="0" applyFont="1" applyFill="1" applyBorder="1"/>
    <xf numFmtId="3" fontId="18" fillId="6" borderId="38" xfId="0" applyNumberFormat="1" applyFont="1" applyFill="1" applyBorder="1" applyAlignment="1">
      <alignment horizontal="right"/>
    </xf>
    <xf numFmtId="3" fontId="2" fillId="6" borderId="38" xfId="0" applyNumberFormat="1" applyFont="1" applyFill="1" applyBorder="1" applyAlignment="1">
      <alignment horizontal="right"/>
    </xf>
    <xf numFmtId="3" fontId="3" fillId="6" borderId="37" xfId="0" applyNumberFormat="1" applyFont="1" applyFill="1" applyBorder="1" applyAlignment="1">
      <alignment horizontal="right"/>
    </xf>
    <xf numFmtId="3" fontId="4" fillId="6" borderId="10" xfId="0" applyNumberFormat="1" applyFont="1" applyFill="1" applyBorder="1"/>
    <xf numFmtId="3" fontId="3" fillId="6" borderId="55" xfId="0" applyNumberFormat="1" applyFont="1" applyFill="1" applyBorder="1"/>
    <xf numFmtId="3" fontId="3" fillId="6" borderId="23" xfId="0" applyNumberFormat="1" applyFont="1" applyFill="1" applyBorder="1" applyAlignment="1">
      <alignment horizontal="right"/>
    </xf>
    <xf numFmtId="3" fontId="18" fillId="6" borderId="38" xfId="0" applyNumberFormat="1" applyFont="1" applyFill="1" applyBorder="1"/>
    <xf numFmtId="3" fontId="4" fillId="6" borderId="38" xfId="0" applyNumberFormat="1" applyFont="1" applyFill="1" applyBorder="1"/>
    <xf numFmtId="3" fontId="3" fillId="6" borderId="37" xfId="0" applyNumberFormat="1" applyFont="1" applyFill="1" applyBorder="1"/>
    <xf numFmtId="0" fontId="2" fillId="6" borderId="23" xfId="0" applyFont="1" applyFill="1" applyBorder="1"/>
    <xf numFmtId="3" fontId="2" fillId="6" borderId="66" xfId="0" applyNumberFormat="1" applyFont="1" applyFill="1" applyBorder="1" applyAlignment="1">
      <alignment horizontal="right"/>
    </xf>
    <xf numFmtId="3" fontId="2" fillId="6" borderId="62" xfId="0" applyNumberFormat="1" applyFont="1" applyFill="1" applyBorder="1" applyAlignment="1">
      <alignment horizontal="right"/>
    </xf>
    <xf numFmtId="3" fontId="2" fillId="6" borderId="42" xfId="0" applyNumberFormat="1" applyFont="1" applyFill="1" applyBorder="1" applyAlignment="1">
      <alignment horizontal="right"/>
    </xf>
    <xf numFmtId="3" fontId="2" fillId="6" borderId="37" xfId="0" applyNumberFormat="1" applyFont="1" applyFill="1" applyBorder="1" applyAlignment="1">
      <alignment horizontal="right"/>
    </xf>
    <xf numFmtId="3" fontId="2" fillId="6" borderId="32" xfId="0" applyNumberFormat="1" applyFont="1" applyFill="1" applyBorder="1" applyAlignment="1">
      <alignment horizontal="right"/>
    </xf>
    <xf numFmtId="3" fontId="16" fillId="0" borderId="26" xfId="0" applyNumberFormat="1" applyFont="1" applyBorder="1" applyAlignment="1">
      <alignment horizontal="right"/>
    </xf>
    <xf numFmtId="3" fontId="14" fillId="0" borderId="12" xfId="0" applyNumberFormat="1" applyFont="1" applyBorder="1" applyAlignment="1">
      <alignment horizontal="right"/>
    </xf>
    <xf numFmtId="0" fontId="14" fillId="5" borderId="12" xfId="0" applyFont="1" applyFill="1" applyBorder="1"/>
    <xf numFmtId="0" fontId="18" fillId="5" borderId="23" xfId="0" applyFont="1" applyFill="1" applyBorder="1"/>
    <xf numFmtId="0" fontId="4" fillId="6" borderId="58" xfId="0" applyFont="1" applyFill="1" applyBorder="1"/>
    <xf numFmtId="3" fontId="4" fillId="6" borderId="40" xfId="0" applyNumberFormat="1" applyFont="1" applyFill="1" applyBorder="1" applyAlignment="1">
      <alignment horizontal="right"/>
    </xf>
    <xf numFmtId="14" fontId="4" fillId="6" borderId="63" xfId="0" applyNumberFormat="1" applyFont="1" applyFill="1" applyBorder="1" applyAlignment="1">
      <alignment horizontal="center"/>
    </xf>
    <xf numFmtId="0" fontId="4" fillId="6" borderId="28" xfId="0" applyFont="1" applyFill="1" applyBorder="1"/>
    <xf numFmtId="3" fontId="18" fillId="6" borderId="12" xfId="0" applyNumberFormat="1" applyFont="1" applyFill="1" applyBorder="1" applyAlignment="1">
      <alignment horizontal="right"/>
    </xf>
    <xf numFmtId="3" fontId="4" fillId="6" borderId="12" xfId="0" applyNumberFormat="1" applyFont="1" applyFill="1" applyBorder="1" applyAlignment="1">
      <alignment horizontal="right"/>
    </xf>
    <xf numFmtId="14" fontId="4" fillId="6" borderId="29" xfId="0" applyNumberFormat="1" applyFont="1" applyFill="1" applyBorder="1" applyAlignment="1">
      <alignment horizontal="center"/>
    </xf>
    <xf numFmtId="14" fontId="3" fillId="5" borderId="29" xfId="0" applyNumberFormat="1" applyFont="1" applyFill="1" applyBorder="1" applyAlignment="1">
      <alignment horizontal="center"/>
    </xf>
    <xf numFmtId="0" fontId="2" fillId="6" borderId="47" xfId="0" applyFont="1" applyFill="1" applyBorder="1"/>
    <xf numFmtId="3" fontId="18" fillId="6" borderId="15" xfId="0" applyNumberFormat="1" applyFont="1" applyFill="1" applyBorder="1"/>
    <xf numFmtId="3" fontId="2" fillId="6" borderId="15" xfId="0" applyNumberFormat="1" applyFont="1" applyFill="1" applyBorder="1"/>
    <xf numFmtId="3" fontId="2" fillId="6" borderId="53" xfId="0" applyNumberFormat="1" applyFont="1" applyFill="1" applyBorder="1"/>
    <xf numFmtId="3" fontId="1" fillId="5" borderId="39" xfId="0" applyNumberFormat="1" applyFont="1" applyFill="1" applyBorder="1"/>
    <xf numFmtId="3" fontId="15" fillId="0" borderId="40" xfId="0" applyNumberFormat="1" applyFont="1" applyBorder="1"/>
    <xf numFmtId="3" fontId="16" fillId="0" borderId="39" xfId="0" applyNumberFormat="1" applyFont="1" applyBorder="1"/>
    <xf numFmtId="3" fontId="3" fillId="5" borderId="39" xfId="0" applyNumberFormat="1" applyFont="1" applyFill="1" applyBorder="1"/>
    <xf numFmtId="3" fontId="3" fillId="5" borderId="63" xfId="0" applyNumberFormat="1" applyFont="1" applyFill="1" applyBorder="1"/>
    <xf numFmtId="3" fontId="14" fillId="0" borderId="13" xfId="0" applyNumberFormat="1" applyFont="1" applyBorder="1" applyAlignment="1">
      <alignment horizontal="right"/>
    </xf>
    <xf numFmtId="3" fontId="18" fillId="0" borderId="12" xfId="0" applyNumberFormat="1" applyFont="1" applyBorder="1" applyAlignment="1">
      <alignment horizontal="right"/>
    </xf>
    <xf numFmtId="3" fontId="18" fillId="5" borderId="42" xfId="0" applyNumberFormat="1" applyFont="1" applyFill="1" applyBorder="1" applyAlignment="1">
      <alignment horizontal="right"/>
    </xf>
    <xf numFmtId="3" fontId="18" fillId="0" borderId="26" xfId="0" applyNumberFormat="1" applyFont="1" applyBorder="1" applyAlignment="1">
      <alignment horizontal="right"/>
    </xf>
    <xf numFmtId="3" fontId="18" fillId="0" borderId="51" xfId="0" applyNumberFormat="1" applyFont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4" fillId="6" borderId="13" xfId="0" applyFont="1" applyFill="1" applyBorder="1"/>
    <xf numFmtId="3" fontId="0" fillId="6" borderId="34" xfId="0" applyNumberFormat="1" applyFill="1" applyBorder="1" applyAlignment="1">
      <alignment horizontal="right"/>
    </xf>
    <xf numFmtId="3" fontId="0" fillId="6" borderId="39" xfId="0" applyNumberFormat="1" applyFill="1" applyBorder="1" applyAlignment="1">
      <alignment horizontal="right"/>
    </xf>
    <xf numFmtId="3" fontId="0" fillId="6" borderId="40" xfId="0" applyNumberFormat="1" applyFill="1" applyBorder="1" applyAlignment="1">
      <alignment horizontal="right"/>
    </xf>
    <xf numFmtId="3" fontId="2" fillId="6" borderId="12" xfId="0" applyNumberFormat="1" applyFont="1" applyFill="1" applyBorder="1" applyAlignment="1">
      <alignment horizontal="right"/>
    </xf>
    <xf numFmtId="0" fontId="0" fillId="0" borderId="28" xfId="0" applyBorder="1" applyAlignment="1">
      <alignment horizontal="left"/>
    </xf>
    <xf numFmtId="0" fontId="18" fillId="0" borderId="30" xfId="0" applyFont="1" applyFill="1" applyBorder="1"/>
    <xf numFmtId="0" fontId="3" fillId="5" borderId="28" xfId="0" applyFont="1" applyFill="1" applyBorder="1" applyAlignment="1">
      <alignment horizontal="left" indent="2"/>
    </xf>
    <xf numFmtId="0" fontId="3" fillId="5" borderId="47" xfId="0" applyFont="1" applyFill="1" applyBorder="1" applyAlignment="1">
      <alignment horizontal="left" indent="1"/>
    </xf>
    <xf numFmtId="0" fontId="3" fillId="5" borderId="47" xfId="0" applyFont="1" applyFill="1" applyBorder="1" applyAlignment="1">
      <alignment horizontal="left" indent="2"/>
    </xf>
    <xf numFmtId="3" fontId="3" fillId="5" borderId="60" xfId="0" applyNumberFormat="1" applyFont="1" applyFill="1" applyBorder="1" applyAlignment="1">
      <alignment horizontal="right"/>
    </xf>
    <xf numFmtId="0" fontId="2" fillId="6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3" fontId="18" fillId="6" borderId="19" xfId="0" applyNumberFormat="1" applyFont="1" applyFill="1" applyBorder="1"/>
    <xf numFmtId="3" fontId="18" fillId="6" borderId="40" xfId="0" applyNumberFormat="1" applyFont="1" applyFill="1" applyBorder="1" applyAlignment="1">
      <alignment horizontal="right"/>
    </xf>
    <xf numFmtId="3" fontId="2" fillId="2" borderId="40" xfId="0" applyNumberFormat="1" applyFont="1" applyFill="1" applyBorder="1"/>
    <xf numFmtId="0" fontId="14" fillId="5" borderId="28" xfId="0" applyFont="1" applyFill="1" applyBorder="1" applyAlignment="1">
      <alignment horizontal="left" indent="1"/>
    </xf>
    <xf numFmtId="3" fontId="14" fillId="5" borderId="29" xfId="0" applyNumberFormat="1" applyFont="1" applyFill="1" applyBorder="1"/>
    <xf numFmtId="0" fontId="0" fillId="5" borderId="58" xfId="0" applyFill="1" applyBorder="1"/>
    <xf numFmtId="3" fontId="1" fillId="5" borderId="63" xfId="0" applyNumberFormat="1" applyFont="1" applyFill="1" applyBorder="1"/>
    <xf numFmtId="3" fontId="18" fillId="6" borderId="53" xfId="0" applyNumberFormat="1" applyFont="1" applyFill="1" applyBorder="1"/>
    <xf numFmtId="0" fontId="4" fillId="5" borderId="58" xfId="0" applyFont="1" applyFill="1" applyBorder="1"/>
    <xf numFmtId="3" fontId="18" fillId="6" borderId="29" xfId="0" applyNumberFormat="1" applyFont="1" applyFill="1" applyBorder="1" applyAlignment="1">
      <alignment horizontal="right"/>
    </xf>
    <xf numFmtId="0" fontId="0" fillId="0" borderId="36" xfId="0" applyFill="1" applyBorder="1"/>
    <xf numFmtId="3" fontId="14" fillId="5" borderId="24" xfId="0" applyNumberFormat="1" applyFont="1" applyFill="1" applyBorder="1"/>
    <xf numFmtId="3" fontId="4" fillId="5" borderId="60" xfId="0" applyNumberFormat="1" applyFont="1" applyFill="1" applyBorder="1"/>
    <xf numFmtId="0" fontId="0" fillId="0" borderId="28" xfId="0" applyFill="1" applyBorder="1" applyAlignment="1">
      <alignment wrapText="1"/>
    </xf>
    <xf numFmtId="0" fontId="4" fillId="6" borderId="50" xfId="0" applyFont="1" applyFill="1" applyBorder="1"/>
    <xf numFmtId="3" fontId="18" fillId="6" borderId="23" xfId="0" applyNumberFormat="1" applyFont="1" applyFill="1" applyBorder="1"/>
    <xf numFmtId="3" fontId="4" fillId="6" borderId="23" xfId="0" applyNumberFormat="1" applyFont="1" applyFill="1" applyBorder="1"/>
    <xf numFmtId="3" fontId="14" fillId="0" borderId="13" xfId="0" applyNumberFormat="1" applyFont="1" applyBorder="1"/>
    <xf numFmtId="3" fontId="4" fillId="0" borderId="54" xfId="0" applyNumberFormat="1" applyFont="1" applyBorder="1"/>
    <xf numFmtId="0" fontId="0" fillId="0" borderId="30" xfId="0" applyFont="1" applyFill="1" applyBorder="1"/>
    <xf numFmtId="0" fontId="1" fillId="0" borderId="54" xfId="0" applyFont="1" applyFill="1" applyBorder="1"/>
    <xf numFmtId="0" fontId="4" fillId="6" borderId="42" xfId="0" applyFont="1" applyFill="1" applyBorder="1" applyAlignment="1">
      <alignment horizontal="left"/>
    </xf>
    <xf numFmtId="3" fontId="18" fillId="6" borderId="62" xfId="0" applyNumberFormat="1" applyFont="1" applyFill="1" applyBorder="1"/>
    <xf numFmtId="3" fontId="4" fillId="6" borderId="37" xfId="0" applyNumberFormat="1" applyFont="1" applyFill="1" applyBorder="1"/>
    <xf numFmtId="3" fontId="11" fillId="0" borderId="23" xfId="0" applyNumberFormat="1" applyFont="1" applyBorder="1" applyAlignment="1">
      <alignment horizontal="center" vertical="top" wrapText="1"/>
    </xf>
    <xf numFmtId="0" fontId="11" fillId="7" borderId="23" xfId="0" applyFont="1" applyFill="1" applyBorder="1" applyAlignment="1">
      <alignment vertical="top" wrapText="1"/>
    </xf>
    <xf numFmtId="0" fontId="11" fillId="6" borderId="45" xfId="0" applyFont="1" applyFill="1" applyBorder="1" applyAlignment="1">
      <alignment vertical="top" wrapText="1"/>
    </xf>
    <xf numFmtId="0" fontId="11" fillId="6" borderId="6" xfId="0" applyFont="1" applyFill="1" applyBorder="1" applyAlignment="1">
      <alignment vertical="top" wrapText="1"/>
    </xf>
    <xf numFmtId="3" fontId="11" fillId="6" borderId="3" xfId="0" applyNumberFormat="1" applyFont="1" applyFill="1" applyBorder="1" applyAlignment="1">
      <alignment vertical="top" wrapText="1"/>
    </xf>
    <xf numFmtId="3" fontId="9" fillId="6" borderId="5" xfId="0" applyNumberFormat="1" applyFont="1" applyFill="1" applyBorder="1" applyAlignment="1">
      <alignment vertical="top" wrapText="1"/>
    </xf>
    <xf numFmtId="3" fontId="9" fillId="0" borderId="45" xfId="0" applyNumberFormat="1" applyFont="1" applyBorder="1" applyAlignment="1">
      <alignment vertical="top" wrapText="1"/>
    </xf>
    <xf numFmtId="0" fontId="9" fillId="0" borderId="45" xfId="0" applyFont="1" applyFill="1" applyBorder="1" applyAlignment="1">
      <alignment horizontal="left" vertical="top" wrapText="1" indent="1"/>
    </xf>
    <xf numFmtId="0" fontId="11" fillId="0" borderId="45" xfId="0" applyFont="1" applyBorder="1" applyAlignment="1">
      <alignment horizontal="left" vertical="top" wrapText="1"/>
    </xf>
    <xf numFmtId="3" fontId="11" fillId="0" borderId="9" xfId="0" applyNumberFormat="1" applyFont="1" applyBorder="1" applyAlignment="1">
      <alignment vertical="top" wrapText="1"/>
    </xf>
    <xf numFmtId="0" fontId="11" fillId="6" borderId="6" xfId="0" applyFont="1" applyFill="1" applyBorder="1" applyAlignment="1">
      <alignment horizontal="left" vertical="top" wrapText="1"/>
    </xf>
    <xf numFmtId="3" fontId="11" fillId="6" borderId="5" xfId="0" applyNumberFormat="1" applyFont="1" applyFill="1" applyBorder="1" applyAlignment="1">
      <alignment vertical="top" wrapText="1"/>
    </xf>
    <xf numFmtId="2" fontId="3" fillId="4" borderId="5" xfId="0" applyNumberFormat="1" applyFont="1" applyFill="1" applyBorder="1" applyAlignment="1">
      <alignment horizontal="center"/>
    </xf>
    <xf numFmtId="0" fontId="3" fillId="0" borderId="12" xfId="0" applyFont="1" applyBorder="1"/>
    <xf numFmtId="3" fontId="0" fillId="5" borderId="34" xfId="0" applyNumberFormat="1" applyFont="1" applyFill="1" applyBorder="1" applyAlignment="1">
      <alignment horizontal="right"/>
    </xf>
    <xf numFmtId="3" fontId="0" fillId="5" borderId="29" xfId="0" applyNumberFormat="1" applyFont="1" applyFill="1" applyBorder="1" applyAlignment="1">
      <alignment horizontal="right"/>
    </xf>
    <xf numFmtId="0" fontId="0" fillId="0" borderId="51" xfId="0" applyBorder="1" applyAlignment="1">
      <alignment horizontal="left" wrapText="1" indent="6"/>
    </xf>
    <xf numFmtId="0" fontId="0" fillId="0" borderId="16" xfId="0" applyBorder="1" applyAlignment="1">
      <alignment vertical="top"/>
    </xf>
    <xf numFmtId="0" fontId="0" fillId="0" borderId="16" xfId="0" applyBorder="1"/>
    <xf numFmtId="0" fontId="0" fillId="0" borderId="16" xfId="0" applyBorder="1" applyAlignment="1">
      <alignment horizontal="left" wrapText="1" indent="6"/>
    </xf>
    <xf numFmtId="0" fontId="4" fillId="5" borderId="14" xfId="0" applyFont="1" applyFill="1" applyBorder="1"/>
    <xf numFmtId="3" fontId="4" fillId="5" borderId="10" xfId="0" applyNumberFormat="1" applyFont="1" applyFill="1" applyBorder="1" applyAlignment="1">
      <alignment horizontal="right"/>
    </xf>
    <xf numFmtId="0" fontId="3" fillId="0" borderId="29" xfId="0" applyFont="1" applyBorder="1"/>
    <xf numFmtId="3" fontId="3" fillId="5" borderId="32" xfId="0" applyNumberFormat="1" applyFont="1" applyFill="1" applyBorder="1" applyAlignment="1">
      <alignment horizontal="right"/>
    </xf>
    <xf numFmtId="3" fontId="0" fillId="5" borderId="13" xfId="0" applyNumberFormat="1" applyFont="1" applyFill="1" applyBorder="1"/>
    <xf numFmtId="3" fontId="4" fillId="5" borderId="54" xfId="0" applyNumberFormat="1" applyFont="1" applyFill="1" applyBorder="1"/>
    <xf numFmtId="3" fontId="18" fillId="0" borderId="13" xfId="0" applyNumberFormat="1" applyFont="1" applyBorder="1" applyAlignment="1">
      <alignment horizontal="right"/>
    </xf>
    <xf numFmtId="0" fontId="4" fillId="0" borderId="48" xfId="0" applyFont="1" applyBorder="1"/>
    <xf numFmtId="0" fontId="18" fillId="5" borderId="44" xfId="0" applyFont="1" applyFill="1" applyBorder="1"/>
    <xf numFmtId="0" fontId="4" fillId="5" borderId="44" xfId="0" applyFont="1" applyFill="1" applyBorder="1"/>
    <xf numFmtId="0" fontId="4" fillId="0" borderId="29" xfId="0" applyFont="1" applyBorder="1" applyAlignment="1">
      <alignment horizontal="center"/>
    </xf>
    <xf numFmtId="0" fontId="1" fillId="5" borderId="29" xfId="0" applyFont="1" applyFill="1" applyBorder="1"/>
    <xf numFmtId="0" fontId="1" fillId="5" borderId="55" xfId="0" applyFont="1" applyFill="1" applyBorder="1"/>
    <xf numFmtId="3" fontId="4" fillId="0" borderId="13" xfId="0" applyNumberFormat="1" applyFont="1" applyBorder="1"/>
    <xf numFmtId="0" fontId="16" fillId="5" borderId="0" xfId="0" applyFont="1" applyFill="1" applyAlignment="1">
      <alignment horizontal="right"/>
    </xf>
    <xf numFmtId="0" fontId="16" fillId="5" borderId="2" xfId="0" applyFont="1" applyFill="1" applyBorder="1"/>
    <xf numFmtId="0" fontId="16" fillId="5" borderId="8" xfId="0" applyFont="1" applyFill="1" applyBorder="1"/>
    <xf numFmtId="3" fontId="16" fillId="5" borderId="12" xfId="0" applyNumberFormat="1" applyFont="1" applyFill="1" applyBorder="1"/>
    <xf numFmtId="3" fontId="16" fillId="5" borderId="0" xfId="0" applyNumberFormat="1" applyFont="1" applyFill="1" applyBorder="1"/>
    <xf numFmtId="3" fontId="16" fillId="5" borderId="39" xfId="0" applyNumberFormat="1" applyFont="1" applyFill="1" applyBorder="1"/>
    <xf numFmtId="3" fontId="16" fillId="5" borderId="39" xfId="0" applyNumberFormat="1" applyFont="1" applyFill="1" applyBorder="1" applyAlignment="1">
      <alignment horizontal="right"/>
    </xf>
    <xf numFmtId="0" fontId="16" fillId="0" borderId="13" xfId="0" applyFont="1" applyBorder="1"/>
    <xf numFmtId="0" fontId="16" fillId="0" borderId="16" xfId="0" applyFont="1" applyBorder="1"/>
    <xf numFmtId="0" fontId="16" fillId="0" borderId="15" xfId="0" applyFont="1" applyBorder="1"/>
    <xf numFmtId="0" fontId="17" fillId="0" borderId="0" xfId="0" applyFont="1"/>
    <xf numFmtId="0" fontId="16" fillId="0" borderId="0" xfId="0" applyFont="1" applyBorder="1"/>
    <xf numFmtId="3" fontId="17" fillId="0" borderId="0" xfId="0" applyNumberFormat="1" applyFont="1" applyBorder="1"/>
    <xf numFmtId="0" fontId="17" fillId="0" borderId="0" xfId="0" applyFont="1" applyBorder="1"/>
    <xf numFmtId="3" fontId="16" fillId="0" borderId="0" xfId="0" applyNumberFormat="1" applyFont="1" applyBorder="1" applyAlignment="1">
      <alignment horizontal="right"/>
    </xf>
    <xf numFmtId="0" fontId="16" fillId="0" borderId="19" xfId="0" applyFont="1" applyBorder="1"/>
    <xf numFmtId="3" fontId="17" fillId="0" borderId="39" xfId="0" applyNumberFormat="1" applyFont="1" applyFill="1" applyBorder="1"/>
    <xf numFmtId="0" fontId="16" fillId="0" borderId="39" xfId="0" applyFont="1" applyBorder="1"/>
    <xf numFmtId="0" fontId="16" fillId="0" borderId="12" xfId="0" applyFont="1" applyBorder="1"/>
    <xf numFmtId="0" fontId="17" fillId="0" borderId="39" xfId="0" applyFont="1" applyBorder="1"/>
    <xf numFmtId="0" fontId="16" fillId="0" borderId="0" xfId="0" applyFont="1" applyAlignment="1">
      <alignment horizontal="center"/>
    </xf>
    <xf numFmtId="0" fontId="16" fillId="5" borderId="0" xfId="0" applyFont="1" applyFill="1"/>
    <xf numFmtId="0" fontId="21" fillId="0" borderId="0" xfId="0" applyFont="1" applyAlignment="1">
      <alignment horizontal="center"/>
    </xf>
    <xf numFmtId="3" fontId="14" fillId="0" borderId="12" xfId="0" applyNumberFormat="1" applyFont="1" applyFill="1" applyBorder="1" applyAlignment="1">
      <alignment horizontal="right"/>
    </xf>
    <xf numFmtId="0" fontId="14" fillId="0" borderId="44" xfId="0" applyFont="1" applyBorder="1" applyAlignment="1">
      <alignment horizontal="right"/>
    </xf>
    <xf numFmtId="3" fontId="22" fillId="0" borderId="23" xfId="0" applyNumberFormat="1" applyFont="1" applyBorder="1" applyAlignment="1">
      <alignment horizontal="center" vertical="top" wrapText="1"/>
    </xf>
    <xf numFmtId="3" fontId="23" fillId="0" borderId="5" xfId="0" applyNumberFormat="1" applyFont="1" applyBorder="1" applyAlignment="1">
      <alignment horizontal="right" vertical="top" wrapText="1"/>
    </xf>
    <xf numFmtId="3" fontId="23" fillId="0" borderId="5" xfId="0" applyNumberFormat="1" applyFont="1" applyBorder="1" applyAlignment="1">
      <alignment vertical="top" wrapText="1"/>
    </xf>
    <xf numFmtId="3" fontId="22" fillId="0" borderId="5" xfId="0" applyNumberFormat="1" applyFont="1" applyBorder="1" applyAlignment="1">
      <alignment vertical="top" wrapText="1"/>
    </xf>
    <xf numFmtId="3" fontId="23" fillId="6" borderId="3" xfId="0" applyNumberFormat="1" applyFont="1" applyFill="1" applyBorder="1" applyAlignment="1">
      <alignment horizontal="right" vertical="top" wrapText="1"/>
    </xf>
    <xf numFmtId="3" fontId="22" fillId="0" borderId="11" xfId="0" applyNumberFormat="1" applyFont="1" applyBorder="1" applyAlignment="1">
      <alignment vertical="top" wrapText="1"/>
    </xf>
    <xf numFmtId="3" fontId="23" fillId="6" borderId="5" xfId="0" applyNumberFormat="1" applyFont="1" applyFill="1" applyBorder="1" applyAlignment="1">
      <alignment vertical="top" wrapText="1"/>
    </xf>
    <xf numFmtId="3" fontId="24" fillId="0" borderId="5" xfId="0" applyNumberFormat="1" applyFont="1" applyBorder="1" applyAlignment="1">
      <alignment vertical="top" wrapText="1"/>
    </xf>
    <xf numFmtId="3" fontId="23" fillId="0" borderId="11" xfId="0" applyNumberFormat="1" applyFont="1" applyBorder="1" applyAlignment="1">
      <alignment vertical="top" wrapText="1"/>
    </xf>
    <xf numFmtId="3" fontId="23" fillId="0" borderId="45" xfId="0" applyNumberFormat="1" applyFont="1" applyBorder="1" applyAlignment="1">
      <alignment vertical="top" wrapText="1"/>
    </xf>
    <xf numFmtId="3" fontId="22" fillId="0" borderId="9" xfId="0" applyNumberFormat="1" applyFont="1" applyBorder="1" applyAlignment="1">
      <alignment vertical="top" wrapText="1"/>
    </xf>
    <xf numFmtId="3" fontId="22" fillId="6" borderId="6" xfId="0" applyNumberFormat="1" applyFont="1" applyFill="1" applyBorder="1" applyAlignment="1">
      <alignment vertical="top" wrapText="1"/>
    </xf>
    <xf numFmtId="3" fontId="14" fillId="0" borderId="0" xfId="0" applyNumberFormat="1" applyFont="1"/>
    <xf numFmtId="0" fontId="18" fillId="0" borderId="38" xfId="0" applyFont="1" applyBorder="1"/>
    <xf numFmtId="0" fontId="18" fillId="5" borderId="38" xfId="0" applyFont="1" applyFill="1" applyBorder="1"/>
    <xf numFmtId="0" fontId="14" fillId="0" borderId="10" xfId="0" applyFont="1" applyBorder="1" applyAlignment="1">
      <alignment horizontal="right"/>
    </xf>
    <xf numFmtId="0" fontId="1" fillId="5" borderId="71" xfId="0" applyFont="1" applyFill="1" applyBorder="1"/>
    <xf numFmtId="0" fontId="3" fillId="0" borderId="27" xfId="0" applyFont="1" applyFill="1" applyBorder="1"/>
    <xf numFmtId="3" fontId="0" fillId="0" borderId="15" xfId="0" applyNumberFormat="1" applyFont="1" applyBorder="1"/>
    <xf numFmtId="0" fontId="9" fillId="0" borderId="45" xfId="0" applyFont="1" applyBorder="1" applyAlignment="1">
      <alignment horizontal="left" vertical="top" wrapText="1"/>
    </xf>
    <xf numFmtId="0" fontId="14" fillId="5" borderId="13" xfId="0" applyFont="1" applyFill="1" applyBorder="1" applyAlignment="1">
      <alignment horizontal="right"/>
    </xf>
    <xf numFmtId="0" fontId="18" fillId="0" borderId="31" xfId="0" applyFont="1" applyBorder="1" applyAlignment="1">
      <alignment horizontal="center"/>
    </xf>
    <xf numFmtId="0" fontId="0" fillId="0" borderId="0" xfId="0" applyBorder="1" applyAlignment="1"/>
    <xf numFmtId="0" fontId="9" fillId="0" borderId="45" xfId="0" applyFont="1" applyBorder="1" applyAlignment="1">
      <alignment horizontal="left" indent="1"/>
    </xf>
    <xf numFmtId="0" fontId="3" fillId="5" borderId="58" xfId="0" applyFont="1" applyFill="1" applyBorder="1" applyAlignment="1">
      <alignment horizontal="left" indent="1"/>
    </xf>
    <xf numFmtId="3" fontId="4" fillId="6" borderId="15" xfId="0" applyNumberFormat="1" applyFont="1" applyFill="1" applyBorder="1"/>
    <xf numFmtId="3" fontId="0" fillId="5" borderId="13" xfId="0" applyNumberFormat="1" applyFont="1" applyFill="1" applyBorder="1" applyAlignment="1">
      <alignment horizontal="right"/>
    </xf>
    <xf numFmtId="3" fontId="4" fillId="6" borderId="12" xfId="0" applyNumberFormat="1" applyFont="1" applyFill="1" applyBorder="1"/>
    <xf numFmtId="3" fontId="0" fillId="5" borderId="24" xfId="0" applyNumberFormat="1" applyFont="1" applyFill="1" applyBorder="1"/>
    <xf numFmtId="0" fontId="0" fillId="0" borderId="16" xfId="0" applyFont="1" applyBorder="1" applyAlignment="1">
      <alignment horizontal="right" vertical="top"/>
    </xf>
    <xf numFmtId="3" fontId="0" fillId="5" borderId="17" xfId="0" applyNumberFormat="1" applyFont="1" applyFill="1" applyBorder="1"/>
    <xf numFmtId="3" fontId="4" fillId="5" borderId="13" xfId="0" applyNumberFormat="1" applyFont="1" applyFill="1" applyBorder="1"/>
    <xf numFmtId="3" fontId="0" fillId="5" borderId="15" xfId="0" applyNumberFormat="1" applyFont="1" applyFill="1" applyBorder="1" applyAlignment="1">
      <alignment horizontal="right"/>
    </xf>
    <xf numFmtId="0" fontId="0" fillId="0" borderId="12" xfId="0" applyFont="1" applyBorder="1"/>
    <xf numFmtId="3" fontId="0" fillId="0" borderId="24" xfId="0" applyNumberFormat="1" applyFont="1" applyBorder="1"/>
    <xf numFmtId="3" fontId="1" fillId="5" borderId="18" xfId="0" applyNumberFormat="1" applyFont="1" applyFill="1" applyBorder="1"/>
    <xf numFmtId="0" fontId="0" fillId="0" borderId="30" xfId="0" applyFill="1" applyBorder="1" applyAlignment="1">
      <alignment horizontal="left" indent="1"/>
    </xf>
    <xf numFmtId="3" fontId="0" fillId="0" borderId="13" xfId="0" applyNumberFormat="1" applyFont="1" applyBorder="1"/>
    <xf numFmtId="3" fontId="0" fillId="0" borderId="16" xfId="0" applyNumberFormat="1" applyFont="1" applyBorder="1"/>
    <xf numFmtId="0" fontId="1" fillId="5" borderId="57" xfId="0" applyFont="1" applyFill="1" applyBorder="1"/>
    <xf numFmtId="0" fontId="3" fillId="0" borderId="36" xfId="0" applyFont="1" applyFill="1" applyBorder="1"/>
    <xf numFmtId="3" fontId="4" fillId="0" borderId="17" xfId="0" applyNumberFormat="1" applyFont="1" applyBorder="1"/>
    <xf numFmtId="0" fontId="0" fillId="0" borderId="36" xfId="0" applyFill="1" applyBorder="1" applyAlignment="1">
      <alignment horizontal="left" indent="1"/>
    </xf>
    <xf numFmtId="3" fontId="4" fillId="5" borderId="57" xfId="0" applyNumberFormat="1" applyFont="1" applyFill="1" applyBorder="1"/>
    <xf numFmtId="0" fontId="4" fillId="0" borderId="12" xfId="0" applyFont="1" applyBorder="1" applyAlignment="1">
      <alignment horizontal="left" indent="1"/>
    </xf>
    <xf numFmtId="0" fontId="2" fillId="0" borderId="12" xfId="0" applyFont="1" applyBorder="1" applyAlignment="1">
      <alignment horizontal="left" wrapText="1" inden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" fontId="11" fillId="7" borderId="50" xfId="0" applyNumberFormat="1" applyFont="1" applyFill="1" applyBorder="1" applyAlignment="1">
      <alignment horizontal="center" vertical="top" wrapText="1"/>
    </xf>
    <xf numFmtId="3" fontId="11" fillId="7" borderId="49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/>
    <xf numFmtId="3" fontId="2" fillId="5" borderId="0" xfId="0" applyNumberFormat="1" applyFont="1" applyFill="1" applyAlignment="1">
      <alignment horizontal="center"/>
    </xf>
    <xf numFmtId="3" fontId="3" fillId="5" borderId="0" xfId="0" applyNumberFormat="1" applyFont="1" applyFill="1" applyAlignment="1">
      <alignment horizontal="center"/>
    </xf>
    <xf numFmtId="2" fontId="3" fillId="0" borderId="67" xfId="0" applyNumberFormat="1" applyFont="1" applyBorder="1" applyAlignment="1">
      <alignment horizontal="center" wrapText="1"/>
    </xf>
    <xf numFmtId="2" fontId="0" fillId="0" borderId="11" xfId="0" applyNumberFormat="1" applyBorder="1" applyAlignment="1">
      <alignment horizontal="center" wrapText="1"/>
    </xf>
    <xf numFmtId="0" fontId="3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2" fillId="0" borderId="50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44" xfId="0" applyBorder="1" applyAlignment="1">
      <alignment horizontal="right"/>
    </xf>
    <xf numFmtId="0" fontId="1" fillId="0" borderId="44" xfId="0" applyFont="1" applyBorder="1" applyAlignment="1">
      <alignment horizontal="right"/>
    </xf>
    <xf numFmtId="0" fontId="0" fillId="5" borderId="44" xfId="0" applyFont="1" applyFill="1" applyBorder="1" applyAlignment="1">
      <alignment horizontal="right"/>
    </xf>
    <xf numFmtId="0" fontId="1" fillId="5" borderId="44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0" fillId="0" borderId="44" xfId="0" applyFont="1" applyBorder="1" applyAlignment="1">
      <alignment horizontal="right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right"/>
    </xf>
    <xf numFmtId="0" fontId="3" fillId="5" borderId="44" xfId="0" applyFont="1" applyFill="1" applyBorder="1" applyAlignment="1">
      <alignment horizontal="right"/>
    </xf>
    <xf numFmtId="0" fontId="3" fillId="5" borderId="56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5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7" borderId="39" xfId="0" applyFont="1" applyFill="1" applyBorder="1" applyAlignment="1">
      <alignment horizontal="center" vertical="center"/>
    </xf>
    <xf numFmtId="0" fontId="4" fillId="7" borderId="58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 wrapText="1"/>
    </xf>
    <xf numFmtId="0" fontId="4" fillId="7" borderId="63" xfId="0" applyFont="1" applyFill="1" applyBorder="1" applyAlignment="1">
      <alignment horizontal="center" vertical="center" wrapText="1"/>
    </xf>
    <xf numFmtId="0" fontId="4" fillId="7" borderId="58" xfId="0" applyFont="1" applyFill="1" applyBorder="1" applyAlignment="1">
      <alignment horizontal="center" vertical="center"/>
    </xf>
    <xf numFmtId="0" fontId="4" fillId="7" borderId="63" xfId="0" applyFont="1" applyFill="1" applyBorder="1" applyAlignment="1">
      <alignment horizontal="center" vertical="center"/>
    </xf>
    <xf numFmtId="0" fontId="4" fillId="0" borderId="69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0" fillId="6" borderId="58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 shrinkToFit="1"/>
    </xf>
    <xf numFmtId="0" fontId="4" fillId="7" borderId="58" xfId="0" applyFont="1" applyFill="1" applyBorder="1" applyAlignment="1"/>
    <xf numFmtId="0" fontId="4" fillId="7" borderId="39" xfId="0" applyFont="1" applyFill="1" applyBorder="1" applyAlignment="1"/>
    <xf numFmtId="0" fontId="4" fillId="7" borderId="63" xfId="0" applyFont="1" applyFill="1" applyBorder="1" applyAlignment="1"/>
    <xf numFmtId="0" fontId="0" fillId="5" borderId="21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4" fillId="0" borderId="20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6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D55"/>
  <sheetViews>
    <sheetView view="pageBreakPreview" zoomScaleSheetLayoutView="100" workbookViewId="0">
      <selection activeCell="B23" sqref="B23"/>
    </sheetView>
  </sheetViews>
  <sheetFormatPr defaultRowHeight="12.75" x14ac:dyDescent="0.2"/>
  <cols>
    <col min="1" max="1" width="15.42578125" style="121" customWidth="1"/>
    <col min="2" max="2" width="82" style="124" customWidth="1"/>
    <col min="3" max="16384" width="9.140625" style="117"/>
  </cols>
  <sheetData>
    <row r="1" spans="1:4" s="23" customFormat="1" ht="28.5" customHeight="1" x14ac:dyDescent="0.2">
      <c r="A1" s="607" t="s">
        <v>474</v>
      </c>
      <c r="B1" s="607"/>
      <c r="C1" s="583"/>
      <c r="D1" s="583"/>
    </row>
    <row r="2" spans="1:4" s="23" customFormat="1" ht="13.5" thickBot="1" x14ac:dyDescent="0.25">
      <c r="A2" s="265"/>
      <c r="B2" s="129" t="s">
        <v>164</v>
      </c>
    </row>
    <row r="3" spans="1:4" ht="18.75" customHeight="1" thickBot="1" x14ac:dyDescent="0.25">
      <c r="A3" s="218" t="s">
        <v>55</v>
      </c>
      <c r="B3" s="122" t="s">
        <v>56</v>
      </c>
    </row>
    <row r="4" spans="1:4" ht="19.5" customHeight="1" thickBot="1" x14ac:dyDescent="0.25">
      <c r="A4" s="219" t="s">
        <v>93</v>
      </c>
      <c r="B4" s="125" t="s">
        <v>181</v>
      </c>
    </row>
    <row r="5" spans="1:4" ht="13.5" customHeight="1" thickBot="1" x14ac:dyDescent="0.25">
      <c r="A5" s="220" t="s">
        <v>82</v>
      </c>
      <c r="B5" s="123" t="s">
        <v>83</v>
      </c>
    </row>
    <row r="6" spans="1:4" ht="13.5" customHeight="1" thickBot="1" x14ac:dyDescent="0.25">
      <c r="A6" s="220" t="s">
        <v>142</v>
      </c>
      <c r="B6" s="123" t="s">
        <v>81</v>
      </c>
    </row>
    <row r="7" spans="1:4" ht="29.25" customHeight="1" thickBot="1" x14ac:dyDescent="0.25">
      <c r="A7" s="220" t="s">
        <v>61</v>
      </c>
      <c r="B7" s="123" t="s">
        <v>62</v>
      </c>
    </row>
    <row r="8" spans="1:4" ht="18.75" customHeight="1" thickBot="1" x14ac:dyDescent="0.25">
      <c r="A8" s="220" t="s">
        <v>286</v>
      </c>
      <c r="B8" s="123" t="s">
        <v>287</v>
      </c>
    </row>
    <row r="9" spans="1:4" ht="26.25" thickBot="1" x14ac:dyDescent="0.25">
      <c r="A9" s="356" t="s">
        <v>288</v>
      </c>
      <c r="B9" s="357" t="s">
        <v>289</v>
      </c>
    </row>
    <row r="10" spans="1:4" ht="13.5" thickBot="1" x14ac:dyDescent="0.25">
      <c r="A10" s="358" t="s">
        <v>290</v>
      </c>
      <c r="B10" s="359" t="s">
        <v>291</v>
      </c>
    </row>
    <row r="11" spans="1:4" ht="18.75" customHeight="1" thickBot="1" x14ac:dyDescent="0.25">
      <c r="A11" s="220" t="s">
        <v>69</v>
      </c>
      <c r="B11" s="123" t="s">
        <v>143</v>
      </c>
    </row>
    <row r="12" spans="1:4" ht="18.75" customHeight="1" thickBot="1" x14ac:dyDescent="0.25">
      <c r="A12" s="220" t="s">
        <v>70</v>
      </c>
      <c r="B12" s="123" t="s">
        <v>234</v>
      </c>
    </row>
    <row r="13" spans="1:4" ht="18.75" customHeight="1" thickBot="1" x14ac:dyDescent="0.25">
      <c r="A13" s="220" t="s">
        <v>79</v>
      </c>
      <c r="B13" s="123" t="s">
        <v>144</v>
      </c>
    </row>
    <row r="14" spans="1:4" ht="18.75" customHeight="1" thickBot="1" x14ac:dyDescent="0.25">
      <c r="A14" s="220" t="s">
        <v>182</v>
      </c>
      <c r="B14" s="123" t="s">
        <v>183</v>
      </c>
    </row>
    <row r="15" spans="1:4" ht="18.75" customHeight="1" thickBot="1" x14ac:dyDescent="0.25">
      <c r="A15" s="220" t="s">
        <v>63</v>
      </c>
      <c r="B15" s="123" t="s">
        <v>64</v>
      </c>
    </row>
    <row r="16" spans="1:4" ht="18.75" customHeight="1" thickBot="1" x14ac:dyDescent="0.25">
      <c r="A16" s="220" t="s">
        <v>59</v>
      </c>
      <c r="B16" s="123" t="s">
        <v>60</v>
      </c>
    </row>
    <row r="17" spans="1:2" ht="18.75" customHeight="1" thickBot="1" x14ac:dyDescent="0.25">
      <c r="A17" s="220" t="s">
        <v>292</v>
      </c>
      <c r="B17" s="123" t="s">
        <v>145</v>
      </c>
    </row>
    <row r="18" spans="1:2" ht="18.75" customHeight="1" thickBot="1" x14ac:dyDescent="0.25">
      <c r="A18" s="220" t="s">
        <v>293</v>
      </c>
      <c r="B18" s="123" t="s">
        <v>294</v>
      </c>
    </row>
    <row r="19" spans="1:2" ht="15" customHeight="1" thickBot="1" x14ac:dyDescent="0.25">
      <c r="A19" s="220" t="s">
        <v>57</v>
      </c>
      <c r="B19" s="123" t="s">
        <v>58</v>
      </c>
    </row>
    <row r="20" spans="1:2" ht="15" customHeight="1" thickBot="1" x14ac:dyDescent="0.25">
      <c r="A20" s="220" t="s">
        <v>295</v>
      </c>
      <c r="B20" s="123" t="s">
        <v>296</v>
      </c>
    </row>
    <row r="21" spans="1:2" ht="16.5" customHeight="1" thickBot="1" x14ac:dyDescent="0.25">
      <c r="A21" s="220" t="s">
        <v>65</v>
      </c>
      <c r="B21" s="123" t="s">
        <v>66</v>
      </c>
    </row>
    <row r="22" spans="1:2" ht="18.75" customHeight="1" thickBot="1" x14ac:dyDescent="0.25">
      <c r="A22" s="220" t="s">
        <v>147</v>
      </c>
      <c r="B22" s="123" t="s">
        <v>148</v>
      </c>
    </row>
    <row r="23" spans="1:2" ht="17.25" customHeight="1" thickBot="1" x14ac:dyDescent="0.25">
      <c r="A23" s="220" t="s">
        <v>67</v>
      </c>
      <c r="B23" s="123" t="s">
        <v>68</v>
      </c>
    </row>
    <row r="24" spans="1:2" ht="18" customHeight="1" thickBot="1" x14ac:dyDescent="0.25">
      <c r="A24" s="220" t="s">
        <v>73</v>
      </c>
      <c r="B24" s="123" t="s">
        <v>74</v>
      </c>
    </row>
    <row r="25" spans="1:2" ht="18" customHeight="1" thickBot="1" x14ac:dyDescent="0.25">
      <c r="A25" s="220" t="s">
        <v>75</v>
      </c>
      <c r="B25" s="123" t="s">
        <v>76</v>
      </c>
    </row>
    <row r="26" spans="1:2" ht="18" customHeight="1" thickBot="1" x14ac:dyDescent="0.25">
      <c r="A26" s="220" t="s">
        <v>299</v>
      </c>
      <c r="B26" s="123" t="s">
        <v>300</v>
      </c>
    </row>
    <row r="27" spans="1:2" ht="18" customHeight="1" thickBot="1" x14ac:dyDescent="0.25">
      <c r="A27" s="220" t="s">
        <v>297</v>
      </c>
      <c r="B27" s="123" t="s">
        <v>298</v>
      </c>
    </row>
    <row r="28" spans="1:2" ht="18" customHeight="1" thickBot="1" x14ac:dyDescent="0.25">
      <c r="A28" s="220" t="s">
        <v>77</v>
      </c>
      <c r="B28" s="123" t="s">
        <v>202</v>
      </c>
    </row>
    <row r="29" spans="1:2" ht="18" customHeight="1" thickBot="1" x14ac:dyDescent="0.25">
      <c r="A29" s="220" t="s">
        <v>184</v>
      </c>
      <c r="B29" s="123" t="s">
        <v>228</v>
      </c>
    </row>
    <row r="30" spans="1:2" ht="18" customHeight="1" thickBot="1" x14ac:dyDescent="0.25">
      <c r="A30" s="220" t="s">
        <v>301</v>
      </c>
      <c r="B30" s="123" t="s">
        <v>302</v>
      </c>
    </row>
    <row r="31" spans="1:2" ht="18" customHeight="1" thickBot="1" x14ac:dyDescent="0.25">
      <c r="A31" s="220" t="s">
        <v>185</v>
      </c>
      <c r="B31" s="123" t="s">
        <v>186</v>
      </c>
    </row>
    <row r="32" spans="1:2" ht="16.5" customHeight="1" thickBot="1" x14ac:dyDescent="0.25">
      <c r="A32" s="220" t="s">
        <v>80</v>
      </c>
      <c r="B32" s="123" t="s">
        <v>149</v>
      </c>
    </row>
    <row r="33" spans="1:2" ht="16.5" customHeight="1" thickBot="1" x14ac:dyDescent="0.25">
      <c r="A33" s="220" t="s">
        <v>303</v>
      </c>
      <c r="B33" s="123" t="s">
        <v>304</v>
      </c>
    </row>
    <row r="34" spans="1:2" ht="15" customHeight="1" thickBot="1" x14ac:dyDescent="0.25">
      <c r="A34" s="220" t="s">
        <v>156</v>
      </c>
      <c r="B34" s="123" t="s">
        <v>150</v>
      </c>
    </row>
    <row r="35" spans="1:2" ht="20.25" customHeight="1" thickBot="1" x14ac:dyDescent="0.25">
      <c r="A35" s="220" t="s">
        <v>157</v>
      </c>
      <c r="B35" s="123" t="s">
        <v>229</v>
      </c>
    </row>
    <row r="36" spans="1:2" ht="18" customHeight="1" thickBot="1" x14ac:dyDescent="0.25">
      <c r="A36" s="220" t="s">
        <v>158</v>
      </c>
      <c r="B36" s="123" t="s">
        <v>159</v>
      </c>
    </row>
    <row r="37" spans="1:2" ht="15.75" customHeight="1" thickBot="1" x14ac:dyDescent="0.25">
      <c r="A37" s="220" t="s">
        <v>151</v>
      </c>
      <c r="B37" s="123" t="s">
        <v>78</v>
      </c>
    </row>
    <row r="38" spans="1:2" ht="15.75" customHeight="1" thickBot="1" x14ac:dyDescent="0.25">
      <c r="A38" s="220" t="s">
        <v>152</v>
      </c>
      <c r="B38" s="123" t="s">
        <v>203</v>
      </c>
    </row>
    <row r="39" spans="1:2" ht="18.75" customHeight="1" thickBot="1" x14ac:dyDescent="0.25">
      <c r="A39" s="220" t="s">
        <v>153</v>
      </c>
      <c r="B39" s="123" t="s">
        <v>154</v>
      </c>
    </row>
    <row r="40" spans="1:2" ht="15.75" customHeight="1" thickBot="1" x14ac:dyDescent="0.25">
      <c r="A40" s="220" t="s">
        <v>155</v>
      </c>
      <c r="B40" s="123" t="s">
        <v>235</v>
      </c>
    </row>
    <row r="41" spans="1:2" s="50" customFormat="1" ht="16.5" customHeight="1" thickBot="1" x14ac:dyDescent="0.25">
      <c r="A41" s="219" t="s">
        <v>94</v>
      </c>
      <c r="B41" s="125" t="s">
        <v>434</v>
      </c>
    </row>
    <row r="42" spans="1:2" ht="19.5" customHeight="1" thickBot="1" x14ac:dyDescent="0.25">
      <c r="A42" s="220" t="s">
        <v>71</v>
      </c>
      <c r="B42" s="123" t="s">
        <v>72</v>
      </c>
    </row>
    <row r="43" spans="1:2" ht="18" customHeight="1" thickBot="1" x14ac:dyDescent="0.25">
      <c r="A43" s="220" t="s">
        <v>156</v>
      </c>
      <c r="B43" s="123" t="s">
        <v>230</v>
      </c>
    </row>
    <row r="44" spans="1:2" ht="15" customHeight="1" thickBot="1" x14ac:dyDescent="0.25">
      <c r="A44" s="220" t="s">
        <v>157</v>
      </c>
      <c r="B44" s="123" t="s">
        <v>435</v>
      </c>
    </row>
    <row r="45" spans="1:2" ht="13.5" customHeight="1" thickBot="1" x14ac:dyDescent="0.25">
      <c r="A45" s="220" t="s">
        <v>158</v>
      </c>
      <c r="B45" s="123" t="s">
        <v>436</v>
      </c>
    </row>
    <row r="46" spans="1:2" ht="13.5" customHeight="1" thickBot="1" x14ac:dyDescent="0.25">
      <c r="A46" s="220" t="s">
        <v>306</v>
      </c>
      <c r="B46" s="123" t="s">
        <v>308</v>
      </c>
    </row>
    <row r="47" spans="1:2" ht="13.5" customHeight="1" thickBot="1" x14ac:dyDescent="0.25">
      <c r="A47" s="220" t="s">
        <v>307</v>
      </c>
      <c r="B47" s="123" t="s">
        <v>309</v>
      </c>
    </row>
    <row r="48" spans="1:2" ht="13.5" customHeight="1" thickBot="1" x14ac:dyDescent="0.25">
      <c r="A48" s="220" t="s">
        <v>305</v>
      </c>
      <c r="B48" s="123" t="s">
        <v>197</v>
      </c>
    </row>
    <row r="49" spans="1:2" ht="13.5" customHeight="1" thickBot="1" x14ac:dyDescent="0.25">
      <c r="A49" s="219" t="s">
        <v>95</v>
      </c>
      <c r="B49" s="125" t="s">
        <v>194</v>
      </c>
    </row>
    <row r="50" spans="1:2" ht="13.5" customHeight="1" thickBot="1" x14ac:dyDescent="0.25">
      <c r="A50" s="218" t="s">
        <v>151</v>
      </c>
      <c r="B50" s="360" t="s">
        <v>78</v>
      </c>
    </row>
    <row r="51" spans="1:2" ht="15" customHeight="1" thickBot="1" x14ac:dyDescent="0.25">
      <c r="A51" s="218" t="s">
        <v>152</v>
      </c>
      <c r="B51" s="360" t="s">
        <v>195</v>
      </c>
    </row>
    <row r="52" spans="1:2" ht="15" customHeight="1" thickBot="1" x14ac:dyDescent="0.25">
      <c r="A52" s="361" t="s">
        <v>236</v>
      </c>
      <c r="B52" s="362" t="s">
        <v>196</v>
      </c>
    </row>
    <row r="55" spans="1:2" x14ac:dyDescent="0.2">
      <c r="B55" s="374"/>
    </row>
  </sheetData>
  <mergeCells count="1">
    <mergeCell ref="A1:B1"/>
  </mergeCells>
  <phoneticPr fontId="5" type="noConversion"/>
  <pageMargins left="0.75" right="0.75" top="1" bottom="1" header="0.5" footer="0.5"/>
  <pageSetup paperSize="9" scale="7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6:P254"/>
  <sheetViews>
    <sheetView workbookViewId="0">
      <selection activeCell="A11" sqref="A11:P11"/>
    </sheetView>
  </sheetViews>
  <sheetFormatPr defaultRowHeight="12.75" x14ac:dyDescent="0.2"/>
  <cols>
    <col min="1" max="1" width="14.5703125" customWidth="1"/>
    <col min="2" max="2" width="8.140625" customWidth="1"/>
    <col min="3" max="3" width="9.85546875" customWidth="1"/>
    <col min="4" max="4" width="8.5703125" customWidth="1"/>
    <col min="5" max="5" width="7.140625" customWidth="1"/>
    <col min="6" max="6" width="9.42578125" customWidth="1"/>
    <col min="7" max="7" width="8.5703125" customWidth="1"/>
    <col min="8" max="8" width="7.5703125" customWidth="1"/>
    <col min="9" max="9" width="9.7109375" customWidth="1"/>
    <col min="10" max="10" width="8.28515625" customWidth="1"/>
    <col min="11" max="11" width="7.140625" customWidth="1"/>
    <col min="13" max="13" width="8.42578125" customWidth="1"/>
    <col min="14" max="14" width="8.140625" customWidth="1"/>
    <col min="15" max="15" width="9.28515625" customWidth="1"/>
    <col min="16" max="16" width="9" customWidth="1"/>
  </cols>
  <sheetData>
    <row r="6" spans="1:16" ht="15" x14ac:dyDescent="0.25">
      <c r="A6" s="648" t="s">
        <v>285</v>
      </c>
      <c r="B6" s="609"/>
      <c r="C6" s="609"/>
      <c r="D6" s="609"/>
      <c r="E6" s="609"/>
      <c r="F6" s="609"/>
      <c r="G6" s="609"/>
      <c r="H6" s="609"/>
      <c r="I6" s="609"/>
      <c r="J6" s="609"/>
      <c r="K6" s="609"/>
      <c r="L6" s="609"/>
      <c r="M6" s="609"/>
      <c r="N6" s="609"/>
      <c r="O6" s="609"/>
      <c r="P6" s="609"/>
    </row>
    <row r="8" spans="1:16" x14ac:dyDescent="0.2">
      <c r="A8" s="633" t="s">
        <v>284</v>
      </c>
      <c r="B8" s="633"/>
      <c r="C8" s="633"/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33"/>
      <c r="O8" s="633"/>
      <c r="P8" s="633"/>
    </row>
    <row r="9" spans="1:16" x14ac:dyDescent="0.2">
      <c r="A9" s="50"/>
      <c r="B9" s="50"/>
      <c r="C9" s="50"/>
      <c r="D9" s="50"/>
      <c r="E9" s="50"/>
      <c r="F9" s="50"/>
    </row>
    <row r="11" spans="1:16" x14ac:dyDescent="0.2">
      <c r="A11" s="609" t="s">
        <v>476</v>
      </c>
      <c r="B11" s="609"/>
      <c r="C11" s="609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</row>
    <row r="12" spans="1:16" x14ac:dyDescent="0.2">
      <c r="O12" t="s">
        <v>424</v>
      </c>
    </row>
    <row r="14" spans="1:16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668" t="s">
        <v>242</v>
      </c>
      <c r="P14" s="668"/>
    </row>
    <row r="15" spans="1:16" x14ac:dyDescent="0.2">
      <c r="A15" s="665" t="s">
        <v>256</v>
      </c>
      <c r="B15" s="327"/>
      <c r="C15" s="328" t="s">
        <v>29</v>
      </c>
      <c r="D15" s="329"/>
      <c r="E15" s="330" t="s">
        <v>30</v>
      </c>
      <c r="F15" s="331"/>
      <c r="G15" s="332"/>
      <c r="H15" s="333" t="s">
        <v>190</v>
      </c>
      <c r="I15" s="333"/>
      <c r="J15" s="331"/>
      <c r="K15" s="662" t="s">
        <v>43</v>
      </c>
      <c r="L15" s="663"/>
      <c r="M15" s="664"/>
      <c r="N15" s="330"/>
      <c r="O15" s="328" t="s">
        <v>31</v>
      </c>
      <c r="P15" s="326"/>
    </row>
    <row r="16" spans="1:16" x14ac:dyDescent="0.2">
      <c r="A16" s="666"/>
      <c r="B16" s="334" t="s">
        <v>32</v>
      </c>
      <c r="C16" s="335"/>
      <c r="D16" s="646" t="s">
        <v>11</v>
      </c>
      <c r="E16" s="334" t="s">
        <v>33</v>
      </c>
      <c r="F16" s="335"/>
      <c r="G16" s="646" t="s">
        <v>11</v>
      </c>
      <c r="H16" s="336" t="s">
        <v>34</v>
      </c>
      <c r="I16" s="335"/>
      <c r="J16" s="337" t="s">
        <v>11</v>
      </c>
      <c r="K16" s="658" t="s">
        <v>44</v>
      </c>
      <c r="L16" s="659"/>
      <c r="M16" s="646" t="s">
        <v>11</v>
      </c>
      <c r="N16" s="334" t="s">
        <v>35</v>
      </c>
      <c r="O16" s="335"/>
      <c r="P16" s="646" t="s">
        <v>11</v>
      </c>
    </row>
    <row r="17" spans="1:16" x14ac:dyDescent="0.2">
      <c r="A17" s="667"/>
      <c r="B17" s="338" t="s">
        <v>24</v>
      </c>
      <c r="C17" s="339" t="s">
        <v>12</v>
      </c>
      <c r="D17" s="647"/>
      <c r="E17" s="340" t="s">
        <v>24</v>
      </c>
      <c r="F17" s="339" t="s">
        <v>12</v>
      </c>
      <c r="G17" s="647"/>
      <c r="H17" s="335" t="s">
        <v>36</v>
      </c>
      <c r="I17" s="339" t="s">
        <v>12</v>
      </c>
      <c r="J17" s="337"/>
      <c r="K17" s="340" t="s">
        <v>24</v>
      </c>
      <c r="L17" s="339" t="s">
        <v>12</v>
      </c>
      <c r="M17" s="647"/>
      <c r="N17" s="340" t="s">
        <v>24</v>
      </c>
      <c r="O17" s="339" t="s">
        <v>12</v>
      </c>
      <c r="P17" s="647"/>
    </row>
    <row r="18" spans="1:16" ht="18" customHeight="1" x14ac:dyDescent="0.2">
      <c r="A18" s="190" t="s">
        <v>132</v>
      </c>
      <c r="B18" s="410">
        <v>14798</v>
      </c>
      <c r="C18" s="381">
        <v>13820</v>
      </c>
      <c r="D18" s="320"/>
      <c r="E18" s="410">
        <v>2843</v>
      </c>
      <c r="F18" s="386">
        <v>2560</v>
      </c>
      <c r="G18" s="320"/>
      <c r="H18" s="409">
        <v>1002</v>
      </c>
      <c r="I18" s="386">
        <v>1002</v>
      </c>
      <c r="J18" s="324"/>
      <c r="K18" s="410">
        <v>50</v>
      </c>
      <c r="L18" s="386">
        <v>50</v>
      </c>
      <c r="M18" s="320"/>
      <c r="N18" s="410">
        <f>SUM(B18+E18+H18+K18)</f>
        <v>18693</v>
      </c>
      <c r="O18" s="410">
        <f>SUM(C18+F18+I18+L18)</f>
        <v>17432</v>
      </c>
      <c r="P18" s="320"/>
    </row>
    <row r="19" spans="1:16" ht="18" customHeight="1" x14ac:dyDescent="0.2">
      <c r="A19" s="190" t="s">
        <v>331</v>
      </c>
      <c r="B19" s="410">
        <v>4620</v>
      </c>
      <c r="C19" s="386">
        <v>4749</v>
      </c>
      <c r="D19" s="320"/>
      <c r="E19" s="410">
        <v>872</v>
      </c>
      <c r="F19" s="386">
        <v>867</v>
      </c>
      <c r="G19" s="320"/>
      <c r="H19" s="409">
        <v>460</v>
      </c>
      <c r="I19" s="386">
        <v>1590</v>
      </c>
      <c r="J19" s="324"/>
      <c r="K19" s="410">
        <v>50</v>
      </c>
      <c r="L19" s="386">
        <v>50</v>
      </c>
      <c r="M19" s="320"/>
      <c r="N19" s="410">
        <f t="shared" ref="N19:O20" si="0">SUM(B19+E19+H19+K19)</f>
        <v>6002</v>
      </c>
      <c r="O19" s="410">
        <f t="shared" si="0"/>
        <v>7256</v>
      </c>
      <c r="P19" s="320"/>
    </row>
    <row r="20" spans="1:16" ht="18" customHeight="1" thickBot="1" x14ac:dyDescent="0.25">
      <c r="A20" s="190" t="s">
        <v>179</v>
      </c>
      <c r="B20" s="410">
        <v>13419</v>
      </c>
      <c r="C20" s="386">
        <v>13652</v>
      </c>
      <c r="D20" s="320"/>
      <c r="E20" s="410">
        <v>2618</v>
      </c>
      <c r="F20" s="386">
        <v>2591</v>
      </c>
      <c r="G20" s="320"/>
      <c r="H20" s="409">
        <v>42005</v>
      </c>
      <c r="I20" s="386">
        <f>43432+1785</f>
        <v>45217</v>
      </c>
      <c r="J20" s="324"/>
      <c r="K20" s="410">
        <v>50</v>
      </c>
      <c r="L20" s="386">
        <v>163</v>
      </c>
      <c r="M20" s="320"/>
      <c r="N20" s="410">
        <f t="shared" si="0"/>
        <v>58092</v>
      </c>
      <c r="O20" s="410">
        <f t="shared" si="0"/>
        <v>61623</v>
      </c>
      <c r="P20" s="320"/>
    </row>
    <row r="21" spans="1:16" ht="18" customHeight="1" thickBot="1" x14ac:dyDescent="0.25">
      <c r="A21" s="318" t="s">
        <v>38</v>
      </c>
      <c r="B21" s="321">
        <f t="shared" ref="B21:J21" si="1">SUM(B18:B20)</f>
        <v>32837</v>
      </c>
      <c r="C21" s="192">
        <f t="shared" si="1"/>
        <v>32221</v>
      </c>
      <c r="D21" s="322">
        <f t="shared" si="1"/>
        <v>0</v>
      </c>
      <c r="E21" s="321">
        <f t="shared" si="1"/>
        <v>6333</v>
      </c>
      <c r="F21" s="192">
        <f t="shared" si="1"/>
        <v>6018</v>
      </c>
      <c r="G21" s="322">
        <f t="shared" si="1"/>
        <v>0</v>
      </c>
      <c r="H21" s="319">
        <f t="shared" si="1"/>
        <v>43467</v>
      </c>
      <c r="I21" s="192">
        <f t="shared" si="1"/>
        <v>47809</v>
      </c>
      <c r="J21" s="216">
        <f t="shared" si="1"/>
        <v>0</v>
      </c>
      <c r="K21" s="321">
        <f>SUM(K18:K20)</f>
        <v>150</v>
      </c>
      <c r="L21" s="192">
        <f>SUM(L18:L20)</f>
        <v>263</v>
      </c>
      <c r="M21" s="322">
        <v>0</v>
      </c>
      <c r="N21" s="460">
        <f>SUM(N18:N20)</f>
        <v>82787</v>
      </c>
      <c r="O21" s="192">
        <f>SUM(O18:O20)</f>
        <v>86311</v>
      </c>
      <c r="P21" s="325">
        <f>SUM(P18:P20)</f>
        <v>0</v>
      </c>
    </row>
    <row r="22" spans="1:16" ht="18" customHeight="1" x14ac:dyDescent="0.2">
      <c r="A22" s="25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</row>
    <row r="23" spans="1:16" ht="18" customHeight="1" x14ac:dyDescent="0.2">
      <c r="A23" s="25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  <row r="24" spans="1:16" x14ac:dyDescent="0.2">
      <c r="A24" s="25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</row>
    <row r="25" spans="1:16" x14ac:dyDescent="0.2">
      <c r="A25" s="25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</row>
    <row r="26" spans="1:16" x14ac:dyDescent="0.2">
      <c r="A26" s="25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</row>
    <row r="27" spans="1:16" x14ac:dyDescent="0.2">
      <c r="A27" s="25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</row>
    <row r="28" spans="1:16" x14ac:dyDescent="0.2">
      <c r="A28" s="25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</row>
    <row r="29" spans="1:16" x14ac:dyDescent="0.2">
      <c r="A29" s="25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</row>
    <row r="30" spans="1:16" x14ac:dyDescent="0.2">
      <c r="A30" s="25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</row>
    <row r="31" spans="1:16" x14ac:dyDescent="0.2">
      <c r="A31" s="25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</row>
    <row r="32" spans="1:16" x14ac:dyDescent="0.2">
      <c r="A32" s="25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</row>
    <row r="33" spans="1:16" x14ac:dyDescent="0.2">
      <c r="A33" s="25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</row>
    <row r="34" spans="1:16" x14ac:dyDescent="0.2">
      <c r="A34" s="25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</row>
    <row r="35" spans="1:16" x14ac:dyDescent="0.2">
      <c r="A35" s="25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</row>
    <row r="36" spans="1:16" x14ac:dyDescent="0.2">
      <c r="A36" s="25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</row>
    <row r="37" spans="1:16" x14ac:dyDescent="0.2">
      <c r="A37" s="25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</row>
    <row r="38" spans="1:16" x14ac:dyDescent="0.2">
      <c r="A38" s="25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</row>
    <row r="39" spans="1:16" x14ac:dyDescent="0.2">
      <c r="A39" s="25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</row>
    <row r="40" spans="1:16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3" spans="1:16" x14ac:dyDescent="0.2">
      <c r="A43" s="25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</row>
    <row r="44" spans="1:16" x14ac:dyDescent="0.2">
      <c r="A44" s="25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</row>
    <row r="45" spans="1:16" x14ac:dyDescent="0.2">
      <c r="A45" s="25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</row>
    <row r="46" spans="1:16" x14ac:dyDescent="0.2">
      <c r="A46" s="25"/>
      <c r="B46" s="58"/>
      <c r="C46" s="58"/>
      <c r="D46" s="58"/>
      <c r="E46" s="58"/>
      <c r="F46" s="59"/>
      <c r="G46" s="58"/>
      <c r="H46" s="58"/>
      <c r="I46" s="58"/>
      <c r="J46" s="58"/>
      <c r="K46" s="58"/>
      <c r="L46" s="58"/>
      <c r="M46" s="58"/>
      <c r="N46" s="58"/>
      <c r="O46" s="58"/>
      <c r="P46" s="58"/>
    </row>
    <row r="47" spans="1:16" x14ac:dyDescent="0.2">
      <c r="A47" s="25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</row>
    <row r="48" spans="1:16" x14ac:dyDescent="0.2">
      <c r="A48" s="25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</row>
    <row r="49" spans="1:16" x14ac:dyDescent="0.2">
      <c r="A49" s="25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</row>
    <row r="50" spans="1:16" x14ac:dyDescent="0.2">
      <c r="A50" s="25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</row>
    <row r="51" spans="1:16" x14ac:dyDescent="0.2">
      <c r="A51" s="25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</row>
    <row r="52" spans="1:16" x14ac:dyDescent="0.2">
      <c r="A52" s="25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</row>
    <row r="53" spans="1:16" x14ac:dyDescent="0.2">
      <c r="A53" s="25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</row>
    <row r="54" spans="1:16" x14ac:dyDescent="0.2">
      <c r="A54" s="25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</row>
    <row r="55" spans="1:16" x14ac:dyDescent="0.2">
      <c r="A55" s="25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</row>
    <row r="56" spans="1:16" x14ac:dyDescent="0.2">
      <c r="A56" s="25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</row>
    <row r="57" spans="1:16" x14ac:dyDescent="0.2">
      <c r="A57" s="25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</row>
    <row r="58" spans="1:16" x14ac:dyDescent="0.2">
      <c r="A58" s="25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</row>
    <row r="59" spans="1:16" x14ac:dyDescent="0.2">
      <c r="A59" s="25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</row>
    <row r="60" spans="1:16" x14ac:dyDescent="0.2">
      <c r="A60" s="60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</row>
    <row r="61" spans="1:16" x14ac:dyDescent="0.2"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</row>
    <row r="62" spans="1:16" x14ac:dyDescent="0.2"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</row>
    <row r="63" spans="1:16" x14ac:dyDescent="0.2"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</row>
    <row r="64" spans="1:16" x14ac:dyDescent="0.2"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</row>
    <row r="65" spans="2:16" x14ac:dyDescent="0.2"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</row>
    <row r="66" spans="2:16" x14ac:dyDescent="0.2"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</row>
    <row r="67" spans="2:16" x14ac:dyDescent="0.2"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</row>
    <row r="68" spans="2:16" x14ac:dyDescent="0.2"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</row>
    <row r="69" spans="2:16" x14ac:dyDescent="0.2"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0" spans="2:16" x14ac:dyDescent="0.2"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</row>
    <row r="71" spans="2:16" x14ac:dyDescent="0.2"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</row>
    <row r="72" spans="2:16" x14ac:dyDescent="0.2"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</row>
    <row r="73" spans="2:16" x14ac:dyDescent="0.2"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</row>
    <row r="74" spans="2:16" x14ac:dyDescent="0.2"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</row>
    <row r="75" spans="2:16" x14ac:dyDescent="0.2"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</row>
    <row r="76" spans="2:16" x14ac:dyDescent="0.2"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</row>
    <row r="77" spans="2:16" x14ac:dyDescent="0.2"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</row>
    <row r="78" spans="2:16" x14ac:dyDescent="0.2"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</row>
    <row r="79" spans="2:16" x14ac:dyDescent="0.2"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</row>
    <row r="80" spans="2:16" x14ac:dyDescent="0.2"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</row>
    <row r="81" spans="2:16" x14ac:dyDescent="0.2"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</row>
    <row r="82" spans="2:16" x14ac:dyDescent="0.2"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</row>
    <row r="83" spans="2:16" x14ac:dyDescent="0.2"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</row>
    <row r="84" spans="2:16" x14ac:dyDescent="0.2"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</row>
    <row r="85" spans="2:16" x14ac:dyDescent="0.2"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</row>
    <row r="86" spans="2:16" x14ac:dyDescent="0.2"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</row>
    <row r="87" spans="2:16" x14ac:dyDescent="0.2"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</row>
    <row r="88" spans="2:16" x14ac:dyDescent="0.2"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</row>
    <row r="89" spans="2:16" x14ac:dyDescent="0.2"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</row>
    <row r="90" spans="2:16" x14ac:dyDescent="0.2"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</row>
    <row r="91" spans="2:16" x14ac:dyDescent="0.2"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</row>
    <row r="92" spans="2:16" x14ac:dyDescent="0.2"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</row>
    <row r="93" spans="2:16" x14ac:dyDescent="0.2"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</row>
    <row r="94" spans="2:16" x14ac:dyDescent="0.2"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</row>
    <row r="95" spans="2:16" x14ac:dyDescent="0.2"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</row>
    <row r="96" spans="2:16" x14ac:dyDescent="0.2"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</row>
    <row r="97" spans="2:16" x14ac:dyDescent="0.2"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</row>
    <row r="98" spans="2:16" x14ac:dyDescent="0.2"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</row>
    <row r="99" spans="2:16" x14ac:dyDescent="0.2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</row>
    <row r="100" spans="2:16" x14ac:dyDescent="0.2"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</row>
    <row r="101" spans="2:16" x14ac:dyDescent="0.2"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</row>
    <row r="102" spans="2:16" x14ac:dyDescent="0.2"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</row>
    <row r="103" spans="2:16" x14ac:dyDescent="0.2"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</row>
    <row r="104" spans="2:16" x14ac:dyDescent="0.2"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</row>
    <row r="105" spans="2:16" x14ac:dyDescent="0.2"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</row>
    <row r="106" spans="2:16" x14ac:dyDescent="0.2"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</row>
    <row r="107" spans="2:16" x14ac:dyDescent="0.2"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</row>
    <row r="108" spans="2:16" x14ac:dyDescent="0.2"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</row>
    <row r="109" spans="2:16" x14ac:dyDescent="0.2"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</row>
    <row r="110" spans="2:16" x14ac:dyDescent="0.2"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</row>
    <row r="111" spans="2:16" x14ac:dyDescent="0.2"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</row>
    <row r="112" spans="2:16" x14ac:dyDescent="0.2"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</row>
    <row r="113" spans="2:16" x14ac:dyDescent="0.2"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</row>
    <row r="114" spans="2:16" x14ac:dyDescent="0.2"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</row>
    <row r="115" spans="2:16" x14ac:dyDescent="0.2"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</row>
    <row r="116" spans="2:16" x14ac:dyDescent="0.2"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7" spans="2:16" x14ac:dyDescent="0.2"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</row>
    <row r="118" spans="2:16" x14ac:dyDescent="0.2"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</row>
    <row r="119" spans="2:16" x14ac:dyDescent="0.2"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</row>
    <row r="120" spans="2:16" x14ac:dyDescent="0.2"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</row>
    <row r="121" spans="2:16" x14ac:dyDescent="0.2"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</row>
    <row r="122" spans="2:16" x14ac:dyDescent="0.2"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</row>
    <row r="123" spans="2:16" x14ac:dyDescent="0.2"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</row>
    <row r="124" spans="2:16" x14ac:dyDescent="0.2"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</row>
    <row r="125" spans="2:16" x14ac:dyDescent="0.2"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</row>
    <row r="126" spans="2:16" x14ac:dyDescent="0.2"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</row>
    <row r="127" spans="2:16" x14ac:dyDescent="0.2"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</row>
    <row r="128" spans="2:16" x14ac:dyDescent="0.2"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</row>
    <row r="129" spans="2:16" x14ac:dyDescent="0.2"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</row>
    <row r="130" spans="2:16" x14ac:dyDescent="0.2"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</row>
    <row r="131" spans="2:16" x14ac:dyDescent="0.2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</row>
    <row r="132" spans="2:16" x14ac:dyDescent="0.2"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</row>
    <row r="133" spans="2:16" x14ac:dyDescent="0.2"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</row>
    <row r="134" spans="2:16" x14ac:dyDescent="0.2"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</row>
    <row r="135" spans="2:16" x14ac:dyDescent="0.2"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</row>
    <row r="136" spans="2:16" x14ac:dyDescent="0.2"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</row>
    <row r="137" spans="2:16" x14ac:dyDescent="0.2"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</row>
    <row r="138" spans="2:16" x14ac:dyDescent="0.2"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</row>
    <row r="139" spans="2:16" x14ac:dyDescent="0.2"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</row>
    <row r="140" spans="2:16" x14ac:dyDescent="0.2"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</row>
    <row r="141" spans="2:16" x14ac:dyDescent="0.2"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</row>
    <row r="142" spans="2:16" x14ac:dyDescent="0.2"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</row>
    <row r="143" spans="2:16" x14ac:dyDescent="0.2"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</row>
    <row r="144" spans="2:16" x14ac:dyDescent="0.2"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</row>
    <row r="145" spans="2:16" x14ac:dyDescent="0.2"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</row>
    <row r="146" spans="2:16" x14ac:dyDescent="0.2"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</row>
    <row r="147" spans="2:16" x14ac:dyDescent="0.2"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</row>
    <row r="148" spans="2:16" x14ac:dyDescent="0.2"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</row>
    <row r="149" spans="2:16" x14ac:dyDescent="0.2"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</row>
    <row r="150" spans="2:16" x14ac:dyDescent="0.2"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</row>
    <row r="151" spans="2:16" x14ac:dyDescent="0.2">
      <c r="B151" s="56"/>
      <c r="C151" s="56"/>
      <c r="D151" s="56"/>
      <c r="N151" s="56"/>
    </row>
    <row r="152" spans="2:16" x14ac:dyDescent="0.2">
      <c r="B152" s="56"/>
      <c r="C152" s="56"/>
      <c r="D152" s="56"/>
      <c r="N152" s="56"/>
    </row>
    <row r="153" spans="2:16" x14ac:dyDescent="0.2">
      <c r="B153" s="56"/>
      <c r="C153" s="56"/>
      <c r="D153" s="56"/>
      <c r="N153" s="56"/>
    </row>
    <row r="154" spans="2:16" x14ac:dyDescent="0.2">
      <c r="B154" s="56"/>
      <c r="C154" s="56"/>
      <c r="D154" s="56"/>
      <c r="N154" s="56"/>
    </row>
    <row r="155" spans="2:16" x14ac:dyDescent="0.2">
      <c r="B155" s="56"/>
      <c r="C155" s="56"/>
      <c r="D155" s="56"/>
      <c r="N155" s="56"/>
    </row>
    <row r="156" spans="2:16" x14ac:dyDescent="0.2">
      <c r="B156" s="56"/>
      <c r="C156" s="56"/>
      <c r="D156" s="56"/>
      <c r="N156" s="56"/>
    </row>
    <row r="157" spans="2:16" x14ac:dyDescent="0.2">
      <c r="B157" s="56"/>
      <c r="C157" s="56"/>
      <c r="D157" s="56"/>
      <c r="N157" s="56"/>
    </row>
    <row r="158" spans="2:16" x14ac:dyDescent="0.2">
      <c r="B158" s="56"/>
      <c r="C158" s="56"/>
      <c r="D158" s="56"/>
      <c r="N158" s="56"/>
    </row>
    <row r="159" spans="2:16" x14ac:dyDescent="0.2">
      <c r="B159" s="56"/>
      <c r="C159" s="56"/>
      <c r="D159" s="56"/>
      <c r="N159" s="56"/>
    </row>
    <row r="160" spans="2:16" x14ac:dyDescent="0.2">
      <c r="B160" s="56"/>
      <c r="C160" s="56"/>
      <c r="D160" s="56"/>
      <c r="N160" s="56"/>
    </row>
    <row r="161" spans="2:14" x14ac:dyDescent="0.2">
      <c r="B161" s="56"/>
      <c r="C161" s="56"/>
      <c r="D161" s="56"/>
      <c r="N161" s="56"/>
    </row>
    <row r="162" spans="2:14" x14ac:dyDescent="0.2">
      <c r="B162" s="56"/>
      <c r="C162" s="56"/>
      <c r="D162" s="56"/>
      <c r="N162" s="56"/>
    </row>
    <row r="163" spans="2:14" x14ac:dyDescent="0.2">
      <c r="B163" s="56"/>
      <c r="C163" s="56"/>
      <c r="D163" s="56"/>
      <c r="N163" s="56"/>
    </row>
    <row r="164" spans="2:14" x14ac:dyDescent="0.2">
      <c r="B164" s="56"/>
      <c r="C164" s="56"/>
      <c r="D164" s="56"/>
      <c r="N164" s="56"/>
    </row>
    <row r="165" spans="2:14" x14ac:dyDescent="0.2">
      <c r="B165" s="56"/>
      <c r="C165" s="56"/>
      <c r="D165" s="56"/>
      <c r="N165" s="56"/>
    </row>
    <row r="166" spans="2:14" x14ac:dyDescent="0.2">
      <c r="B166" s="56"/>
      <c r="C166" s="56"/>
      <c r="D166" s="56"/>
      <c r="N166" s="56"/>
    </row>
    <row r="167" spans="2:14" x14ac:dyDescent="0.2">
      <c r="B167" s="56"/>
      <c r="C167" s="56"/>
      <c r="D167" s="56"/>
      <c r="N167" s="56"/>
    </row>
    <row r="168" spans="2:14" x14ac:dyDescent="0.2">
      <c r="B168" s="56"/>
      <c r="C168" s="56"/>
      <c r="D168" s="56"/>
      <c r="N168" s="56"/>
    </row>
    <row r="169" spans="2:14" x14ac:dyDescent="0.2">
      <c r="B169" s="56"/>
      <c r="C169" s="56"/>
      <c r="D169" s="56"/>
      <c r="N169" s="56"/>
    </row>
    <row r="170" spans="2:14" x14ac:dyDescent="0.2">
      <c r="B170" s="56"/>
      <c r="C170" s="56"/>
      <c r="D170" s="56"/>
      <c r="N170" s="56"/>
    </row>
    <row r="171" spans="2:14" x14ac:dyDescent="0.2">
      <c r="B171" s="56"/>
      <c r="C171" s="56"/>
      <c r="D171" s="56"/>
      <c r="N171" s="56"/>
    </row>
    <row r="172" spans="2:14" x14ac:dyDescent="0.2">
      <c r="B172" s="56"/>
      <c r="C172" s="56"/>
      <c r="D172" s="56"/>
      <c r="N172" s="56"/>
    </row>
    <row r="173" spans="2:14" x14ac:dyDescent="0.2">
      <c r="B173" s="56"/>
      <c r="C173" s="56"/>
      <c r="D173" s="56"/>
      <c r="N173" s="56"/>
    </row>
    <row r="174" spans="2:14" x14ac:dyDescent="0.2">
      <c r="B174" s="56"/>
      <c r="C174" s="56"/>
      <c r="D174" s="56"/>
      <c r="N174" s="56"/>
    </row>
    <row r="175" spans="2:14" x14ac:dyDescent="0.2">
      <c r="B175" s="56"/>
      <c r="C175" s="56"/>
      <c r="D175" s="56"/>
      <c r="N175" s="56"/>
    </row>
    <row r="176" spans="2:14" x14ac:dyDescent="0.2">
      <c r="B176" s="56"/>
      <c r="C176" s="56"/>
      <c r="D176" s="56"/>
      <c r="N176" s="56"/>
    </row>
    <row r="177" spans="2:14" x14ac:dyDescent="0.2">
      <c r="B177" s="56"/>
      <c r="C177" s="56"/>
      <c r="D177" s="56"/>
      <c r="N177" s="56"/>
    </row>
    <row r="178" spans="2:14" x14ac:dyDescent="0.2">
      <c r="B178" s="56"/>
      <c r="C178" s="56"/>
      <c r="D178" s="56"/>
      <c r="N178" s="56"/>
    </row>
    <row r="179" spans="2:14" x14ac:dyDescent="0.2">
      <c r="B179" s="56"/>
      <c r="C179" s="56"/>
      <c r="D179" s="56"/>
      <c r="N179" s="56"/>
    </row>
    <row r="180" spans="2:14" x14ac:dyDescent="0.2">
      <c r="B180" s="56"/>
      <c r="C180" s="56"/>
      <c r="D180" s="56"/>
      <c r="N180" s="56"/>
    </row>
    <row r="181" spans="2:14" x14ac:dyDescent="0.2">
      <c r="B181" s="56"/>
      <c r="C181" s="56"/>
      <c r="D181" s="56"/>
      <c r="N181" s="56"/>
    </row>
    <row r="182" spans="2:14" x14ac:dyDescent="0.2">
      <c r="B182" s="56"/>
      <c r="C182" s="56"/>
      <c r="D182" s="56"/>
      <c r="N182" s="56"/>
    </row>
    <row r="183" spans="2:14" x14ac:dyDescent="0.2">
      <c r="B183" s="56"/>
      <c r="C183" s="56"/>
      <c r="D183" s="56"/>
      <c r="N183" s="56"/>
    </row>
    <row r="184" spans="2:14" x14ac:dyDescent="0.2">
      <c r="B184" s="56"/>
      <c r="C184" s="56"/>
      <c r="D184" s="56"/>
      <c r="N184" s="56"/>
    </row>
    <row r="185" spans="2:14" x14ac:dyDescent="0.2">
      <c r="B185" s="56"/>
      <c r="C185" s="56"/>
      <c r="D185" s="56"/>
      <c r="N185" s="56"/>
    </row>
    <row r="186" spans="2:14" x14ac:dyDescent="0.2">
      <c r="B186" s="56"/>
      <c r="C186" s="56"/>
      <c r="D186" s="56"/>
      <c r="N186" s="56"/>
    </row>
    <row r="187" spans="2:14" x14ac:dyDescent="0.2">
      <c r="B187" s="56"/>
      <c r="C187" s="56"/>
      <c r="D187" s="56"/>
      <c r="N187" s="56"/>
    </row>
    <row r="188" spans="2:14" x14ac:dyDescent="0.2">
      <c r="B188" s="56"/>
      <c r="C188" s="56"/>
      <c r="D188" s="56"/>
      <c r="N188" s="56"/>
    </row>
    <row r="189" spans="2:14" x14ac:dyDescent="0.2">
      <c r="B189" s="56"/>
      <c r="C189" s="56"/>
      <c r="D189" s="56"/>
      <c r="N189" s="56"/>
    </row>
    <row r="190" spans="2:14" x14ac:dyDescent="0.2">
      <c r="B190" s="56"/>
      <c r="C190" s="56"/>
      <c r="D190" s="56"/>
      <c r="N190" s="56"/>
    </row>
    <row r="191" spans="2:14" x14ac:dyDescent="0.2">
      <c r="B191" s="56"/>
      <c r="C191" s="56"/>
      <c r="D191" s="56"/>
      <c r="N191" s="56"/>
    </row>
    <row r="192" spans="2:14" x14ac:dyDescent="0.2">
      <c r="B192" s="56"/>
      <c r="C192" s="56"/>
      <c r="D192" s="56"/>
      <c r="N192" s="56"/>
    </row>
    <row r="193" spans="2:14" x14ac:dyDescent="0.2">
      <c r="B193" s="56"/>
      <c r="C193" s="56"/>
      <c r="D193" s="56"/>
      <c r="N193" s="56"/>
    </row>
    <row r="194" spans="2:14" x14ac:dyDescent="0.2">
      <c r="B194" s="56"/>
      <c r="C194" s="56"/>
      <c r="D194" s="56"/>
      <c r="N194" s="56"/>
    </row>
    <row r="195" spans="2:14" x14ac:dyDescent="0.2">
      <c r="B195" s="56"/>
      <c r="C195" s="56"/>
      <c r="D195" s="56"/>
      <c r="N195" s="56"/>
    </row>
    <row r="196" spans="2:14" x14ac:dyDescent="0.2">
      <c r="B196" s="56"/>
      <c r="C196" s="56"/>
      <c r="D196" s="56"/>
      <c r="N196" s="56"/>
    </row>
    <row r="197" spans="2:14" x14ac:dyDescent="0.2">
      <c r="B197" s="56"/>
      <c r="C197" s="56"/>
      <c r="D197" s="56"/>
      <c r="N197" s="56"/>
    </row>
    <row r="198" spans="2:14" x14ac:dyDescent="0.2">
      <c r="B198" s="56"/>
      <c r="C198" s="56"/>
      <c r="D198" s="56"/>
      <c r="N198" s="56"/>
    </row>
    <row r="199" spans="2:14" x14ac:dyDescent="0.2">
      <c r="B199" s="56"/>
      <c r="C199" s="56"/>
      <c r="D199" s="56"/>
      <c r="N199" s="56"/>
    </row>
    <row r="200" spans="2:14" x14ac:dyDescent="0.2">
      <c r="B200" s="56"/>
      <c r="C200" s="56"/>
      <c r="D200" s="56"/>
      <c r="N200" s="56"/>
    </row>
    <row r="201" spans="2:14" x14ac:dyDescent="0.2">
      <c r="B201" s="56"/>
      <c r="C201" s="56"/>
      <c r="D201" s="56"/>
      <c r="N201" s="56"/>
    </row>
    <row r="202" spans="2:14" x14ac:dyDescent="0.2">
      <c r="B202" s="56"/>
      <c r="C202" s="56"/>
      <c r="D202" s="56"/>
      <c r="N202" s="56"/>
    </row>
    <row r="203" spans="2:14" x14ac:dyDescent="0.2">
      <c r="B203" s="56"/>
      <c r="C203" s="56"/>
      <c r="D203" s="56"/>
      <c r="N203" s="56"/>
    </row>
    <row r="204" spans="2:14" x14ac:dyDescent="0.2">
      <c r="B204" s="56"/>
      <c r="C204" s="56"/>
      <c r="D204" s="56"/>
      <c r="N204" s="56"/>
    </row>
    <row r="205" spans="2:14" x14ac:dyDescent="0.2">
      <c r="B205" s="56"/>
      <c r="C205" s="56"/>
      <c r="D205" s="56"/>
      <c r="N205" s="56"/>
    </row>
    <row r="206" spans="2:14" x14ac:dyDescent="0.2">
      <c r="B206" s="56"/>
      <c r="C206" s="56"/>
      <c r="D206" s="56"/>
      <c r="N206" s="56"/>
    </row>
    <row r="207" spans="2:14" x14ac:dyDescent="0.2">
      <c r="B207" s="56"/>
      <c r="C207" s="56"/>
      <c r="D207" s="56"/>
      <c r="N207" s="56"/>
    </row>
    <row r="208" spans="2:14" x14ac:dyDescent="0.2">
      <c r="B208" s="56"/>
      <c r="C208" s="56"/>
      <c r="D208" s="56"/>
      <c r="N208" s="56"/>
    </row>
    <row r="209" spans="2:14" x14ac:dyDescent="0.2">
      <c r="B209" s="56"/>
      <c r="C209" s="56"/>
      <c r="D209" s="56"/>
      <c r="N209" s="56"/>
    </row>
    <row r="210" spans="2:14" x14ac:dyDescent="0.2">
      <c r="B210" s="56"/>
      <c r="C210" s="56"/>
      <c r="D210" s="56"/>
      <c r="N210" s="56"/>
    </row>
    <row r="211" spans="2:14" x14ac:dyDescent="0.2">
      <c r="B211" s="56"/>
      <c r="C211" s="56"/>
      <c r="D211" s="56"/>
      <c r="N211" s="56"/>
    </row>
    <row r="212" spans="2:14" x14ac:dyDescent="0.2">
      <c r="B212" s="56"/>
      <c r="C212" s="56"/>
      <c r="D212" s="56"/>
      <c r="N212" s="56"/>
    </row>
    <row r="213" spans="2:14" x14ac:dyDescent="0.2">
      <c r="B213" s="56"/>
      <c r="C213" s="56"/>
      <c r="D213" s="56"/>
      <c r="N213" s="56"/>
    </row>
    <row r="214" spans="2:14" x14ac:dyDescent="0.2">
      <c r="B214" s="56"/>
      <c r="C214" s="56"/>
      <c r="D214" s="56"/>
      <c r="N214" s="56"/>
    </row>
    <row r="215" spans="2:14" x14ac:dyDescent="0.2">
      <c r="B215" s="56"/>
      <c r="C215" s="56"/>
      <c r="D215" s="56"/>
      <c r="N215" s="56"/>
    </row>
    <row r="216" spans="2:14" x14ac:dyDescent="0.2">
      <c r="B216" s="56"/>
      <c r="C216" s="56"/>
      <c r="D216" s="56"/>
      <c r="N216" s="56"/>
    </row>
    <row r="217" spans="2:14" x14ac:dyDescent="0.2">
      <c r="B217" s="56"/>
      <c r="C217" s="56"/>
      <c r="D217" s="56"/>
      <c r="N217" s="56"/>
    </row>
    <row r="218" spans="2:14" x14ac:dyDescent="0.2">
      <c r="B218" s="56"/>
      <c r="C218" s="56"/>
      <c r="D218" s="56"/>
      <c r="N218" s="56"/>
    </row>
    <row r="219" spans="2:14" x14ac:dyDescent="0.2">
      <c r="B219" s="56"/>
      <c r="C219" s="56"/>
      <c r="D219" s="56"/>
      <c r="N219" s="56"/>
    </row>
    <row r="220" spans="2:14" x14ac:dyDescent="0.2">
      <c r="C220" s="56"/>
      <c r="D220" s="56"/>
      <c r="N220" s="56"/>
    </row>
    <row r="221" spans="2:14" x14ac:dyDescent="0.2">
      <c r="C221" s="56"/>
      <c r="D221" s="56"/>
      <c r="N221" s="56"/>
    </row>
    <row r="222" spans="2:14" x14ac:dyDescent="0.2">
      <c r="C222" s="56"/>
      <c r="D222" s="56"/>
      <c r="N222" s="56"/>
    </row>
    <row r="223" spans="2:14" x14ac:dyDescent="0.2">
      <c r="C223" s="56"/>
      <c r="D223" s="56"/>
      <c r="N223" s="56"/>
    </row>
    <row r="224" spans="2:14" x14ac:dyDescent="0.2">
      <c r="C224" s="56"/>
      <c r="D224" s="56"/>
      <c r="N224" s="56"/>
    </row>
    <row r="225" spans="3:14" x14ac:dyDescent="0.2">
      <c r="C225" s="56"/>
      <c r="D225" s="56"/>
      <c r="N225" s="56"/>
    </row>
    <row r="226" spans="3:14" x14ac:dyDescent="0.2">
      <c r="C226" s="56"/>
      <c r="D226" s="56"/>
      <c r="N226" s="56"/>
    </row>
    <row r="227" spans="3:14" x14ac:dyDescent="0.2">
      <c r="C227" s="56"/>
      <c r="D227" s="56"/>
      <c r="N227" s="56"/>
    </row>
    <row r="228" spans="3:14" x14ac:dyDescent="0.2">
      <c r="C228" s="56"/>
      <c r="D228" s="56"/>
      <c r="N228" s="56"/>
    </row>
    <row r="229" spans="3:14" x14ac:dyDescent="0.2">
      <c r="C229" s="56"/>
      <c r="D229" s="56"/>
      <c r="N229" s="56"/>
    </row>
    <row r="230" spans="3:14" x14ac:dyDescent="0.2">
      <c r="C230" s="56"/>
      <c r="D230" s="56"/>
      <c r="N230" s="56"/>
    </row>
    <row r="231" spans="3:14" x14ac:dyDescent="0.2">
      <c r="C231" s="56"/>
      <c r="D231" s="56"/>
      <c r="N231" s="56"/>
    </row>
    <row r="232" spans="3:14" x14ac:dyDescent="0.2">
      <c r="C232" s="56"/>
      <c r="D232" s="56"/>
      <c r="N232" s="56"/>
    </row>
    <row r="233" spans="3:14" x14ac:dyDescent="0.2">
      <c r="C233" s="56"/>
      <c r="D233" s="56"/>
      <c r="N233" s="56"/>
    </row>
    <row r="234" spans="3:14" x14ac:dyDescent="0.2">
      <c r="N234" s="56"/>
    </row>
    <row r="235" spans="3:14" x14ac:dyDescent="0.2">
      <c r="N235" s="56"/>
    </row>
    <row r="236" spans="3:14" x14ac:dyDescent="0.2">
      <c r="N236" s="56"/>
    </row>
    <row r="237" spans="3:14" x14ac:dyDescent="0.2">
      <c r="N237" s="56"/>
    </row>
    <row r="238" spans="3:14" x14ac:dyDescent="0.2">
      <c r="N238" s="56"/>
    </row>
    <row r="239" spans="3:14" x14ac:dyDescent="0.2">
      <c r="N239" s="56"/>
    </row>
    <row r="240" spans="3:14" x14ac:dyDescent="0.2">
      <c r="N240" s="56"/>
    </row>
    <row r="241" spans="14:14" x14ac:dyDescent="0.2">
      <c r="N241" s="56"/>
    </row>
    <row r="242" spans="14:14" x14ac:dyDescent="0.2">
      <c r="N242" s="56"/>
    </row>
    <row r="243" spans="14:14" x14ac:dyDescent="0.2">
      <c r="N243" s="56"/>
    </row>
    <row r="244" spans="14:14" x14ac:dyDescent="0.2">
      <c r="N244" s="56"/>
    </row>
    <row r="245" spans="14:14" x14ac:dyDescent="0.2">
      <c r="N245" s="56"/>
    </row>
    <row r="246" spans="14:14" x14ac:dyDescent="0.2">
      <c r="N246" s="56"/>
    </row>
    <row r="247" spans="14:14" x14ac:dyDescent="0.2">
      <c r="N247" s="56"/>
    </row>
    <row r="248" spans="14:14" x14ac:dyDescent="0.2">
      <c r="N248" s="56"/>
    </row>
    <row r="249" spans="14:14" x14ac:dyDescent="0.2">
      <c r="N249" s="56"/>
    </row>
    <row r="250" spans="14:14" x14ac:dyDescent="0.2">
      <c r="N250" s="56"/>
    </row>
    <row r="251" spans="14:14" x14ac:dyDescent="0.2">
      <c r="N251" s="56"/>
    </row>
    <row r="252" spans="14:14" x14ac:dyDescent="0.2">
      <c r="N252" s="56"/>
    </row>
    <row r="253" spans="14:14" x14ac:dyDescent="0.2">
      <c r="N253" s="56"/>
    </row>
    <row r="254" spans="14:14" x14ac:dyDescent="0.2">
      <c r="N254" s="56"/>
    </row>
  </sheetData>
  <mergeCells count="11">
    <mergeCell ref="K16:L16"/>
    <mergeCell ref="A6:P6"/>
    <mergeCell ref="A8:P8"/>
    <mergeCell ref="A11:P11"/>
    <mergeCell ref="K15:M15"/>
    <mergeCell ref="A15:A17"/>
    <mergeCell ref="O14:P14"/>
    <mergeCell ref="G16:G17"/>
    <mergeCell ref="D16:D17"/>
    <mergeCell ref="M16:M17"/>
    <mergeCell ref="P16:P17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5:C34"/>
  <sheetViews>
    <sheetView topLeftCell="A4" workbookViewId="0">
      <selection activeCell="A9" sqref="A9:C9"/>
    </sheetView>
  </sheetViews>
  <sheetFormatPr defaultRowHeight="12.75" x14ac:dyDescent="0.2"/>
  <cols>
    <col min="1" max="1" width="39.7109375" customWidth="1"/>
    <col min="2" max="2" width="15.42578125" customWidth="1"/>
    <col min="3" max="3" width="16.85546875" customWidth="1"/>
  </cols>
  <sheetData>
    <row r="5" spans="1:3" x14ac:dyDescent="0.2">
      <c r="A5" s="633" t="s">
        <v>49</v>
      </c>
      <c r="B5" s="609"/>
      <c r="C5" s="609"/>
    </row>
    <row r="6" spans="1:3" x14ac:dyDescent="0.2">
      <c r="A6" s="71"/>
      <c r="B6" s="71"/>
      <c r="C6" s="307"/>
    </row>
    <row r="9" spans="1:3" ht="25.5" customHeight="1" x14ac:dyDescent="0.2">
      <c r="A9" s="669" t="s">
        <v>475</v>
      </c>
      <c r="B9" s="669"/>
      <c r="C9" s="669"/>
    </row>
    <row r="11" spans="1:3" ht="13.5" thickBot="1" x14ac:dyDescent="0.25"/>
    <row r="12" spans="1:3" x14ac:dyDescent="0.2">
      <c r="A12" s="670" t="s">
        <v>260</v>
      </c>
      <c r="B12" s="673" t="s">
        <v>405</v>
      </c>
      <c r="C12" s="674"/>
    </row>
    <row r="13" spans="1:3" ht="12.75" customHeight="1" x14ac:dyDescent="0.2">
      <c r="A13" s="671"/>
      <c r="B13" s="675"/>
      <c r="C13" s="676"/>
    </row>
    <row r="14" spans="1:3" x14ac:dyDescent="0.2">
      <c r="A14" s="672"/>
      <c r="B14" s="250" t="s">
        <v>276</v>
      </c>
      <c r="C14" s="532" t="s">
        <v>177</v>
      </c>
    </row>
    <row r="15" spans="1:3" x14ac:dyDescent="0.2">
      <c r="A15" s="260" t="s">
        <v>187</v>
      </c>
      <c r="B15" s="439">
        <v>6</v>
      </c>
      <c r="C15" s="533"/>
    </row>
    <row r="16" spans="1:3" x14ac:dyDescent="0.2">
      <c r="A16" s="260" t="s">
        <v>37</v>
      </c>
      <c r="B16" s="387"/>
      <c r="C16" s="533"/>
    </row>
    <row r="17" spans="1:3" x14ac:dyDescent="0.2">
      <c r="A17" s="260" t="s">
        <v>6</v>
      </c>
      <c r="B17" s="387"/>
      <c r="C17" s="533"/>
    </row>
    <row r="18" spans="1:3" x14ac:dyDescent="0.2">
      <c r="A18" s="260" t="s">
        <v>261</v>
      </c>
      <c r="B18" s="439">
        <v>5</v>
      </c>
      <c r="C18" s="533"/>
    </row>
    <row r="19" spans="1:3" x14ac:dyDescent="0.2">
      <c r="A19" s="260" t="s">
        <v>189</v>
      </c>
      <c r="B19" s="193">
        <v>2</v>
      </c>
      <c r="C19" s="533"/>
    </row>
    <row r="20" spans="1:3" x14ac:dyDescent="0.2">
      <c r="A20" s="260" t="s">
        <v>4</v>
      </c>
      <c r="B20" s="193">
        <v>1</v>
      </c>
      <c r="C20" s="533"/>
    </row>
    <row r="21" spans="1:3" x14ac:dyDescent="0.2">
      <c r="A21" s="260" t="s">
        <v>5</v>
      </c>
      <c r="B21" s="193">
        <v>1</v>
      </c>
      <c r="C21" s="533"/>
    </row>
    <row r="22" spans="1:3" x14ac:dyDescent="0.2">
      <c r="A22" s="260" t="s">
        <v>51</v>
      </c>
      <c r="B22" s="193"/>
      <c r="C22" s="533"/>
    </row>
    <row r="23" spans="1:3" x14ac:dyDescent="0.2">
      <c r="A23" s="260" t="s">
        <v>52</v>
      </c>
      <c r="B23" s="193">
        <v>1</v>
      </c>
      <c r="C23" s="533"/>
    </row>
    <row r="24" spans="1:3" x14ac:dyDescent="0.2">
      <c r="A24" s="260" t="s">
        <v>53</v>
      </c>
      <c r="B24" s="193"/>
      <c r="C24" s="533"/>
    </row>
    <row r="25" spans="1:3" ht="13.5" thickBot="1" x14ac:dyDescent="0.25">
      <c r="A25" s="261" t="s">
        <v>54</v>
      </c>
      <c r="B25" s="194"/>
      <c r="C25" s="534"/>
    </row>
    <row r="26" spans="1:3" ht="13.5" thickBot="1" x14ac:dyDescent="0.25">
      <c r="A26" s="74" t="s">
        <v>411</v>
      </c>
      <c r="B26" s="262">
        <f>SUM(B15:B25)</f>
        <v>16</v>
      </c>
      <c r="C26" s="262">
        <f>SUM(C15:C25)</f>
        <v>0</v>
      </c>
    </row>
    <row r="27" spans="1:3" x14ac:dyDescent="0.2">
      <c r="A27" s="75"/>
      <c r="B27" s="188"/>
      <c r="C27" s="188"/>
    </row>
    <row r="28" spans="1:3" ht="13.5" thickBot="1" x14ac:dyDescent="0.25">
      <c r="A28" s="76"/>
      <c r="B28" s="188"/>
      <c r="C28" s="188"/>
    </row>
    <row r="29" spans="1:3" ht="13.5" thickBot="1" x14ac:dyDescent="0.25">
      <c r="A29" s="73" t="s">
        <v>194</v>
      </c>
      <c r="B29" s="440">
        <v>19</v>
      </c>
      <c r="C29" s="195">
        <v>0</v>
      </c>
    </row>
    <row r="30" spans="1:3" ht="13.5" thickBot="1" x14ac:dyDescent="0.25">
      <c r="A30" s="73" t="s">
        <v>259</v>
      </c>
      <c r="B30" s="440">
        <v>12</v>
      </c>
      <c r="C30" s="195">
        <v>0</v>
      </c>
    </row>
    <row r="31" spans="1:3" ht="13.5" thickBot="1" x14ac:dyDescent="0.25">
      <c r="A31" s="263" t="s">
        <v>412</v>
      </c>
      <c r="B31" s="264">
        <f>B29+B30</f>
        <v>31</v>
      </c>
      <c r="C31" s="264">
        <f>C24+C27+C28</f>
        <v>0</v>
      </c>
    </row>
    <row r="32" spans="1:3" s="25" customFormat="1" ht="13.5" thickBot="1" x14ac:dyDescent="0.25">
      <c r="A32" s="529"/>
      <c r="B32" s="530"/>
      <c r="C32" s="531"/>
    </row>
    <row r="33" spans="1:3" ht="13.5" thickBot="1" x14ac:dyDescent="0.25">
      <c r="A33" s="263" t="s">
        <v>410</v>
      </c>
      <c r="B33" s="264">
        <f>B26+B29+B30</f>
        <v>47</v>
      </c>
      <c r="C33" s="264">
        <f>C26+C29+C30</f>
        <v>0</v>
      </c>
    </row>
    <row r="34" spans="1:3" x14ac:dyDescent="0.2">
      <c r="B34" s="189"/>
      <c r="C34" s="189"/>
    </row>
  </sheetData>
  <mergeCells count="4">
    <mergeCell ref="A5:C5"/>
    <mergeCell ref="A9:C9"/>
    <mergeCell ref="A12:A14"/>
    <mergeCell ref="B12:C13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  <pageSetUpPr fitToPage="1"/>
  </sheetPr>
  <dimension ref="A4:O81"/>
  <sheetViews>
    <sheetView tabSelected="1" view="pageBreakPreview" zoomScaleSheetLayoutView="100" workbookViewId="0">
      <selection activeCell="A7" sqref="A7:N7"/>
    </sheetView>
  </sheetViews>
  <sheetFormatPr defaultRowHeight="12.75" x14ac:dyDescent="0.2"/>
  <cols>
    <col min="1" max="1" width="28.7109375" customWidth="1"/>
    <col min="2" max="2" width="8.7109375" customWidth="1"/>
    <col min="3" max="3" width="9" customWidth="1"/>
    <col min="4" max="4" width="7" customWidth="1"/>
    <col min="6" max="6" width="9.42578125" customWidth="1"/>
    <col min="8" max="8" width="10.140625" bestFit="1" customWidth="1"/>
    <col min="9" max="9" width="7.140625" bestFit="1" customWidth="1"/>
  </cols>
  <sheetData>
    <row r="4" spans="1:14" ht="15.75" customHeight="1" x14ac:dyDescent="0.2">
      <c r="A4" s="633" t="s">
        <v>92</v>
      </c>
      <c r="B4" s="633"/>
      <c r="C4" s="633"/>
      <c r="D4" s="633"/>
      <c r="E4" s="633"/>
      <c r="F4" s="633"/>
      <c r="G4" s="633"/>
      <c r="H4" s="633"/>
      <c r="I4" s="633"/>
      <c r="J4" s="633"/>
      <c r="K4" s="633"/>
      <c r="L4" s="633"/>
      <c r="M4" s="633"/>
      <c r="N4" s="633"/>
    </row>
    <row r="6" spans="1:14" x14ac:dyDescent="0.2">
      <c r="A6" s="25"/>
      <c r="B6" s="25"/>
      <c r="C6" s="25"/>
    </row>
    <row r="7" spans="1:14" x14ac:dyDescent="0.2">
      <c r="A7" s="608" t="s">
        <v>475</v>
      </c>
      <c r="B7" s="609"/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609"/>
    </row>
    <row r="8" spans="1:14" x14ac:dyDescent="0.2">
      <c r="M8" t="s">
        <v>425</v>
      </c>
    </row>
    <row r="9" spans="1:14" x14ac:dyDescent="0.2">
      <c r="M9" t="s">
        <v>163</v>
      </c>
    </row>
    <row r="10" spans="1:14" x14ac:dyDescent="0.2">
      <c r="A10" s="677" t="s">
        <v>105</v>
      </c>
      <c r="B10" s="679" t="s">
        <v>406</v>
      </c>
      <c r="C10" s="337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5"/>
    </row>
    <row r="11" spans="1:14" x14ac:dyDescent="0.2">
      <c r="A11" s="678"/>
      <c r="B11" s="680"/>
      <c r="C11" s="463" t="s">
        <v>93</v>
      </c>
      <c r="D11" s="463" t="s">
        <v>94</v>
      </c>
      <c r="E11" s="463" t="s">
        <v>95</v>
      </c>
      <c r="F11" s="463" t="s">
        <v>96</v>
      </c>
      <c r="G11" s="463" t="s">
        <v>97</v>
      </c>
      <c r="H11" s="463" t="s">
        <v>98</v>
      </c>
      <c r="I11" s="463" t="s">
        <v>99</v>
      </c>
      <c r="J11" s="463" t="s">
        <v>100</v>
      </c>
      <c r="K11" s="463" t="s">
        <v>101</v>
      </c>
      <c r="L11" s="463" t="s">
        <v>102</v>
      </c>
      <c r="M11" s="463" t="s">
        <v>103</v>
      </c>
      <c r="N11" s="463" t="s">
        <v>104</v>
      </c>
    </row>
    <row r="12" spans="1:14" x14ac:dyDescent="0.2">
      <c r="A12" s="19" t="s">
        <v>106</v>
      </c>
      <c r="B12" s="41">
        <f>SUM(B13,B16)</f>
        <v>32047</v>
      </c>
      <c r="C12" s="375">
        <f>SUM(C13,C16)</f>
        <v>1139.8566666666666</v>
      </c>
      <c r="D12" s="375">
        <f t="shared" ref="D12:N12" si="0">SUM(D13,D16)</f>
        <v>3320.5766666666668</v>
      </c>
      <c r="E12" s="375">
        <f t="shared" si="0"/>
        <v>6230.7166666666672</v>
      </c>
      <c r="F12" s="375">
        <f t="shared" si="0"/>
        <v>3320.5766666666668</v>
      </c>
      <c r="G12" s="375">
        <f t="shared" si="0"/>
        <v>1139.8566666666666</v>
      </c>
      <c r="H12" s="375">
        <f t="shared" si="0"/>
        <v>871.91666666666663</v>
      </c>
      <c r="I12" s="375">
        <f t="shared" si="0"/>
        <v>2918.6666666666665</v>
      </c>
      <c r="J12" s="375">
        <f t="shared" si="0"/>
        <v>2211.6166666666668</v>
      </c>
      <c r="K12" s="375">
        <f t="shared" si="0"/>
        <v>4891.0166666666664</v>
      </c>
      <c r="L12" s="375">
        <f t="shared" si="0"/>
        <v>3588.5166666666664</v>
      </c>
      <c r="M12" s="375">
        <f t="shared" si="0"/>
        <v>1139.8566666666666</v>
      </c>
      <c r="N12" s="375">
        <f t="shared" si="0"/>
        <v>1273.8266666666666</v>
      </c>
    </row>
    <row r="13" spans="1:14" x14ac:dyDescent="0.2">
      <c r="A13" s="53" t="s">
        <v>107</v>
      </c>
      <c r="B13" s="41">
        <f>B14+B15</f>
        <v>23860</v>
      </c>
      <c r="C13" s="375">
        <f t="shared" ref="C13:N13" si="1">SUM(C14:C15)</f>
        <v>1139.8566666666666</v>
      </c>
      <c r="D13" s="375">
        <f t="shared" si="1"/>
        <v>1273.8266666666666</v>
      </c>
      <c r="E13" s="375">
        <f t="shared" si="1"/>
        <v>6230.7166666666672</v>
      </c>
      <c r="F13" s="375">
        <f t="shared" si="1"/>
        <v>1273.8266666666666</v>
      </c>
      <c r="G13" s="375">
        <f t="shared" si="1"/>
        <v>1139.8566666666666</v>
      </c>
      <c r="H13" s="375">
        <f t="shared" si="1"/>
        <v>871.91666666666663</v>
      </c>
      <c r="I13" s="375">
        <f t="shared" si="1"/>
        <v>871.91666666666663</v>
      </c>
      <c r="J13" s="375">
        <f t="shared" si="1"/>
        <v>2211.6166666666668</v>
      </c>
      <c r="K13" s="375">
        <f t="shared" si="1"/>
        <v>4891.0166666666664</v>
      </c>
      <c r="L13" s="375">
        <f t="shared" si="1"/>
        <v>1541.7666666666667</v>
      </c>
      <c r="M13" s="375">
        <f t="shared" si="1"/>
        <v>1139.8566666666666</v>
      </c>
      <c r="N13" s="375">
        <f t="shared" si="1"/>
        <v>1273.8266666666666</v>
      </c>
    </row>
    <row r="14" spans="1:14" x14ac:dyDescent="0.2">
      <c r="A14" s="53" t="s">
        <v>108</v>
      </c>
      <c r="B14" s="82">
        <v>13397</v>
      </c>
      <c r="C14" s="438">
        <f>$B$14*0.02</f>
        <v>267.94</v>
      </c>
      <c r="D14" s="438">
        <f>$B$14*0.03</f>
        <v>401.90999999999997</v>
      </c>
      <c r="E14" s="438">
        <f>$B$14*0.4</f>
        <v>5358.8</v>
      </c>
      <c r="F14" s="438">
        <f>$B$14*0.03</f>
        <v>401.90999999999997</v>
      </c>
      <c r="G14" s="438">
        <f>$B$14*0.02</f>
        <v>267.94</v>
      </c>
      <c r="H14" s="438"/>
      <c r="I14" s="438"/>
      <c r="J14" s="438">
        <f>$B$14*0.1</f>
        <v>1339.7</v>
      </c>
      <c r="K14" s="438">
        <f>$B$14*0.3</f>
        <v>4019.1</v>
      </c>
      <c r="L14" s="438">
        <f>$B$14*0.05</f>
        <v>669.85</v>
      </c>
      <c r="M14" s="438">
        <f>$B$14*0.02</f>
        <v>267.94</v>
      </c>
      <c r="N14" s="438">
        <f>$B$14*0.03</f>
        <v>401.90999999999997</v>
      </c>
    </row>
    <row r="15" spans="1:14" x14ac:dyDescent="0.2">
      <c r="A15" s="53" t="s">
        <v>470</v>
      </c>
      <c r="B15" s="82">
        <v>10463</v>
      </c>
      <c r="C15" s="438">
        <f>$B$15/12</f>
        <v>871.91666666666663</v>
      </c>
      <c r="D15" s="438">
        <f t="shared" ref="D15:N15" si="2">$B$15/12</f>
        <v>871.91666666666663</v>
      </c>
      <c r="E15" s="438">
        <f>$B$15/12</f>
        <v>871.91666666666663</v>
      </c>
      <c r="F15" s="438">
        <f t="shared" si="2"/>
        <v>871.91666666666663</v>
      </c>
      <c r="G15" s="438">
        <f t="shared" si="2"/>
        <v>871.91666666666663</v>
      </c>
      <c r="H15" s="438">
        <f t="shared" si="2"/>
        <v>871.91666666666663</v>
      </c>
      <c r="I15" s="438">
        <f t="shared" si="2"/>
        <v>871.91666666666663</v>
      </c>
      <c r="J15" s="438">
        <f t="shared" si="2"/>
        <v>871.91666666666663</v>
      </c>
      <c r="K15" s="438">
        <f t="shared" si="2"/>
        <v>871.91666666666663</v>
      </c>
      <c r="L15" s="438">
        <f t="shared" si="2"/>
        <v>871.91666666666663</v>
      </c>
      <c r="M15" s="438">
        <f t="shared" si="2"/>
        <v>871.91666666666663</v>
      </c>
      <c r="N15" s="438">
        <f t="shared" si="2"/>
        <v>871.91666666666663</v>
      </c>
    </row>
    <row r="16" spans="1:14" x14ac:dyDescent="0.2">
      <c r="A16" s="53" t="s">
        <v>109</v>
      </c>
      <c r="B16" s="41">
        <f>B17</f>
        <v>8187</v>
      </c>
      <c r="C16" s="375">
        <f t="shared" ref="C16:N16" si="3">SUM(C17:C17)</f>
        <v>0</v>
      </c>
      <c r="D16" s="375">
        <f t="shared" si="3"/>
        <v>2046.75</v>
      </c>
      <c r="E16" s="375">
        <f t="shared" si="3"/>
        <v>0</v>
      </c>
      <c r="F16" s="375">
        <f t="shared" si="3"/>
        <v>2046.75</v>
      </c>
      <c r="G16" s="375">
        <f t="shared" si="3"/>
        <v>0</v>
      </c>
      <c r="H16" s="375">
        <f t="shared" si="3"/>
        <v>0</v>
      </c>
      <c r="I16" s="375">
        <f t="shared" si="3"/>
        <v>2046.75</v>
      </c>
      <c r="J16" s="375">
        <f t="shared" si="3"/>
        <v>0</v>
      </c>
      <c r="K16" s="375">
        <f t="shared" si="3"/>
        <v>0</v>
      </c>
      <c r="L16" s="375">
        <f t="shared" si="3"/>
        <v>2046.75</v>
      </c>
      <c r="M16" s="375">
        <f t="shared" si="3"/>
        <v>0</v>
      </c>
      <c r="N16" s="375">
        <f t="shared" si="3"/>
        <v>0</v>
      </c>
    </row>
    <row r="17" spans="1:14" x14ac:dyDescent="0.2">
      <c r="A17" s="53" t="s">
        <v>146</v>
      </c>
      <c r="B17" s="82">
        <v>8187</v>
      </c>
      <c r="C17" s="438"/>
      <c r="D17" s="438">
        <f>B17/4</f>
        <v>2046.75</v>
      </c>
      <c r="E17" s="438"/>
      <c r="F17" s="438">
        <f>B17/4</f>
        <v>2046.75</v>
      </c>
      <c r="G17" s="438"/>
      <c r="H17" s="438"/>
      <c r="I17" s="438">
        <f>B17/4</f>
        <v>2046.75</v>
      </c>
      <c r="J17" s="438"/>
      <c r="K17" s="438"/>
      <c r="L17" s="438">
        <f>B17/4</f>
        <v>2046.75</v>
      </c>
      <c r="M17" s="438"/>
      <c r="N17" s="438"/>
    </row>
    <row r="18" spans="1:14" x14ac:dyDescent="0.2">
      <c r="A18" s="19" t="s">
        <v>110</v>
      </c>
      <c r="B18" s="41">
        <f>B19</f>
        <v>116777</v>
      </c>
      <c r="C18" s="375">
        <f t="shared" ref="C18:N18" si="4">SUM(C19:C19)</f>
        <v>9731.4166666666661</v>
      </c>
      <c r="D18" s="375">
        <f t="shared" si="4"/>
        <v>9731.4166666666661</v>
      </c>
      <c r="E18" s="375">
        <f t="shared" si="4"/>
        <v>9731.4166666666661</v>
      </c>
      <c r="F18" s="375">
        <f t="shared" si="4"/>
        <v>9731.4166666666661</v>
      </c>
      <c r="G18" s="375">
        <f t="shared" si="4"/>
        <v>9731.4166666666661</v>
      </c>
      <c r="H18" s="375">
        <f t="shared" si="4"/>
        <v>9731.4166666666661</v>
      </c>
      <c r="I18" s="375">
        <f t="shared" si="4"/>
        <v>9731.4166666666661</v>
      </c>
      <c r="J18" s="375">
        <f t="shared" si="4"/>
        <v>9731.4166666666661</v>
      </c>
      <c r="K18" s="375">
        <f t="shared" si="4"/>
        <v>9731.4166666666661</v>
      </c>
      <c r="L18" s="375">
        <f t="shared" si="4"/>
        <v>9731.4166666666661</v>
      </c>
      <c r="M18" s="375">
        <f t="shared" si="4"/>
        <v>9731.4166666666661</v>
      </c>
      <c r="N18" s="375">
        <f t="shared" si="4"/>
        <v>9731.4166666666661</v>
      </c>
    </row>
    <row r="19" spans="1:14" x14ac:dyDescent="0.2">
      <c r="A19" s="53" t="s">
        <v>471</v>
      </c>
      <c r="B19" s="82">
        <v>116777</v>
      </c>
      <c r="C19" s="438">
        <f>$B$19/12</f>
        <v>9731.4166666666661</v>
      </c>
      <c r="D19" s="438">
        <f t="shared" ref="D19:N19" si="5">$B$19/12</f>
        <v>9731.4166666666661</v>
      </c>
      <c r="E19" s="438">
        <f t="shared" si="5"/>
        <v>9731.4166666666661</v>
      </c>
      <c r="F19" s="438">
        <f t="shared" si="5"/>
        <v>9731.4166666666661</v>
      </c>
      <c r="G19" s="438">
        <f t="shared" si="5"/>
        <v>9731.4166666666661</v>
      </c>
      <c r="H19" s="438">
        <f t="shared" si="5"/>
        <v>9731.4166666666661</v>
      </c>
      <c r="I19" s="438">
        <f t="shared" si="5"/>
        <v>9731.4166666666661</v>
      </c>
      <c r="J19" s="438">
        <f t="shared" si="5"/>
        <v>9731.4166666666661</v>
      </c>
      <c r="K19" s="438">
        <f t="shared" si="5"/>
        <v>9731.4166666666661</v>
      </c>
      <c r="L19" s="438">
        <f t="shared" si="5"/>
        <v>9731.4166666666661</v>
      </c>
      <c r="M19" s="438">
        <f t="shared" si="5"/>
        <v>9731.4166666666661</v>
      </c>
      <c r="N19" s="438">
        <f t="shared" si="5"/>
        <v>9731.4166666666661</v>
      </c>
    </row>
    <row r="20" spans="1:14" x14ac:dyDescent="0.2">
      <c r="A20" s="19" t="s">
        <v>111</v>
      </c>
      <c r="B20" s="41">
        <f>B21</f>
        <v>16322</v>
      </c>
      <c r="C20" s="375">
        <f t="shared" ref="C20:N20" si="6">SUM(C21:C21)</f>
        <v>1360.1666666666667</v>
      </c>
      <c r="D20" s="375">
        <f t="shared" si="6"/>
        <v>1360.1666666666667</v>
      </c>
      <c r="E20" s="375">
        <f t="shared" si="6"/>
        <v>1360.1666666666667</v>
      </c>
      <c r="F20" s="375">
        <f t="shared" si="6"/>
        <v>1360.1666666666667</v>
      </c>
      <c r="G20" s="375">
        <f t="shared" si="6"/>
        <v>1360.1666666666667</v>
      </c>
      <c r="H20" s="375">
        <f t="shared" si="6"/>
        <v>1360.1666666666667</v>
      </c>
      <c r="I20" s="375">
        <f t="shared" si="6"/>
        <v>1360.1666666666667</v>
      </c>
      <c r="J20" s="375">
        <f t="shared" si="6"/>
        <v>1360.1666666666667</v>
      </c>
      <c r="K20" s="375">
        <f t="shared" si="6"/>
        <v>1360.1666666666667</v>
      </c>
      <c r="L20" s="375">
        <f t="shared" si="6"/>
        <v>1360.1666666666667</v>
      </c>
      <c r="M20" s="375">
        <f t="shared" si="6"/>
        <v>1360.1666666666667</v>
      </c>
      <c r="N20" s="375">
        <f t="shared" si="6"/>
        <v>1360.1666666666667</v>
      </c>
    </row>
    <row r="21" spans="1:14" x14ac:dyDescent="0.2">
      <c r="A21" s="53" t="s">
        <v>472</v>
      </c>
      <c r="B21" s="82">
        <v>16322</v>
      </c>
      <c r="C21" s="438">
        <f>$B$21/12</f>
        <v>1360.1666666666667</v>
      </c>
      <c r="D21" s="438">
        <f t="shared" ref="D21:N21" si="7">$B$21/12</f>
        <v>1360.1666666666667</v>
      </c>
      <c r="E21" s="438">
        <f t="shared" si="7"/>
        <v>1360.1666666666667</v>
      </c>
      <c r="F21" s="438">
        <f t="shared" si="7"/>
        <v>1360.1666666666667</v>
      </c>
      <c r="G21" s="438">
        <f t="shared" si="7"/>
        <v>1360.1666666666667</v>
      </c>
      <c r="H21" s="438">
        <f t="shared" si="7"/>
        <v>1360.1666666666667</v>
      </c>
      <c r="I21" s="438">
        <f t="shared" si="7"/>
        <v>1360.1666666666667</v>
      </c>
      <c r="J21" s="438">
        <f t="shared" si="7"/>
        <v>1360.1666666666667</v>
      </c>
      <c r="K21" s="438">
        <f t="shared" si="7"/>
        <v>1360.1666666666667</v>
      </c>
      <c r="L21" s="438">
        <f t="shared" si="7"/>
        <v>1360.1666666666667</v>
      </c>
      <c r="M21" s="438">
        <f t="shared" si="7"/>
        <v>1360.1666666666667</v>
      </c>
      <c r="N21" s="438">
        <f t="shared" si="7"/>
        <v>1360.1666666666667</v>
      </c>
    </row>
    <row r="22" spans="1:14" x14ac:dyDescent="0.2">
      <c r="A22" s="42" t="s">
        <v>227</v>
      </c>
      <c r="B22" s="41">
        <f>SUM(B23:B29)</f>
        <v>351515</v>
      </c>
      <c r="C22" s="459">
        <f>SUM(C23:C29)</f>
        <v>1226.4166666666665</v>
      </c>
      <c r="D22" s="459">
        <f t="shared" ref="D22:N22" si="8">SUM(D23:D29)</f>
        <v>731.41666666666663</v>
      </c>
      <c r="E22" s="459">
        <f t="shared" si="8"/>
        <v>791.41666666666663</v>
      </c>
      <c r="F22" s="459">
        <f t="shared" si="8"/>
        <v>325979.41666666669</v>
      </c>
      <c r="G22" s="459">
        <f t="shared" si="8"/>
        <v>791.41666666666663</v>
      </c>
      <c r="H22" s="459">
        <f t="shared" si="8"/>
        <v>611.41666666666663</v>
      </c>
      <c r="I22" s="459">
        <f t="shared" si="8"/>
        <v>611.41666666666663</v>
      </c>
      <c r="J22" s="459">
        <f t="shared" si="8"/>
        <v>2139.4166666666665</v>
      </c>
      <c r="K22" s="459">
        <f t="shared" si="8"/>
        <v>3111.4166666666665</v>
      </c>
      <c r="L22" s="459">
        <f t="shared" si="8"/>
        <v>1395.4166666666665</v>
      </c>
      <c r="M22" s="459">
        <f t="shared" si="8"/>
        <v>611.41666666666663</v>
      </c>
      <c r="N22" s="459">
        <f t="shared" si="8"/>
        <v>13694.416666666666</v>
      </c>
    </row>
    <row r="23" spans="1:14" x14ac:dyDescent="0.2">
      <c r="A23" s="605" t="s">
        <v>413</v>
      </c>
      <c r="B23" s="41">
        <v>7337</v>
      </c>
      <c r="C23" s="438">
        <f>$B$23/12</f>
        <v>611.41666666666663</v>
      </c>
      <c r="D23" s="438">
        <f t="shared" ref="D23:N23" si="9">$B$23/12</f>
        <v>611.41666666666663</v>
      </c>
      <c r="E23" s="438">
        <f t="shared" si="9"/>
        <v>611.41666666666663</v>
      </c>
      <c r="F23" s="438">
        <f t="shared" si="9"/>
        <v>611.41666666666663</v>
      </c>
      <c r="G23" s="438">
        <f t="shared" si="9"/>
        <v>611.41666666666663</v>
      </c>
      <c r="H23" s="438">
        <f t="shared" si="9"/>
        <v>611.41666666666663</v>
      </c>
      <c r="I23" s="438">
        <f t="shared" si="9"/>
        <v>611.41666666666663</v>
      </c>
      <c r="J23" s="438">
        <f t="shared" si="9"/>
        <v>611.41666666666663</v>
      </c>
      <c r="K23" s="438">
        <f t="shared" si="9"/>
        <v>611.41666666666663</v>
      </c>
      <c r="L23" s="438">
        <f t="shared" si="9"/>
        <v>611.41666666666663</v>
      </c>
      <c r="M23" s="438">
        <f t="shared" si="9"/>
        <v>611.41666666666663</v>
      </c>
      <c r="N23" s="438">
        <f t="shared" si="9"/>
        <v>611.41666666666663</v>
      </c>
    </row>
    <row r="24" spans="1:14" x14ac:dyDescent="0.2">
      <c r="A24" s="605" t="s">
        <v>414</v>
      </c>
      <c r="B24" s="41">
        <v>325000</v>
      </c>
      <c r="C24" s="438"/>
      <c r="D24" s="438"/>
      <c r="E24" s="438"/>
      <c r="F24" s="438">
        <v>325000</v>
      </c>
      <c r="G24" s="438"/>
      <c r="H24" s="438"/>
      <c r="I24" s="438"/>
      <c r="J24" s="438"/>
      <c r="K24" s="438"/>
      <c r="L24" s="438"/>
      <c r="M24" s="438"/>
      <c r="N24" s="438"/>
    </row>
    <row r="25" spans="1:14" x14ac:dyDescent="0.2">
      <c r="A25" s="605" t="s">
        <v>463</v>
      </c>
      <c r="B25" s="41">
        <v>12753</v>
      </c>
      <c r="C25" s="438"/>
      <c r="D25" s="438"/>
      <c r="E25" s="438"/>
      <c r="F25" s="438"/>
      <c r="G25" s="438"/>
      <c r="H25" s="438"/>
      <c r="I25" s="438"/>
      <c r="J25" s="438"/>
      <c r="K25" s="438"/>
      <c r="L25" s="438"/>
      <c r="M25" s="438"/>
      <c r="N25" s="438">
        <v>12753</v>
      </c>
    </row>
    <row r="26" spans="1:14" x14ac:dyDescent="0.2">
      <c r="A26" s="605" t="s">
        <v>456</v>
      </c>
      <c r="B26" s="41">
        <v>1528</v>
      </c>
      <c r="C26" s="438"/>
      <c r="D26" s="438"/>
      <c r="E26" s="438"/>
      <c r="F26" s="438"/>
      <c r="G26" s="438"/>
      <c r="H26" s="438"/>
      <c r="I26" s="438"/>
      <c r="J26" s="438">
        <v>1528</v>
      </c>
      <c r="K26" s="438"/>
      <c r="L26" s="438"/>
      <c r="M26" s="438"/>
      <c r="N26" s="438"/>
    </row>
    <row r="27" spans="1:14" ht="25.5" x14ac:dyDescent="0.2">
      <c r="A27" s="606" t="s">
        <v>464</v>
      </c>
      <c r="B27" s="41">
        <v>720</v>
      </c>
      <c r="C27" s="459">
        <v>240</v>
      </c>
      <c r="D27" s="459">
        <v>120</v>
      </c>
      <c r="E27" s="459">
        <v>180</v>
      </c>
      <c r="F27" s="459">
        <v>180</v>
      </c>
      <c r="G27" s="459">
        <v>180</v>
      </c>
      <c r="H27" s="459"/>
      <c r="I27" s="459"/>
      <c r="J27" s="459"/>
      <c r="K27" s="459"/>
      <c r="L27" s="459"/>
      <c r="M27" s="459"/>
      <c r="N27" s="459"/>
    </row>
    <row r="28" spans="1:14" x14ac:dyDescent="0.2">
      <c r="A28" s="605" t="s">
        <v>465</v>
      </c>
      <c r="B28" s="535">
        <v>1677</v>
      </c>
      <c r="C28" s="461">
        <v>375</v>
      </c>
      <c r="D28" s="528"/>
      <c r="E28" s="528"/>
      <c r="F28" s="528">
        <v>188</v>
      </c>
      <c r="G28" s="528"/>
      <c r="H28" s="528"/>
      <c r="I28" s="528"/>
      <c r="J28" s="528"/>
      <c r="K28" s="528"/>
      <c r="L28" s="528">
        <v>784</v>
      </c>
      <c r="M28" s="528"/>
      <c r="N28" s="528">
        <v>330</v>
      </c>
    </row>
    <row r="29" spans="1:14" x14ac:dyDescent="0.2">
      <c r="A29" s="605" t="s">
        <v>467</v>
      </c>
      <c r="B29" s="535">
        <v>2500</v>
      </c>
      <c r="C29" s="461"/>
      <c r="D29" s="528"/>
      <c r="E29" s="528"/>
      <c r="F29" s="528"/>
      <c r="G29" s="528"/>
      <c r="H29" s="528"/>
      <c r="I29" s="528"/>
      <c r="J29" s="528"/>
      <c r="K29" s="528">
        <v>2500</v>
      </c>
      <c r="L29" s="528"/>
      <c r="M29" s="528"/>
      <c r="N29" s="528"/>
    </row>
    <row r="30" spans="1:14" x14ac:dyDescent="0.2">
      <c r="A30" s="42" t="s">
        <v>466</v>
      </c>
      <c r="B30" s="535">
        <v>5188</v>
      </c>
      <c r="C30" s="461"/>
      <c r="D30" s="528"/>
      <c r="E30" s="528"/>
      <c r="F30" s="528"/>
      <c r="G30" s="528"/>
      <c r="H30" s="528"/>
      <c r="I30" s="528"/>
      <c r="J30" s="528"/>
      <c r="K30" s="528"/>
      <c r="L30" s="528"/>
      <c r="M30" s="528"/>
      <c r="N30" s="528">
        <v>5188</v>
      </c>
    </row>
    <row r="31" spans="1:14" x14ac:dyDescent="0.2">
      <c r="A31" s="51" t="s">
        <v>112</v>
      </c>
      <c r="B31" s="83"/>
      <c r="C31" s="437"/>
      <c r="D31" s="380"/>
      <c r="E31" s="380"/>
      <c r="F31" s="380"/>
      <c r="G31" s="380"/>
      <c r="H31" s="380"/>
      <c r="I31" s="380"/>
      <c r="J31" s="380"/>
      <c r="K31" s="380"/>
      <c r="L31" s="380"/>
      <c r="M31" s="380"/>
      <c r="N31" s="380"/>
    </row>
    <row r="32" spans="1:14" x14ac:dyDescent="0.2">
      <c r="A32" s="84" t="s">
        <v>262</v>
      </c>
      <c r="B32" s="28">
        <f>B20+B18+B12+B22+B30</f>
        <v>521849</v>
      </c>
      <c r="C32" s="28">
        <f t="shared" ref="C32:N32" si="10">C20+C18+C12+C22+C27+C28+C29</f>
        <v>14072.856666666665</v>
      </c>
      <c r="D32" s="28">
        <f t="shared" si="10"/>
        <v>15263.576666666666</v>
      </c>
      <c r="E32" s="28">
        <f t="shared" si="10"/>
        <v>18293.716666666667</v>
      </c>
      <c r="F32" s="28">
        <f t="shared" si="10"/>
        <v>340759.57666666666</v>
      </c>
      <c r="G32" s="28">
        <f t="shared" si="10"/>
        <v>13202.856666666665</v>
      </c>
      <c r="H32" s="28">
        <f t="shared" si="10"/>
        <v>12574.916666666664</v>
      </c>
      <c r="I32" s="28">
        <f t="shared" si="10"/>
        <v>14621.666666666664</v>
      </c>
      <c r="J32" s="28">
        <f t="shared" si="10"/>
        <v>15442.616666666665</v>
      </c>
      <c r="K32" s="28">
        <f t="shared" si="10"/>
        <v>21594.016666666666</v>
      </c>
      <c r="L32" s="28">
        <f t="shared" si="10"/>
        <v>16859.516666666663</v>
      </c>
      <c r="M32" s="28">
        <f t="shared" si="10"/>
        <v>12842.856666666665</v>
      </c>
      <c r="N32" s="28">
        <f t="shared" si="10"/>
        <v>26389.826666666664</v>
      </c>
    </row>
    <row r="33" spans="1:14" x14ac:dyDescent="0.2">
      <c r="A33" s="681" t="s">
        <v>468</v>
      </c>
      <c r="B33" s="46"/>
      <c r="C33" s="461"/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458"/>
    </row>
    <row r="34" spans="1:14" ht="13.5" thickBot="1" x14ac:dyDescent="0.25">
      <c r="A34" s="682"/>
      <c r="B34" s="85">
        <v>148076</v>
      </c>
      <c r="C34" s="462">
        <f>$B$34/12</f>
        <v>12339.666666666666</v>
      </c>
      <c r="D34" s="462">
        <f t="shared" ref="D34:N34" si="11">$B$34/12</f>
        <v>12339.666666666666</v>
      </c>
      <c r="E34" s="462">
        <f t="shared" si="11"/>
        <v>12339.666666666666</v>
      </c>
      <c r="F34" s="462">
        <f t="shared" si="11"/>
        <v>12339.666666666666</v>
      </c>
      <c r="G34" s="462">
        <f t="shared" si="11"/>
        <v>12339.666666666666</v>
      </c>
      <c r="H34" s="462">
        <f t="shared" si="11"/>
        <v>12339.666666666666</v>
      </c>
      <c r="I34" s="462">
        <f t="shared" si="11"/>
        <v>12339.666666666666</v>
      </c>
      <c r="J34" s="462">
        <f t="shared" si="11"/>
        <v>12339.666666666666</v>
      </c>
      <c r="K34" s="462">
        <f t="shared" si="11"/>
        <v>12339.666666666666</v>
      </c>
      <c r="L34" s="462">
        <f t="shared" si="11"/>
        <v>12339.666666666666</v>
      </c>
      <c r="M34" s="462">
        <f t="shared" si="11"/>
        <v>12339.666666666666</v>
      </c>
      <c r="N34" s="462">
        <f t="shared" si="11"/>
        <v>12339.666666666666</v>
      </c>
    </row>
    <row r="35" spans="1:14" x14ac:dyDescent="0.2">
      <c r="A35" s="86" t="s">
        <v>113</v>
      </c>
      <c r="B35" s="87"/>
      <c r="C35" s="88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120"/>
    </row>
    <row r="36" spans="1:14" ht="13.5" thickBot="1" x14ac:dyDescent="0.25">
      <c r="A36" s="91" t="s">
        <v>263</v>
      </c>
      <c r="B36" s="92">
        <f>SUM(B32,B34)</f>
        <v>669925</v>
      </c>
      <c r="C36" s="92">
        <f t="shared" ref="C36:N36" si="12">SUM(C32,C34)</f>
        <v>26412.523333333331</v>
      </c>
      <c r="D36" s="92">
        <f t="shared" si="12"/>
        <v>27603.243333333332</v>
      </c>
      <c r="E36" s="92">
        <f t="shared" si="12"/>
        <v>30633.383333333331</v>
      </c>
      <c r="F36" s="92">
        <f t="shared" si="12"/>
        <v>353099.24333333335</v>
      </c>
      <c r="G36" s="92">
        <f t="shared" si="12"/>
        <v>25542.523333333331</v>
      </c>
      <c r="H36" s="92">
        <f t="shared" si="12"/>
        <v>24914.583333333328</v>
      </c>
      <c r="I36" s="92">
        <f t="shared" si="12"/>
        <v>26961.333333333328</v>
      </c>
      <c r="J36" s="92">
        <f t="shared" si="12"/>
        <v>27782.283333333333</v>
      </c>
      <c r="K36" s="92">
        <f t="shared" si="12"/>
        <v>33933.683333333334</v>
      </c>
      <c r="L36" s="92">
        <f t="shared" si="12"/>
        <v>29199.183333333327</v>
      </c>
      <c r="M36" s="92">
        <f t="shared" si="12"/>
        <v>25182.523333333331</v>
      </c>
      <c r="N36" s="92">
        <f t="shared" si="12"/>
        <v>38729.493333333332</v>
      </c>
    </row>
    <row r="37" spans="1:14" x14ac:dyDescent="0.2"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</row>
    <row r="38" spans="1:14" x14ac:dyDescent="0.2"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</row>
    <row r="39" spans="1:14" x14ac:dyDescent="0.2"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</row>
    <row r="40" spans="1:14" x14ac:dyDescent="0.2"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</row>
    <row r="41" spans="1:14" x14ac:dyDescent="0.2"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</row>
    <row r="42" spans="1:14" x14ac:dyDescent="0.2"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</row>
    <row r="43" spans="1:14" x14ac:dyDescent="0.2"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</row>
    <row r="44" spans="1:14" x14ac:dyDescent="0.2">
      <c r="A44" s="475" t="s">
        <v>114</v>
      </c>
      <c r="B44" s="464"/>
      <c r="C44" s="465"/>
      <c r="D44" s="466"/>
      <c r="E44" s="466"/>
      <c r="F44" s="466"/>
      <c r="G44" s="466"/>
      <c r="H44" s="466"/>
      <c r="I44" s="466"/>
      <c r="J44" s="466"/>
      <c r="K44" s="466"/>
      <c r="L44" s="466"/>
      <c r="M44" s="466"/>
      <c r="N44" s="467"/>
    </row>
    <row r="45" spans="1:14" x14ac:dyDescent="0.2">
      <c r="A45" s="476"/>
      <c r="B45" s="477" t="s">
        <v>406</v>
      </c>
      <c r="C45" s="468" t="s">
        <v>93</v>
      </c>
      <c r="D45" s="468" t="s">
        <v>94</v>
      </c>
      <c r="E45" s="468" t="s">
        <v>95</v>
      </c>
      <c r="F45" s="468" t="s">
        <v>96</v>
      </c>
      <c r="G45" s="468" t="s">
        <v>97</v>
      </c>
      <c r="H45" s="468" t="s">
        <v>98</v>
      </c>
      <c r="I45" s="468" t="s">
        <v>99</v>
      </c>
      <c r="J45" s="468" t="s">
        <v>100</v>
      </c>
      <c r="K45" s="468" t="s">
        <v>101</v>
      </c>
      <c r="L45" s="468" t="s">
        <v>102</v>
      </c>
      <c r="M45" s="468" t="s">
        <v>103</v>
      </c>
      <c r="N45" s="468" t="s">
        <v>104</v>
      </c>
    </row>
    <row r="46" spans="1:14" x14ac:dyDescent="0.2">
      <c r="A46" s="19" t="s">
        <v>115</v>
      </c>
      <c r="B46" s="41">
        <f>B47+B48+B49</f>
        <v>63950</v>
      </c>
      <c r="C46" s="375">
        <f t="shared" ref="C46:N46" si="13">SUM(C47:C50)</f>
        <v>5394.1666666666661</v>
      </c>
      <c r="D46" s="375">
        <f>SUM(D47:D50)</f>
        <v>5344.1666666666661</v>
      </c>
      <c r="E46" s="375">
        <f t="shared" si="13"/>
        <v>5394.1666666666661</v>
      </c>
      <c r="F46" s="375">
        <f t="shared" si="13"/>
        <v>5344.1666666666661</v>
      </c>
      <c r="G46" s="375">
        <f t="shared" si="13"/>
        <v>5387.1666666666661</v>
      </c>
      <c r="H46" s="375">
        <f t="shared" si="13"/>
        <v>5329.1666666666661</v>
      </c>
      <c r="I46" s="375">
        <f t="shared" si="13"/>
        <v>5329.1666666666661</v>
      </c>
      <c r="J46" s="375">
        <f t="shared" si="13"/>
        <v>5329.1666666666661</v>
      </c>
      <c r="K46" s="375">
        <f t="shared" si="13"/>
        <v>5429.1666666666661</v>
      </c>
      <c r="L46" s="375">
        <f t="shared" si="13"/>
        <v>5329.1666666666661</v>
      </c>
      <c r="M46" s="375">
        <f t="shared" si="13"/>
        <v>5334.1666666666661</v>
      </c>
      <c r="N46" s="375">
        <f t="shared" si="13"/>
        <v>5364.1666666666661</v>
      </c>
    </row>
    <row r="47" spans="1:14" x14ac:dyDescent="0.2">
      <c r="A47" s="53" t="s">
        <v>116</v>
      </c>
      <c r="B47" s="27">
        <v>26390</v>
      </c>
      <c r="C47" s="438">
        <f t="shared" ref="C47:N47" si="14">$B$47/12</f>
        <v>2199.1666666666665</v>
      </c>
      <c r="D47" s="438">
        <f t="shared" si="14"/>
        <v>2199.1666666666665</v>
      </c>
      <c r="E47" s="438">
        <f t="shared" si="14"/>
        <v>2199.1666666666665</v>
      </c>
      <c r="F47" s="438">
        <f t="shared" si="14"/>
        <v>2199.1666666666665</v>
      </c>
      <c r="G47" s="438">
        <f t="shared" si="14"/>
        <v>2199.1666666666665</v>
      </c>
      <c r="H47" s="438">
        <f t="shared" si="14"/>
        <v>2199.1666666666665</v>
      </c>
      <c r="I47" s="438">
        <f t="shared" si="14"/>
        <v>2199.1666666666665</v>
      </c>
      <c r="J47" s="438">
        <f t="shared" si="14"/>
        <v>2199.1666666666665</v>
      </c>
      <c r="K47" s="438">
        <f t="shared" si="14"/>
        <v>2199.1666666666665</v>
      </c>
      <c r="L47" s="438">
        <f t="shared" si="14"/>
        <v>2199.1666666666665</v>
      </c>
      <c r="M47" s="438">
        <f t="shared" si="14"/>
        <v>2199.1666666666665</v>
      </c>
      <c r="N47" s="438">
        <f t="shared" si="14"/>
        <v>2199.1666666666665</v>
      </c>
    </row>
    <row r="48" spans="1:14" x14ac:dyDescent="0.2">
      <c r="A48" s="53" t="s">
        <v>117</v>
      </c>
      <c r="B48" s="27">
        <v>4264</v>
      </c>
      <c r="C48" s="438">
        <f t="shared" ref="C48:N48" si="15">$B$48/12</f>
        <v>355.33333333333331</v>
      </c>
      <c r="D48" s="438">
        <f t="shared" si="15"/>
        <v>355.33333333333331</v>
      </c>
      <c r="E48" s="438">
        <f t="shared" si="15"/>
        <v>355.33333333333331</v>
      </c>
      <c r="F48" s="438">
        <f t="shared" si="15"/>
        <v>355.33333333333331</v>
      </c>
      <c r="G48" s="438">
        <f t="shared" si="15"/>
        <v>355.33333333333331</v>
      </c>
      <c r="H48" s="438">
        <f t="shared" si="15"/>
        <v>355.33333333333331</v>
      </c>
      <c r="I48" s="438">
        <f t="shared" si="15"/>
        <v>355.33333333333331</v>
      </c>
      <c r="J48" s="438">
        <f t="shared" si="15"/>
        <v>355.33333333333331</v>
      </c>
      <c r="K48" s="438">
        <f t="shared" si="15"/>
        <v>355.33333333333331</v>
      </c>
      <c r="L48" s="438">
        <f t="shared" si="15"/>
        <v>355.33333333333331</v>
      </c>
      <c r="M48" s="438">
        <f t="shared" si="15"/>
        <v>355.33333333333331</v>
      </c>
      <c r="N48" s="438">
        <f t="shared" si="15"/>
        <v>355.33333333333331</v>
      </c>
    </row>
    <row r="49" spans="1:15" x14ac:dyDescent="0.2">
      <c r="A49" s="53" t="s">
        <v>118</v>
      </c>
      <c r="B49" s="27">
        <v>33296</v>
      </c>
      <c r="C49" s="438">
        <f t="shared" ref="C49:N49" si="16">$B$49/12</f>
        <v>2774.6666666666665</v>
      </c>
      <c r="D49" s="438">
        <f t="shared" si="16"/>
        <v>2774.6666666666665</v>
      </c>
      <c r="E49" s="438">
        <f t="shared" si="16"/>
        <v>2774.6666666666665</v>
      </c>
      <c r="F49" s="438">
        <f t="shared" si="16"/>
        <v>2774.6666666666665</v>
      </c>
      <c r="G49" s="438">
        <f t="shared" si="16"/>
        <v>2774.6666666666665</v>
      </c>
      <c r="H49" s="438">
        <f t="shared" si="16"/>
        <v>2774.6666666666665</v>
      </c>
      <c r="I49" s="438">
        <f t="shared" si="16"/>
        <v>2774.6666666666665</v>
      </c>
      <c r="J49" s="438">
        <f t="shared" si="16"/>
        <v>2774.6666666666665</v>
      </c>
      <c r="K49" s="438">
        <f t="shared" si="16"/>
        <v>2774.6666666666665</v>
      </c>
      <c r="L49" s="438">
        <f t="shared" si="16"/>
        <v>2774.6666666666665</v>
      </c>
      <c r="M49" s="438">
        <f t="shared" si="16"/>
        <v>2774.6666666666665</v>
      </c>
      <c r="N49" s="438">
        <f t="shared" si="16"/>
        <v>2774.6666666666665</v>
      </c>
    </row>
    <row r="50" spans="1:15" x14ac:dyDescent="0.2">
      <c r="A50" s="42" t="s">
        <v>218</v>
      </c>
      <c r="B50" s="41">
        <v>358</v>
      </c>
      <c r="C50" s="459">
        <v>65</v>
      </c>
      <c r="D50" s="459">
        <v>15</v>
      </c>
      <c r="E50" s="459">
        <v>65</v>
      </c>
      <c r="F50" s="459">
        <v>15</v>
      </c>
      <c r="G50" s="459">
        <v>58</v>
      </c>
      <c r="H50" s="459"/>
      <c r="I50" s="459"/>
      <c r="J50" s="459"/>
      <c r="K50" s="459">
        <v>100</v>
      </c>
      <c r="L50" s="459"/>
      <c r="M50" s="459">
        <v>5</v>
      </c>
      <c r="N50" s="459">
        <v>35</v>
      </c>
    </row>
    <row r="51" spans="1:15" x14ac:dyDescent="0.2">
      <c r="A51" s="42" t="s">
        <v>219</v>
      </c>
      <c r="B51" s="41">
        <f>B52+B53</f>
        <v>139221</v>
      </c>
      <c r="C51" s="438">
        <f>C52+C53</f>
        <v>2915</v>
      </c>
      <c r="D51" s="438">
        <f t="shared" ref="D51:N51" si="17">D52+D53</f>
        <v>6262</v>
      </c>
      <c r="E51" s="438">
        <f t="shared" si="17"/>
        <v>32528</v>
      </c>
      <c r="F51" s="438">
        <f t="shared" si="17"/>
        <v>38069</v>
      </c>
      <c r="G51" s="438">
        <f t="shared" si="17"/>
        <v>616</v>
      </c>
      <c r="H51" s="438">
        <f t="shared" si="17"/>
        <v>7391</v>
      </c>
      <c r="I51" s="438">
        <f t="shared" si="17"/>
        <v>30041</v>
      </c>
      <c r="J51" s="438">
        <f t="shared" si="17"/>
        <v>6427</v>
      </c>
      <c r="K51" s="438">
        <f t="shared" si="17"/>
        <v>960</v>
      </c>
      <c r="L51" s="438">
        <f t="shared" si="17"/>
        <v>9605</v>
      </c>
      <c r="M51" s="438">
        <f t="shared" si="17"/>
        <v>1410</v>
      </c>
      <c r="N51" s="438">
        <f t="shared" si="17"/>
        <v>2997</v>
      </c>
    </row>
    <row r="52" spans="1:15" x14ac:dyDescent="0.2">
      <c r="A52" s="53" t="s">
        <v>119</v>
      </c>
      <c r="B52" s="82">
        <f>SUM(C52:N52)</f>
        <v>123152</v>
      </c>
      <c r="C52" s="438">
        <v>2915</v>
      </c>
      <c r="D52" s="438">
        <v>102</v>
      </c>
      <c r="E52" s="438">
        <v>31914</v>
      </c>
      <c r="F52" s="438">
        <v>37883</v>
      </c>
      <c r="G52" s="438">
        <v>366</v>
      </c>
      <c r="H52" s="438">
        <v>7015</v>
      </c>
      <c r="I52" s="438">
        <v>30041</v>
      </c>
      <c r="J52" s="438">
        <v>5910</v>
      </c>
      <c r="K52" s="438">
        <v>913</v>
      </c>
      <c r="L52" s="438">
        <v>2476</v>
      </c>
      <c r="M52" s="438">
        <v>1410</v>
      </c>
      <c r="N52" s="438">
        <v>2207</v>
      </c>
    </row>
    <row r="53" spans="1:15" s="50" customFormat="1" x14ac:dyDescent="0.2">
      <c r="A53" s="53" t="s">
        <v>120</v>
      </c>
      <c r="B53" s="82">
        <f>SUM(C53:N53)</f>
        <v>16069</v>
      </c>
      <c r="C53" s="438"/>
      <c r="D53" s="438">
        <v>6160</v>
      </c>
      <c r="E53" s="438">
        <v>614</v>
      </c>
      <c r="F53" s="438">
        <v>186</v>
      </c>
      <c r="G53" s="438">
        <v>250</v>
      </c>
      <c r="H53" s="438">
        <v>376</v>
      </c>
      <c r="I53" s="438"/>
      <c r="J53" s="438">
        <v>517</v>
      </c>
      <c r="K53" s="438">
        <v>47</v>
      </c>
      <c r="L53" s="438">
        <v>7129</v>
      </c>
      <c r="M53" s="438"/>
      <c r="N53" s="438">
        <v>790</v>
      </c>
    </row>
    <row r="54" spans="1:15" x14ac:dyDescent="0.2">
      <c r="A54" s="42" t="s">
        <v>264</v>
      </c>
      <c r="B54" s="41">
        <v>0</v>
      </c>
      <c r="C54" s="438">
        <v>0</v>
      </c>
      <c r="D54" s="438">
        <v>0</v>
      </c>
      <c r="E54" s="438">
        <v>0</v>
      </c>
      <c r="F54" s="438">
        <v>0</v>
      </c>
      <c r="G54" s="438">
        <v>0</v>
      </c>
      <c r="H54" s="438">
        <v>0</v>
      </c>
      <c r="I54" s="438">
        <v>0</v>
      </c>
      <c r="J54" s="438">
        <v>0</v>
      </c>
      <c r="K54" s="438">
        <v>0</v>
      </c>
      <c r="L54" s="438">
        <v>0</v>
      </c>
      <c r="M54" s="438">
        <v>0</v>
      </c>
      <c r="N54" s="438">
        <v>0</v>
      </c>
    </row>
    <row r="55" spans="1:15" x14ac:dyDescent="0.2">
      <c r="A55" s="42" t="s">
        <v>265</v>
      </c>
      <c r="B55" s="41">
        <f>B56+B57+B58</f>
        <v>105384</v>
      </c>
      <c r="C55" s="41">
        <f t="shared" ref="C55:N55" si="18">C56+C57+C58</f>
        <v>8782</v>
      </c>
      <c r="D55" s="41">
        <f t="shared" si="18"/>
        <v>8782</v>
      </c>
      <c r="E55" s="41">
        <f t="shared" si="18"/>
        <v>8782</v>
      </c>
      <c r="F55" s="41">
        <f t="shared" si="18"/>
        <v>8782</v>
      </c>
      <c r="G55" s="41">
        <f t="shared" si="18"/>
        <v>8782</v>
      </c>
      <c r="H55" s="41">
        <f t="shared" si="18"/>
        <v>8782</v>
      </c>
      <c r="I55" s="41">
        <f t="shared" si="18"/>
        <v>8782</v>
      </c>
      <c r="J55" s="41">
        <f t="shared" si="18"/>
        <v>8782</v>
      </c>
      <c r="K55" s="41">
        <f t="shared" si="18"/>
        <v>8782</v>
      </c>
      <c r="L55" s="41">
        <f t="shared" si="18"/>
        <v>8782</v>
      </c>
      <c r="M55" s="41">
        <f t="shared" si="18"/>
        <v>8782</v>
      </c>
      <c r="N55" s="41">
        <f t="shared" si="18"/>
        <v>8782</v>
      </c>
    </row>
    <row r="56" spans="1:15" x14ac:dyDescent="0.2">
      <c r="A56" s="199" t="s">
        <v>215</v>
      </c>
      <c r="B56" s="82">
        <v>10592</v>
      </c>
      <c r="C56" s="438">
        <f t="shared" ref="C56:N56" si="19">$B$56/12</f>
        <v>882.66666666666663</v>
      </c>
      <c r="D56" s="438">
        <f t="shared" si="19"/>
        <v>882.66666666666663</v>
      </c>
      <c r="E56" s="438">
        <f t="shared" si="19"/>
        <v>882.66666666666663</v>
      </c>
      <c r="F56" s="438">
        <f t="shared" si="19"/>
        <v>882.66666666666663</v>
      </c>
      <c r="G56" s="438">
        <f t="shared" si="19"/>
        <v>882.66666666666663</v>
      </c>
      <c r="H56" s="438">
        <f t="shared" si="19"/>
        <v>882.66666666666663</v>
      </c>
      <c r="I56" s="438">
        <f t="shared" si="19"/>
        <v>882.66666666666663</v>
      </c>
      <c r="J56" s="438">
        <f t="shared" si="19"/>
        <v>882.66666666666663</v>
      </c>
      <c r="K56" s="438">
        <f t="shared" si="19"/>
        <v>882.66666666666663</v>
      </c>
      <c r="L56" s="438">
        <f t="shared" si="19"/>
        <v>882.66666666666663</v>
      </c>
      <c r="M56" s="438">
        <f t="shared" si="19"/>
        <v>882.66666666666663</v>
      </c>
      <c r="N56" s="438">
        <f t="shared" si="19"/>
        <v>882.66666666666663</v>
      </c>
      <c r="O56" s="113"/>
    </row>
    <row r="57" spans="1:15" x14ac:dyDescent="0.2">
      <c r="A57" s="200" t="s">
        <v>216</v>
      </c>
      <c r="B57" s="82">
        <v>1650</v>
      </c>
      <c r="C57" s="438">
        <f t="shared" ref="C57:N57" si="20">$B$57/12</f>
        <v>137.5</v>
      </c>
      <c r="D57" s="438">
        <f t="shared" si="20"/>
        <v>137.5</v>
      </c>
      <c r="E57" s="438">
        <f t="shared" si="20"/>
        <v>137.5</v>
      </c>
      <c r="F57" s="438">
        <f t="shared" si="20"/>
        <v>137.5</v>
      </c>
      <c r="G57" s="438">
        <f t="shared" si="20"/>
        <v>137.5</v>
      </c>
      <c r="H57" s="438">
        <f t="shared" si="20"/>
        <v>137.5</v>
      </c>
      <c r="I57" s="438">
        <f t="shared" si="20"/>
        <v>137.5</v>
      </c>
      <c r="J57" s="438">
        <f t="shared" si="20"/>
        <v>137.5</v>
      </c>
      <c r="K57" s="438">
        <f t="shared" si="20"/>
        <v>137.5</v>
      </c>
      <c r="L57" s="438">
        <f t="shared" si="20"/>
        <v>137.5</v>
      </c>
      <c r="M57" s="438">
        <f t="shared" si="20"/>
        <v>137.5</v>
      </c>
      <c r="N57" s="438">
        <f t="shared" si="20"/>
        <v>137.5</v>
      </c>
    </row>
    <row r="58" spans="1:15" x14ac:dyDescent="0.2">
      <c r="A58" s="200" t="s">
        <v>217</v>
      </c>
      <c r="B58" s="82">
        <v>93142</v>
      </c>
      <c r="C58" s="438">
        <f t="shared" ref="C58:N58" si="21">$B$58/12</f>
        <v>7761.833333333333</v>
      </c>
      <c r="D58" s="438">
        <f t="shared" si="21"/>
        <v>7761.833333333333</v>
      </c>
      <c r="E58" s="438">
        <f t="shared" si="21"/>
        <v>7761.833333333333</v>
      </c>
      <c r="F58" s="438">
        <f t="shared" si="21"/>
        <v>7761.833333333333</v>
      </c>
      <c r="G58" s="438">
        <f t="shared" si="21"/>
        <v>7761.833333333333</v>
      </c>
      <c r="H58" s="438">
        <f t="shared" si="21"/>
        <v>7761.833333333333</v>
      </c>
      <c r="I58" s="438">
        <f t="shared" si="21"/>
        <v>7761.833333333333</v>
      </c>
      <c r="J58" s="438">
        <f t="shared" si="21"/>
        <v>7761.833333333333</v>
      </c>
      <c r="K58" s="438">
        <f t="shared" si="21"/>
        <v>7761.833333333333</v>
      </c>
      <c r="L58" s="438">
        <f t="shared" si="21"/>
        <v>7761.833333333333</v>
      </c>
      <c r="M58" s="438">
        <f t="shared" si="21"/>
        <v>7761.833333333333</v>
      </c>
      <c r="N58" s="438">
        <f t="shared" si="21"/>
        <v>7761.833333333333</v>
      </c>
    </row>
    <row r="59" spans="1:15" x14ac:dyDescent="0.2">
      <c r="A59" s="42" t="s">
        <v>266</v>
      </c>
      <c r="B59" s="41">
        <v>0</v>
      </c>
      <c r="C59" s="378"/>
      <c r="D59" s="459"/>
      <c r="E59" s="379"/>
      <c r="F59" s="379"/>
      <c r="G59" s="379"/>
      <c r="H59" s="379"/>
      <c r="I59" s="379"/>
      <c r="J59" s="379"/>
      <c r="K59" s="379"/>
      <c r="L59" s="379"/>
      <c r="M59" s="379"/>
      <c r="N59" s="379"/>
    </row>
    <row r="60" spans="1:15" x14ac:dyDescent="0.2">
      <c r="A60" s="19" t="s">
        <v>267</v>
      </c>
      <c r="B60" s="41">
        <v>357328</v>
      </c>
      <c r="C60" s="438">
        <f t="shared" ref="C60:N60" si="22">$B$60/12</f>
        <v>29777.333333333332</v>
      </c>
      <c r="D60" s="438">
        <f t="shared" si="22"/>
        <v>29777.333333333332</v>
      </c>
      <c r="E60" s="438">
        <f t="shared" si="22"/>
        <v>29777.333333333332</v>
      </c>
      <c r="F60" s="438">
        <f t="shared" si="22"/>
        <v>29777.333333333332</v>
      </c>
      <c r="G60" s="438">
        <f t="shared" si="22"/>
        <v>29777.333333333332</v>
      </c>
      <c r="H60" s="438">
        <f t="shared" si="22"/>
        <v>29777.333333333332</v>
      </c>
      <c r="I60" s="438">
        <f t="shared" si="22"/>
        <v>29777.333333333332</v>
      </c>
      <c r="J60" s="438">
        <f t="shared" si="22"/>
        <v>29777.333333333332</v>
      </c>
      <c r="K60" s="438">
        <f t="shared" si="22"/>
        <v>29777.333333333332</v>
      </c>
      <c r="L60" s="438">
        <f t="shared" si="22"/>
        <v>29777.333333333332</v>
      </c>
      <c r="M60" s="438">
        <f t="shared" si="22"/>
        <v>29777.333333333332</v>
      </c>
      <c r="N60" s="438">
        <f t="shared" si="22"/>
        <v>29777.333333333332</v>
      </c>
    </row>
    <row r="61" spans="1:15" x14ac:dyDescent="0.2">
      <c r="A61" s="19" t="s">
        <v>268</v>
      </c>
      <c r="B61" s="41">
        <v>3684</v>
      </c>
      <c r="C61" s="438">
        <v>3684</v>
      </c>
      <c r="D61" s="378"/>
      <c r="E61" s="378"/>
      <c r="F61" s="378"/>
      <c r="G61" s="378"/>
      <c r="H61" s="378"/>
      <c r="I61" s="378"/>
      <c r="J61" s="378"/>
      <c r="K61" s="378"/>
      <c r="L61" s="378"/>
      <c r="M61" s="378"/>
      <c r="N61" s="378"/>
    </row>
    <row r="62" spans="1:15" x14ac:dyDescent="0.2">
      <c r="A62" s="19" t="s">
        <v>121</v>
      </c>
      <c r="B62" s="82">
        <f>SUM(C62:N62)</f>
        <v>0</v>
      </c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</row>
    <row r="63" spans="1:15" s="201" customFormat="1" ht="13.5" thickBot="1" x14ac:dyDescent="0.25">
      <c r="A63" s="95" t="s">
        <v>269</v>
      </c>
      <c r="B63" s="28">
        <f>SUM(B46,B50,B51,B54,B55,B59,B60,B61)</f>
        <v>669925</v>
      </c>
      <c r="C63" s="28">
        <f t="shared" ref="C63:N63" si="23">SUM(C46,C50,C51,C54,C55,C59,C60,C61)</f>
        <v>50617.5</v>
      </c>
      <c r="D63" s="28">
        <f t="shared" si="23"/>
        <v>50180.5</v>
      </c>
      <c r="E63" s="28">
        <f t="shared" si="23"/>
        <v>76546.5</v>
      </c>
      <c r="F63" s="28">
        <f t="shared" si="23"/>
        <v>81987.5</v>
      </c>
      <c r="G63" s="28">
        <f t="shared" si="23"/>
        <v>44620.5</v>
      </c>
      <c r="H63" s="28">
        <f t="shared" si="23"/>
        <v>51279.5</v>
      </c>
      <c r="I63" s="28">
        <f t="shared" si="23"/>
        <v>73929.5</v>
      </c>
      <c r="J63" s="28">
        <f t="shared" si="23"/>
        <v>50315.5</v>
      </c>
      <c r="K63" s="28">
        <f t="shared" si="23"/>
        <v>45048.5</v>
      </c>
      <c r="L63" s="28">
        <f t="shared" si="23"/>
        <v>53493.5</v>
      </c>
      <c r="M63" s="28">
        <f t="shared" si="23"/>
        <v>45308.5</v>
      </c>
      <c r="N63" s="28">
        <f t="shared" si="23"/>
        <v>46955.5</v>
      </c>
    </row>
    <row r="64" spans="1:15" x14ac:dyDescent="0.2">
      <c r="A64" s="81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</row>
    <row r="65" spans="1:14" x14ac:dyDescent="0.2">
      <c r="A65" s="96" t="s">
        <v>122</v>
      </c>
      <c r="B65" s="97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</row>
    <row r="66" spans="1:14" x14ac:dyDescent="0.2">
      <c r="A66" s="22" t="s">
        <v>123</v>
      </c>
      <c r="B66" s="98">
        <f t="shared" ref="B66:N66" si="24">(B36-B63)</f>
        <v>0</v>
      </c>
      <c r="C66" s="98">
        <f t="shared" si="24"/>
        <v>-24204.976666666669</v>
      </c>
      <c r="D66" s="98">
        <f t="shared" si="24"/>
        <v>-22577.256666666668</v>
      </c>
      <c r="E66" s="98">
        <f t="shared" si="24"/>
        <v>-45913.116666666669</v>
      </c>
      <c r="F66" s="98">
        <f t="shared" si="24"/>
        <v>271111.74333333335</v>
      </c>
      <c r="G66" s="98">
        <f t="shared" si="24"/>
        <v>-19077.976666666669</v>
      </c>
      <c r="H66" s="98">
        <f t="shared" si="24"/>
        <v>-26364.916666666672</v>
      </c>
      <c r="I66" s="98">
        <f t="shared" si="24"/>
        <v>-46968.166666666672</v>
      </c>
      <c r="J66" s="98">
        <f t="shared" si="24"/>
        <v>-22533.216666666667</v>
      </c>
      <c r="K66" s="98">
        <f t="shared" si="24"/>
        <v>-11114.816666666666</v>
      </c>
      <c r="L66" s="98">
        <f t="shared" si="24"/>
        <v>-24294.316666666673</v>
      </c>
      <c r="M66" s="98">
        <f t="shared" si="24"/>
        <v>-20125.976666666669</v>
      </c>
      <c r="N66" s="98">
        <f t="shared" si="24"/>
        <v>-8226.006666666668</v>
      </c>
    </row>
    <row r="67" spans="1:14" x14ac:dyDescent="0.2">
      <c r="A67" s="1" t="s">
        <v>124</v>
      </c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</row>
    <row r="68" spans="1:14" x14ac:dyDescent="0.2">
      <c r="A68" s="9" t="s">
        <v>125</v>
      </c>
      <c r="B68" s="25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</row>
    <row r="69" spans="1:14" x14ac:dyDescent="0.2">
      <c r="A69" s="96" t="s">
        <v>270</v>
      </c>
      <c r="B69" s="52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</row>
    <row r="70" spans="1:14" x14ac:dyDescent="0.2">
      <c r="A70" s="22" t="s">
        <v>126</v>
      </c>
      <c r="B70" s="43">
        <v>0</v>
      </c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</row>
    <row r="71" spans="1:14" x14ac:dyDescent="0.2">
      <c r="A71" s="25" t="s">
        <v>127</v>
      </c>
      <c r="B71" s="26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</row>
    <row r="72" spans="1:14" x14ac:dyDescent="0.2">
      <c r="A72" s="99" t="s">
        <v>128</v>
      </c>
      <c r="B72" s="2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1:14" ht="13.5" thickBot="1" x14ac:dyDescent="0.25">
      <c r="A73" s="100" t="s">
        <v>469</v>
      </c>
      <c r="B73" s="101">
        <v>0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</row>
    <row r="74" spans="1:14" x14ac:dyDescent="0.2">
      <c r="A74" s="11" t="s">
        <v>129</v>
      </c>
      <c r="B74" s="90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</row>
    <row r="75" spans="1:14" x14ac:dyDescent="0.2">
      <c r="A75" s="65" t="s">
        <v>271</v>
      </c>
      <c r="B75" s="77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</row>
    <row r="76" spans="1:14" ht="13.5" thickBot="1" x14ac:dyDescent="0.25">
      <c r="A76" s="102" t="s">
        <v>130</v>
      </c>
      <c r="B76" s="31">
        <v>0</v>
      </c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</row>
    <row r="80" spans="1:14" x14ac:dyDescent="0.2"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</row>
    <row r="81" spans="3:14" x14ac:dyDescent="0.2"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</row>
  </sheetData>
  <mergeCells count="5">
    <mergeCell ref="A7:N7"/>
    <mergeCell ref="A10:A11"/>
    <mergeCell ref="B10:B11"/>
    <mergeCell ref="A33:A34"/>
    <mergeCell ref="A4:N4"/>
  </mergeCells>
  <phoneticPr fontId="5" type="noConversion"/>
  <pageMargins left="0.75" right="0.75" top="1" bottom="1" header="0.5" footer="0.5"/>
  <pageSetup paperSize="9" scale="92" fitToHeight="0" orientation="landscape" r:id="rId1"/>
  <headerFooter alignWithMargins="0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  <pageSetUpPr fitToPage="1"/>
  </sheetPr>
  <dimension ref="A1:C64"/>
  <sheetViews>
    <sheetView view="pageBreakPreview" workbookViewId="0">
      <selection activeCell="A13" sqref="A13"/>
    </sheetView>
  </sheetViews>
  <sheetFormatPr defaultRowHeight="12.75" x14ac:dyDescent="0.2"/>
  <cols>
    <col min="1" max="1" width="72.5703125" customWidth="1"/>
    <col min="2" max="2" width="19.28515625" style="113" customWidth="1"/>
    <col min="3" max="3" width="19.140625" style="573" customWidth="1"/>
    <col min="5" max="5" width="10" bestFit="1" customWidth="1"/>
  </cols>
  <sheetData>
    <row r="1" spans="1:3" ht="20.25" customHeight="1" x14ac:dyDescent="0.2">
      <c r="A1" s="609" t="s">
        <v>84</v>
      </c>
      <c r="B1" s="609"/>
      <c r="C1" s="609"/>
    </row>
    <row r="2" spans="1:3" ht="18" customHeight="1" x14ac:dyDescent="0.2">
      <c r="A2" s="608" t="s">
        <v>475</v>
      </c>
      <c r="B2" s="608"/>
      <c r="C2" s="608"/>
    </row>
    <row r="3" spans="1:3" ht="18" customHeight="1" thickBot="1" x14ac:dyDescent="0.25">
      <c r="A3" s="128"/>
      <c r="B3" s="128"/>
      <c r="C3" s="560" t="s">
        <v>161</v>
      </c>
    </row>
    <row r="4" spans="1:3" ht="21" customHeight="1" thickBot="1" x14ac:dyDescent="0.25">
      <c r="A4" s="503" t="s">
        <v>381</v>
      </c>
      <c r="B4" s="610" t="s">
        <v>1</v>
      </c>
      <c r="C4" s="611"/>
    </row>
    <row r="5" spans="1:3" ht="19.5" customHeight="1" thickBot="1" x14ac:dyDescent="0.25">
      <c r="A5" s="504" t="s">
        <v>85</v>
      </c>
      <c r="B5" s="502" t="s">
        <v>380</v>
      </c>
      <c r="C5" s="561" t="s">
        <v>379</v>
      </c>
    </row>
    <row r="6" spans="1:3" ht="15" customHeight="1" x14ac:dyDescent="0.2">
      <c r="A6" s="79" t="s">
        <v>86</v>
      </c>
      <c r="B6" s="112"/>
      <c r="C6" s="562"/>
    </row>
    <row r="7" spans="1:3" ht="15" customHeight="1" x14ac:dyDescent="0.2">
      <c r="A7" s="79" t="s">
        <v>437</v>
      </c>
      <c r="B7" s="112">
        <v>4248150</v>
      </c>
      <c r="C7" s="563">
        <v>4248150</v>
      </c>
    </row>
    <row r="8" spans="1:3" ht="15" customHeight="1" x14ac:dyDescent="0.2">
      <c r="A8" s="79" t="s">
        <v>136</v>
      </c>
      <c r="B8" s="112">
        <v>4096000</v>
      </c>
      <c r="C8" s="563">
        <v>4096000</v>
      </c>
    </row>
    <row r="9" spans="1:3" ht="15" customHeight="1" x14ac:dyDescent="0.2">
      <c r="A9" s="79" t="s">
        <v>135</v>
      </c>
      <c r="B9" s="112">
        <v>1849200</v>
      </c>
      <c r="C9" s="563">
        <v>1849200</v>
      </c>
    </row>
    <row r="10" spans="1:3" ht="15" customHeight="1" x14ac:dyDescent="0.2">
      <c r="A10" s="79" t="s">
        <v>134</v>
      </c>
      <c r="B10" s="112">
        <v>1473230</v>
      </c>
      <c r="C10" s="563">
        <v>1473230</v>
      </c>
    </row>
    <row r="11" spans="1:3" ht="15" customHeight="1" x14ac:dyDescent="0.2">
      <c r="A11" s="79" t="s">
        <v>2</v>
      </c>
      <c r="B11" s="112">
        <v>5000000</v>
      </c>
      <c r="C11" s="563">
        <v>5000000</v>
      </c>
    </row>
    <row r="12" spans="1:3" ht="15" customHeight="1" x14ac:dyDescent="0.2">
      <c r="A12" s="79" t="s">
        <v>133</v>
      </c>
      <c r="B12" s="112">
        <v>30600</v>
      </c>
      <c r="C12" s="563">
        <v>30600</v>
      </c>
    </row>
    <row r="13" spans="1:3" ht="15" customHeight="1" x14ac:dyDescent="0.2">
      <c r="A13" s="79" t="s">
        <v>188</v>
      </c>
      <c r="B13" s="112">
        <v>4756386</v>
      </c>
      <c r="C13" s="563">
        <v>4756386</v>
      </c>
    </row>
    <row r="14" spans="1:3" ht="15" customHeight="1" x14ac:dyDescent="0.2">
      <c r="A14" s="79" t="s">
        <v>198</v>
      </c>
      <c r="B14" s="112">
        <v>560300</v>
      </c>
      <c r="C14" s="563">
        <v>560300</v>
      </c>
    </row>
    <row r="15" spans="1:3" ht="15" customHeight="1" x14ac:dyDescent="0.2">
      <c r="A15" s="79" t="s">
        <v>430</v>
      </c>
      <c r="B15" s="112">
        <v>0</v>
      </c>
      <c r="C15" s="563">
        <v>595655</v>
      </c>
    </row>
    <row r="16" spans="1:3" s="50" customFormat="1" ht="15" customHeight="1" thickBot="1" x14ac:dyDescent="0.25">
      <c r="A16" s="78" t="s">
        <v>225</v>
      </c>
      <c r="B16" s="114">
        <f>SUM(B6:B15)</f>
        <v>22013866</v>
      </c>
      <c r="C16" s="564">
        <f>SUM(C6:C15)</f>
        <v>22609521</v>
      </c>
    </row>
    <row r="17" spans="1:3" ht="33.75" customHeight="1" x14ac:dyDescent="0.2">
      <c r="A17" s="505" t="s">
        <v>87</v>
      </c>
      <c r="B17" s="506"/>
      <c r="C17" s="565"/>
    </row>
    <row r="18" spans="1:3" ht="15.75" customHeight="1" x14ac:dyDescent="0.2">
      <c r="A18" s="79" t="s">
        <v>88</v>
      </c>
      <c r="B18" s="112"/>
      <c r="C18" s="562"/>
    </row>
    <row r="19" spans="1:3" ht="15.75" customHeight="1" x14ac:dyDescent="0.2">
      <c r="A19" s="79" t="s">
        <v>426</v>
      </c>
      <c r="B19" s="112">
        <v>6702967</v>
      </c>
      <c r="C19" s="563">
        <v>6702967</v>
      </c>
    </row>
    <row r="20" spans="1:3" ht="15.75" customHeight="1" x14ac:dyDescent="0.2">
      <c r="A20" s="79" t="s">
        <v>427</v>
      </c>
      <c r="B20" s="112">
        <v>3642917</v>
      </c>
      <c r="C20" s="563">
        <v>3934350</v>
      </c>
    </row>
    <row r="21" spans="1:3" ht="15.75" customHeight="1" x14ac:dyDescent="0.2">
      <c r="A21" s="79" t="s">
        <v>428</v>
      </c>
      <c r="B21" s="112">
        <v>1470000</v>
      </c>
      <c r="C21" s="563">
        <v>1470000</v>
      </c>
    </row>
    <row r="22" spans="1:3" ht="15.75" customHeight="1" x14ac:dyDescent="0.2">
      <c r="A22" s="79" t="s">
        <v>429</v>
      </c>
      <c r="B22" s="112">
        <v>735000</v>
      </c>
      <c r="C22" s="563">
        <v>735000</v>
      </c>
    </row>
    <row r="23" spans="1:3" s="201" customFormat="1" ht="15.75" customHeight="1" x14ac:dyDescent="0.2">
      <c r="A23" s="79" t="s">
        <v>199</v>
      </c>
      <c r="B23" s="112">
        <v>396700</v>
      </c>
      <c r="C23" s="563">
        <v>119010</v>
      </c>
    </row>
    <row r="24" spans="1:3" ht="15.75" customHeight="1" x14ac:dyDescent="0.2">
      <c r="A24" s="79" t="s">
        <v>310</v>
      </c>
      <c r="B24" s="112"/>
      <c r="C24" s="563"/>
    </row>
    <row r="25" spans="1:3" ht="15.75" customHeight="1" x14ac:dyDescent="0.2">
      <c r="A25" s="103" t="s">
        <v>278</v>
      </c>
      <c r="B25" s="112">
        <v>1298667</v>
      </c>
      <c r="C25" s="563">
        <v>1298667</v>
      </c>
    </row>
    <row r="26" spans="1:3" ht="15.75" customHeight="1" x14ac:dyDescent="0.2">
      <c r="A26" s="103" t="s">
        <v>279</v>
      </c>
      <c r="B26" s="112">
        <v>746733</v>
      </c>
      <c r="C26" s="563">
        <v>811667</v>
      </c>
    </row>
    <row r="27" spans="1:3" ht="33" customHeight="1" x14ac:dyDescent="0.2">
      <c r="A27" s="580" t="s">
        <v>418</v>
      </c>
      <c r="B27" s="112">
        <v>0</v>
      </c>
      <c r="C27" s="563">
        <v>195000</v>
      </c>
    </row>
    <row r="28" spans="1:3" s="50" customFormat="1" ht="15.75" customHeight="1" thickBot="1" x14ac:dyDescent="0.25">
      <c r="A28" s="80" t="s">
        <v>225</v>
      </c>
      <c r="B28" s="116">
        <f>SUM(B19:B27)</f>
        <v>14992984</v>
      </c>
      <c r="C28" s="566">
        <f>SUM(C19:C27)</f>
        <v>15266661</v>
      </c>
    </row>
    <row r="29" spans="1:3" ht="23.25" customHeight="1" x14ac:dyDescent="0.2">
      <c r="A29" s="504" t="s">
        <v>3</v>
      </c>
      <c r="B29" s="507"/>
      <c r="C29" s="567"/>
    </row>
    <row r="30" spans="1:3" ht="16.5" customHeight="1" x14ac:dyDescent="0.2">
      <c r="A30" s="79" t="s">
        <v>89</v>
      </c>
      <c r="B30" s="115"/>
      <c r="C30" s="563"/>
    </row>
    <row r="31" spans="1:3" ht="16.5" customHeight="1" x14ac:dyDescent="0.2">
      <c r="A31" s="197" t="s">
        <v>237</v>
      </c>
      <c r="B31" s="112">
        <v>0</v>
      </c>
      <c r="C31" s="563">
        <v>0</v>
      </c>
    </row>
    <row r="32" spans="1:3" ht="16.5" customHeight="1" x14ac:dyDescent="0.2">
      <c r="A32" s="79" t="s">
        <v>137</v>
      </c>
      <c r="B32" s="112">
        <v>3547704</v>
      </c>
      <c r="C32" s="563">
        <v>3547704</v>
      </c>
    </row>
    <row r="33" spans="1:3" ht="16.5" customHeight="1" x14ac:dyDescent="0.2">
      <c r="A33" s="79" t="s">
        <v>232</v>
      </c>
      <c r="B33" s="112"/>
      <c r="C33" s="563"/>
    </row>
    <row r="34" spans="1:3" ht="16.5" customHeight="1" x14ac:dyDescent="0.2">
      <c r="A34" s="197" t="s">
        <v>200</v>
      </c>
      <c r="B34" s="112">
        <v>1660800</v>
      </c>
      <c r="C34" s="563">
        <f>1771520-55360</f>
        <v>1716160</v>
      </c>
    </row>
    <row r="35" spans="1:3" ht="16.5" customHeight="1" x14ac:dyDescent="0.2">
      <c r="A35" s="197" t="s">
        <v>201</v>
      </c>
      <c r="B35" s="112">
        <v>330000</v>
      </c>
      <c r="C35" s="563">
        <v>330000</v>
      </c>
    </row>
    <row r="36" spans="1:3" ht="16.5" customHeight="1" x14ac:dyDescent="0.2">
      <c r="A36" s="79" t="s">
        <v>231</v>
      </c>
      <c r="B36" s="112">
        <v>34176000</v>
      </c>
      <c r="C36" s="563">
        <v>34176000</v>
      </c>
    </row>
    <row r="37" spans="1:3" ht="16.5" customHeight="1" x14ac:dyDescent="0.2">
      <c r="A37" s="197" t="s">
        <v>238</v>
      </c>
      <c r="B37" s="112">
        <v>9086000</v>
      </c>
      <c r="C37" s="562">
        <v>7894000</v>
      </c>
    </row>
    <row r="38" spans="1:3" ht="16.5" customHeight="1" x14ac:dyDescent="0.2">
      <c r="A38" s="79" t="s">
        <v>0</v>
      </c>
      <c r="B38" s="112"/>
      <c r="C38" s="562"/>
    </row>
    <row r="39" spans="1:3" ht="16.5" customHeight="1" x14ac:dyDescent="0.2">
      <c r="A39" s="197" t="s">
        <v>280</v>
      </c>
      <c r="B39" s="112">
        <v>2128000</v>
      </c>
      <c r="C39" s="563">
        <v>2204000</v>
      </c>
    </row>
    <row r="40" spans="1:3" ht="16.5" customHeight="1" x14ac:dyDescent="0.2">
      <c r="A40" s="197" t="s">
        <v>239</v>
      </c>
      <c r="B40" s="112">
        <v>992565</v>
      </c>
      <c r="C40" s="563">
        <v>2727408</v>
      </c>
    </row>
    <row r="41" spans="1:3" ht="16.5" customHeight="1" x14ac:dyDescent="0.2">
      <c r="A41" s="197" t="s">
        <v>319</v>
      </c>
      <c r="B41" s="112"/>
      <c r="C41" s="563"/>
    </row>
    <row r="42" spans="1:3" ht="16.5" customHeight="1" x14ac:dyDescent="0.25">
      <c r="A42" s="353" t="s">
        <v>377</v>
      </c>
      <c r="B42" s="112"/>
      <c r="C42" s="568"/>
    </row>
    <row r="43" spans="1:3" ht="16.5" customHeight="1" x14ac:dyDescent="0.25">
      <c r="A43" s="355" t="s">
        <v>282</v>
      </c>
      <c r="B43" s="112">
        <v>5686700</v>
      </c>
      <c r="C43" s="563">
        <v>6584600</v>
      </c>
    </row>
    <row r="44" spans="1:3" ht="16.5" customHeight="1" x14ac:dyDescent="0.25">
      <c r="A44" s="354" t="s">
        <v>281</v>
      </c>
      <c r="B44" s="112">
        <v>1212000</v>
      </c>
      <c r="C44" s="563">
        <v>612544</v>
      </c>
    </row>
    <row r="45" spans="1:3" ht="16.5" customHeight="1" x14ac:dyDescent="0.25">
      <c r="A45" s="584" t="s">
        <v>378</v>
      </c>
      <c r="B45" s="112">
        <v>0</v>
      </c>
      <c r="C45" s="563">
        <v>4663585</v>
      </c>
    </row>
    <row r="46" spans="1:3" ht="32.25" customHeight="1" x14ac:dyDescent="0.2">
      <c r="A46" s="79" t="s">
        <v>418</v>
      </c>
      <c r="B46" s="112">
        <v>0</v>
      </c>
      <c r="C46" s="563">
        <v>12644000</v>
      </c>
    </row>
    <row r="47" spans="1:3" s="50" customFormat="1" ht="16.5" customHeight="1" thickBot="1" x14ac:dyDescent="0.25">
      <c r="A47" s="80" t="s">
        <v>225</v>
      </c>
      <c r="B47" s="116">
        <f>SUM(B31:B46)</f>
        <v>58819769</v>
      </c>
      <c r="C47" s="566">
        <f>SUM(C31:C46)</f>
        <v>77100001</v>
      </c>
    </row>
    <row r="48" spans="1:3" ht="22.5" customHeight="1" x14ac:dyDescent="0.2">
      <c r="A48" s="504" t="s">
        <v>90</v>
      </c>
      <c r="B48" s="507"/>
      <c r="C48" s="567"/>
    </row>
    <row r="49" spans="1:3" ht="22.5" customHeight="1" thickBot="1" x14ac:dyDescent="0.25">
      <c r="A49" s="197" t="s">
        <v>91</v>
      </c>
      <c r="B49" s="119">
        <v>1800000</v>
      </c>
      <c r="C49" s="569">
        <v>1800000</v>
      </c>
    </row>
    <row r="50" spans="1:3" ht="24.75" customHeight="1" x14ac:dyDescent="0.2">
      <c r="A50" s="505" t="s">
        <v>383</v>
      </c>
      <c r="B50" s="507"/>
      <c r="C50" s="567"/>
    </row>
    <row r="51" spans="1:3" ht="16.5" customHeight="1" x14ac:dyDescent="0.2">
      <c r="A51" s="509" t="s">
        <v>384</v>
      </c>
      <c r="B51" s="508">
        <v>12000</v>
      </c>
      <c r="C51" s="570">
        <v>13600</v>
      </c>
    </row>
    <row r="52" spans="1:3" ht="16.5" customHeight="1" x14ac:dyDescent="0.2">
      <c r="A52" s="509" t="s">
        <v>386</v>
      </c>
      <c r="B52" s="508">
        <v>3681000</v>
      </c>
      <c r="C52" s="570">
        <v>10774283</v>
      </c>
    </row>
    <row r="53" spans="1:3" ht="16.5" customHeight="1" x14ac:dyDescent="0.2">
      <c r="A53" s="79" t="s">
        <v>385</v>
      </c>
      <c r="B53" s="112">
        <v>3706000</v>
      </c>
      <c r="C53" s="570">
        <v>4490894</v>
      </c>
    </row>
    <row r="54" spans="1:3" ht="16.5" customHeight="1" x14ac:dyDescent="0.2">
      <c r="A54" s="79" t="s">
        <v>431</v>
      </c>
      <c r="B54" s="112">
        <v>0</v>
      </c>
      <c r="C54" s="570">
        <v>1043000</v>
      </c>
    </row>
    <row r="55" spans="1:3" ht="16.5" customHeight="1" thickBot="1" x14ac:dyDescent="0.25">
      <c r="A55" s="510" t="s">
        <v>225</v>
      </c>
      <c r="B55" s="511">
        <f>SUM(B51:B53)</f>
        <v>7399000</v>
      </c>
      <c r="C55" s="571">
        <f>SUM(C51:C54)</f>
        <v>16321777</v>
      </c>
    </row>
    <row r="56" spans="1:3" ht="16.5" customHeight="1" x14ac:dyDescent="0.2">
      <c r="A56" s="512" t="s">
        <v>387</v>
      </c>
      <c r="B56" s="513"/>
      <c r="C56" s="572"/>
    </row>
    <row r="57" spans="1:3" ht="16.5" customHeight="1" x14ac:dyDescent="0.2">
      <c r="A57" s="509" t="s">
        <v>388</v>
      </c>
      <c r="B57" s="508">
        <v>900000</v>
      </c>
      <c r="C57" s="570">
        <v>720000</v>
      </c>
    </row>
    <row r="58" spans="1:3" ht="16.5" customHeight="1" x14ac:dyDescent="0.2">
      <c r="A58" s="509" t="s">
        <v>389</v>
      </c>
      <c r="B58" s="508">
        <v>0</v>
      </c>
      <c r="C58" s="570">
        <v>7337021</v>
      </c>
    </row>
    <row r="59" spans="1:3" ht="16.5" customHeight="1" x14ac:dyDescent="0.2">
      <c r="A59" s="79" t="s">
        <v>390</v>
      </c>
      <c r="B59" s="508">
        <v>0</v>
      </c>
      <c r="C59" s="570">
        <v>325000000</v>
      </c>
    </row>
    <row r="60" spans="1:3" ht="16.5" customHeight="1" x14ac:dyDescent="0.2">
      <c r="A60" s="79" t="s">
        <v>419</v>
      </c>
      <c r="B60" s="112">
        <v>0</v>
      </c>
      <c r="C60" s="563">
        <v>2500000</v>
      </c>
    </row>
    <row r="61" spans="1:3" ht="16.5" customHeight="1" x14ac:dyDescent="0.2">
      <c r="A61" s="79" t="s">
        <v>432</v>
      </c>
      <c r="B61" s="112">
        <v>0</v>
      </c>
      <c r="C61" s="563">
        <v>12752660</v>
      </c>
    </row>
    <row r="62" spans="1:3" ht="16.5" customHeight="1" x14ac:dyDescent="0.2">
      <c r="A62" s="79" t="s">
        <v>433</v>
      </c>
      <c r="B62" s="112">
        <v>0</v>
      </c>
      <c r="C62" s="563">
        <v>1528482</v>
      </c>
    </row>
    <row r="63" spans="1:3" ht="16.5" customHeight="1" thickBot="1" x14ac:dyDescent="0.25">
      <c r="A63" s="510" t="s">
        <v>225</v>
      </c>
      <c r="B63" s="116">
        <f>SUM(B57:B60)</f>
        <v>900000</v>
      </c>
      <c r="C63" s="566">
        <f>SUM(C57:C62)</f>
        <v>349838163</v>
      </c>
    </row>
    <row r="64" spans="1:3" ht="18.75" customHeight="1" thickBot="1" x14ac:dyDescent="0.25">
      <c r="A64" s="204" t="s">
        <v>382</v>
      </c>
      <c r="B64" s="116">
        <f>B49+B47+B28+B16</f>
        <v>97626619</v>
      </c>
      <c r="C64" s="566">
        <f>C49+C47+C28+C16+C55+C63</f>
        <v>482936123</v>
      </c>
    </row>
  </sheetData>
  <mergeCells count="3">
    <mergeCell ref="A2:C2"/>
    <mergeCell ref="A1:C1"/>
    <mergeCell ref="B4:C4"/>
  </mergeCells>
  <phoneticPr fontId="5" type="noConversion"/>
  <pageMargins left="0.75" right="0.75" top="1" bottom="1" header="0.5" footer="0.5"/>
  <pageSetup paperSize="9" scale="64" orientation="portrait" r:id="rId1"/>
  <headerFooter alignWithMargins="0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AU403"/>
  <sheetViews>
    <sheetView view="pageBreakPreview" zoomScaleSheetLayoutView="100" workbookViewId="0">
      <selection activeCell="A3" sqref="A3:D3"/>
    </sheetView>
  </sheetViews>
  <sheetFormatPr defaultRowHeight="12.75" x14ac:dyDescent="0.2"/>
  <cols>
    <col min="1" max="1" width="63" style="1" customWidth="1"/>
    <col min="2" max="2" width="12.85546875" style="2" customWidth="1"/>
    <col min="3" max="3" width="9.7109375" style="315" customWidth="1"/>
    <col min="4" max="4" width="10.7109375" style="1" customWidth="1"/>
    <col min="5" max="5" width="14.42578125" style="106" hidden="1" customWidth="1"/>
    <col min="6" max="8" width="9.140625" style="1"/>
    <col min="9" max="9" width="8.42578125" style="1" customWidth="1"/>
    <col min="10" max="16384" width="9.140625" style="1"/>
  </cols>
  <sheetData>
    <row r="1" spans="1:5" ht="17.25" customHeight="1" x14ac:dyDescent="0.2">
      <c r="A1" s="615" t="s">
        <v>283</v>
      </c>
      <c r="B1" s="616"/>
      <c r="C1" s="616"/>
      <c r="D1" s="616"/>
    </row>
    <row r="2" spans="1:5" ht="15.75" customHeight="1" x14ac:dyDescent="0.2">
      <c r="A2" s="615" t="s">
        <v>404</v>
      </c>
      <c r="B2" s="616"/>
      <c r="C2" s="616"/>
      <c r="D2" s="616"/>
    </row>
    <row r="3" spans="1:5" ht="29.25" customHeight="1" x14ac:dyDescent="0.2">
      <c r="A3" s="619" t="s">
        <v>475</v>
      </c>
      <c r="B3" s="620"/>
      <c r="C3" s="620"/>
      <c r="D3" s="620"/>
    </row>
    <row r="4" spans="1:5" x14ac:dyDescent="0.2">
      <c r="A4" s="148"/>
      <c r="B4" s="149"/>
      <c r="C4" s="536"/>
      <c r="D4" s="150" t="s">
        <v>160</v>
      </c>
    </row>
    <row r="5" spans="1:5" ht="13.5" thickBot="1" x14ac:dyDescent="0.25">
      <c r="A5" s="148"/>
      <c r="B5" s="149"/>
      <c r="C5" s="536"/>
      <c r="D5" s="150" t="s">
        <v>242</v>
      </c>
    </row>
    <row r="6" spans="1:5" ht="13.5" thickBot="1" x14ac:dyDescent="0.25">
      <c r="A6" s="151" t="s">
        <v>7</v>
      </c>
      <c r="B6" s="152"/>
      <c r="C6" s="537"/>
      <c r="D6" s="181"/>
      <c r="E6" s="107"/>
    </row>
    <row r="7" spans="1:5" x14ac:dyDescent="0.2">
      <c r="A7" s="154" t="s">
        <v>9</v>
      </c>
      <c r="B7" s="155" t="s">
        <v>10</v>
      </c>
      <c r="C7" s="538"/>
      <c r="D7" s="271" t="s">
        <v>11</v>
      </c>
      <c r="E7" s="617" t="s">
        <v>47</v>
      </c>
    </row>
    <row r="8" spans="1:5" ht="13.5" thickBot="1" x14ac:dyDescent="0.25">
      <c r="A8" s="157"/>
      <c r="B8" s="158" t="s">
        <v>24</v>
      </c>
      <c r="C8" s="581" t="s">
        <v>12</v>
      </c>
      <c r="D8" s="272"/>
      <c r="E8" s="618"/>
    </row>
    <row r="9" spans="1:5" s="50" customFormat="1" x14ac:dyDescent="0.2">
      <c r="A9" s="441" t="s">
        <v>226</v>
      </c>
      <c r="B9" s="442">
        <f>B10+B18</f>
        <v>105026</v>
      </c>
      <c r="C9" s="479">
        <f>C10+C18</f>
        <v>133099</v>
      </c>
      <c r="D9" s="443"/>
      <c r="E9" s="266"/>
    </row>
    <row r="10" spans="1:5" x14ac:dyDescent="0.2">
      <c r="A10" s="159" t="s">
        <v>439</v>
      </c>
      <c r="B10" s="160">
        <f>SUM(B11:B17)</f>
        <v>97627</v>
      </c>
      <c r="C10" s="352">
        <f>C11+C12+C13+C16+C14+C15</f>
        <v>116777</v>
      </c>
      <c r="D10" s="175">
        <f>SUM(D11:D17)</f>
        <v>0</v>
      </c>
      <c r="E10" s="226"/>
    </row>
    <row r="11" spans="1:5" x14ac:dyDescent="0.2">
      <c r="A11" s="213" t="s">
        <v>342</v>
      </c>
      <c r="B11" s="162">
        <v>22014</v>
      </c>
      <c r="C11" s="351">
        <v>22610</v>
      </c>
      <c r="D11" s="257"/>
      <c r="E11" s="224"/>
    </row>
    <row r="12" spans="1:5" x14ac:dyDescent="0.2">
      <c r="A12" s="213" t="s">
        <v>343</v>
      </c>
      <c r="B12" s="162">
        <v>14993</v>
      </c>
      <c r="C12" s="351">
        <v>15267</v>
      </c>
      <c r="D12" s="257"/>
      <c r="E12" s="224"/>
    </row>
    <row r="13" spans="1:5" x14ac:dyDescent="0.2">
      <c r="A13" s="213" t="s">
        <v>344</v>
      </c>
      <c r="B13" s="162">
        <v>58820</v>
      </c>
      <c r="C13" s="351">
        <v>59792</v>
      </c>
      <c r="D13" s="257"/>
      <c r="E13" s="224"/>
    </row>
    <row r="14" spans="1:5" x14ac:dyDescent="0.2">
      <c r="A14" s="471" t="s">
        <v>378</v>
      </c>
      <c r="B14" s="162">
        <v>0</v>
      </c>
      <c r="C14" s="351">
        <v>4664</v>
      </c>
      <c r="D14" s="257"/>
      <c r="E14" s="224"/>
    </row>
    <row r="15" spans="1:5" x14ac:dyDescent="0.2">
      <c r="A15" s="471" t="s">
        <v>420</v>
      </c>
      <c r="B15" s="162"/>
      <c r="C15" s="351">
        <v>12644</v>
      </c>
      <c r="D15" s="257"/>
      <c r="E15" s="224"/>
    </row>
    <row r="16" spans="1:5" x14ac:dyDescent="0.2">
      <c r="A16" s="213" t="s">
        <v>345</v>
      </c>
      <c r="B16" s="162">
        <v>1800</v>
      </c>
      <c r="C16" s="351">
        <v>1800</v>
      </c>
      <c r="D16" s="257"/>
      <c r="E16" s="224"/>
    </row>
    <row r="17" spans="1:5" x14ac:dyDescent="0.2">
      <c r="A17" s="213" t="s">
        <v>346</v>
      </c>
      <c r="B17" s="162"/>
      <c r="C17" s="539"/>
      <c r="D17" s="257"/>
      <c r="E17" s="224"/>
    </row>
    <row r="18" spans="1:5" x14ac:dyDescent="0.2">
      <c r="A18" s="159" t="s">
        <v>138</v>
      </c>
      <c r="B18" s="406">
        <f>B19+B20+B21</f>
        <v>7399</v>
      </c>
      <c r="C18" s="352">
        <f>C19+C20+C21+C22</f>
        <v>16322</v>
      </c>
      <c r="D18" s="175">
        <f>SUM(D19:D20)</f>
        <v>0</v>
      </c>
      <c r="E18" s="226"/>
    </row>
    <row r="19" spans="1:5" x14ac:dyDescent="0.2">
      <c r="A19" s="393" t="s">
        <v>320</v>
      </c>
      <c r="B19" s="351">
        <v>12</v>
      </c>
      <c r="C19" s="351">
        <v>14</v>
      </c>
      <c r="D19" s="273"/>
      <c r="E19" s="224"/>
    </row>
    <row r="20" spans="1:5" x14ac:dyDescent="0.2">
      <c r="A20" s="394" t="s">
        <v>321</v>
      </c>
      <c r="B20" s="351">
        <v>3681</v>
      </c>
      <c r="C20" s="351">
        <v>10774</v>
      </c>
      <c r="D20" s="273"/>
      <c r="E20" s="224"/>
    </row>
    <row r="21" spans="1:5" s="350" customFormat="1" x14ac:dyDescent="0.2">
      <c r="A21" s="481" t="s">
        <v>323</v>
      </c>
      <c r="B21" s="351">
        <f>647+2103+956</f>
        <v>3706</v>
      </c>
      <c r="C21" s="351">
        <v>4491</v>
      </c>
      <c r="D21" s="482"/>
      <c r="E21" s="349"/>
    </row>
    <row r="22" spans="1:5" s="350" customFormat="1" x14ac:dyDescent="0.2">
      <c r="A22" s="481" t="s">
        <v>438</v>
      </c>
      <c r="B22" s="351">
        <v>0</v>
      </c>
      <c r="C22" s="351">
        <v>1043</v>
      </c>
      <c r="D22" s="482"/>
      <c r="E22" s="349"/>
    </row>
    <row r="23" spans="1:5" ht="13.5" thickBot="1" x14ac:dyDescent="0.25">
      <c r="A23" s="227"/>
      <c r="B23" s="163"/>
      <c r="C23" s="540"/>
      <c r="D23" s="274"/>
      <c r="E23" s="221"/>
    </row>
    <row r="24" spans="1:5" s="50" customFormat="1" ht="13.5" thickBot="1" x14ac:dyDescent="0.25">
      <c r="A24" s="444" t="s">
        <v>139</v>
      </c>
      <c r="B24" s="446">
        <f>B25+B26+B27+B28</f>
        <v>3100</v>
      </c>
      <c r="C24" s="445">
        <f>C25+C26+C27+C28+C29+C30+C31</f>
        <v>351515</v>
      </c>
      <c r="D24" s="447"/>
      <c r="E24" s="267"/>
    </row>
    <row r="25" spans="1:5" x14ac:dyDescent="0.2">
      <c r="A25" s="213" t="s">
        <v>392</v>
      </c>
      <c r="B25" s="386">
        <v>900</v>
      </c>
      <c r="C25" s="381">
        <v>720</v>
      </c>
      <c r="D25" s="448"/>
      <c r="E25" s="222"/>
    </row>
    <row r="26" spans="1:5" x14ac:dyDescent="0.2">
      <c r="A26" s="585" t="s">
        <v>391</v>
      </c>
      <c r="B26" s="515">
        <v>0</v>
      </c>
      <c r="C26" s="381">
        <v>325000</v>
      </c>
      <c r="D26" s="516"/>
      <c r="E26" s="514"/>
    </row>
    <row r="27" spans="1:5" x14ac:dyDescent="0.2">
      <c r="A27" s="213" t="s">
        <v>393</v>
      </c>
      <c r="B27" s="515">
        <v>0</v>
      </c>
      <c r="C27" s="381">
        <v>7337</v>
      </c>
      <c r="D27" s="517"/>
      <c r="E27" s="514"/>
    </row>
    <row r="28" spans="1:5" x14ac:dyDescent="0.2">
      <c r="A28" s="213" t="s">
        <v>415</v>
      </c>
      <c r="B28" s="162">
        <v>2200</v>
      </c>
      <c r="C28" s="351">
        <v>1677</v>
      </c>
      <c r="D28" s="257"/>
      <c r="E28" s="224"/>
    </row>
    <row r="29" spans="1:5" x14ac:dyDescent="0.2">
      <c r="A29" s="213" t="s">
        <v>421</v>
      </c>
      <c r="B29" s="162">
        <v>0</v>
      </c>
      <c r="C29" s="351">
        <v>2500</v>
      </c>
      <c r="D29" s="257"/>
      <c r="E29" s="268"/>
    </row>
    <row r="30" spans="1:5" x14ac:dyDescent="0.2">
      <c r="A30" s="213" t="s">
        <v>440</v>
      </c>
      <c r="B30" s="162">
        <v>0</v>
      </c>
      <c r="C30" s="351">
        <v>12753</v>
      </c>
      <c r="D30" s="257"/>
      <c r="E30" s="268"/>
    </row>
    <row r="31" spans="1:5" x14ac:dyDescent="0.2">
      <c r="A31" s="213" t="s">
        <v>441</v>
      </c>
      <c r="B31" s="162">
        <v>0</v>
      </c>
      <c r="C31" s="351">
        <v>1528</v>
      </c>
      <c r="D31" s="257"/>
      <c r="E31" s="268"/>
    </row>
    <row r="32" spans="1:5" x14ac:dyDescent="0.2">
      <c r="A32" s="483"/>
      <c r="B32" s="453"/>
      <c r="C32" s="541"/>
      <c r="D32" s="484"/>
      <c r="E32" s="268"/>
    </row>
    <row r="33" spans="1:5" x14ac:dyDescent="0.2">
      <c r="A33" s="449" t="s">
        <v>140</v>
      </c>
      <c r="B33" s="450">
        <f>SUM(B34+B42)</f>
        <v>11000</v>
      </c>
      <c r="C33" s="586">
        <f>SUM(C34+C42)</f>
        <v>13397</v>
      </c>
      <c r="D33" s="485">
        <f t="shared" ref="D33:E33" si="0">SUM(D34+D42)</f>
        <v>0</v>
      </c>
      <c r="E33" s="478">
        <f t="shared" si="0"/>
        <v>0</v>
      </c>
    </row>
    <row r="34" spans="1:5" x14ac:dyDescent="0.2">
      <c r="A34" s="164" t="s">
        <v>332</v>
      </c>
      <c r="B34" s="352">
        <f>B35+B36+B38+B39+B41+B40+B37</f>
        <v>8955</v>
      </c>
      <c r="C34" s="165">
        <f>C35+C36+C38+C39+C41+C40+C37</f>
        <v>10303</v>
      </c>
      <c r="D34" s="275">
        <f>SUM(D35:D41)</f>
        <v>0</v>
      </c>
      <c r="E34" s="268"/>
    </row>
    <row r="35" spans="1:5" x14ac:dyDescent="0.2">
      <c r="A35" s="213" t="s">
        <v>333</v>
      </c>
      <c r="B35" s="351">
        <f>1185+382</f>
        <v>1567</v>
      </c>
      <c r="C35" s="249">
        <v>1338</v>
      </c>
      <c r="D35" s="257"/>
      <c r="E35" s="268"/>
    </row>
    <row r="36" spans="1:5" x14ac:dyDescent="0.2">
      <c r="A36" s="213" t="s">
        <v>334</v>
      </c>
      <c r="B36" s="351">
        <v>1808</v>
      </c>
      <c r="C36" s="249">
        <v>1898</v>
      </c>
      <c r="D36" s="257"/>
      <c r="E36" s="224"/>
    </row>
    <row r="37" spans="1:5" x14ac:dyDescent="0.2">
      <c r="A37" s="213" t="s">
        <v>335</v>
      </c>
      <c r="B37" s="351">
        <v>470</v>
      </c>
      <c r="C37" s="249">
        <v>446</v>
      </c>
      <c r="D37" s="257"/>
      <c r="E37" s="224"/>
    </row>
    <row r="38" spans="1:5" x14ac:dyDescent="0.2">
      <c r="A38" s="213" t="s">
        <v>336</v>
      </c>
      <c r="B38" s="351">
        <v>4365</v>
      </c>
      <c r="C38" s="249">
        <v>5412</v>
      </c>
      <c r="D38" s="257"/>
      <c r="E38" s="224"/>
    </row>
    <row r="39" spans="1:5" x14ac:dyDescent="0.2">
      <c r="A39" s="213" t="s">
        <v>337</v>
      </c>
      <c r="B39" s="351">
        <v>111</v>
      </c>
      <c r="C39" s="249">
        <v>242</v>
      </c>
      <c r="D39" s="257"/>
      <c r="E39" s="224"/>
    </row>
    <row r="40" spans="1:5" x14ac:dyDescent="0.2">
      <c r="A40" s="213" t="s">
        <v>338</v>
      </c>
      <c r="B40" s="351">
        <v>624</v>
      </c>
      <c r="C40" s="249">
        <f>824+65</f>
        <v>889</v>
      </c>
      <c r="D40" s="257"/>
      <c r="E40" s="224"/>
    </row>
    <row r="41" spans="1:5" x14ac:dyDescent="0.2">
      <c r="A41" s="213" t="s">
        <v>339</v>
      </c>
      <c r="B41" s="351">
        <v>10</v>
      </c>
      <c r="C41" s="249">
        <f>143-65</f>
        <v>78</v>
      </c>
      <c r="D41" s="257"/>
      <c r="E41" s="224"/>
    </row>
    <row r="42" spans="1:5" x14ac:dyDescent="0.2">
      <c r="A42" s="164" t="s">
        <v>340</v>
      </c>
      <c r="B42" s="352">
        <f>SUM(B43)</f>
        <v>2045</v>
      </c>
      <c r="C42" s="165">
        <v>3094</v>
      </c>
      <c r="D42" s="275">
        <f>SUM(D43:D43)</f>
        <v>0</v>
      </c>
      <c r="E42" s="223"/>
    </row>
    <row r="43" spans="1:5" x14ac:dyDescent="0.2">
      <c r="A43" s="161" t="s">
        <v>341</v>
      </c>
      <c r="B43" s="351">
        <v>2045</v>
      </c>
      <c r="C43" s="249">
        <v>3094</v>
      </c>
      <c r="D43" s="257"/>
      <c r="E43" s="224"/>
    </row>
    <row r="44" spans="1:5" x14ac:dyDescent="0.2">
      <c r="A44" s="486"/>
      <c r="B44" s="168"/>
      <c r="C44" s="364"/>
      <c r="D44" s="279"/>
      <c r="E44" s="221"/>
    </row>
    <row r="45" spans="1:5" x14ac:dyDescent="0.2">
      <c r="A45" s="236" t="s">
        <v>141</v>
      </c>
      <c r="B45" s="445">
        <f>+B52+B50+B48+B46+B47</f>
        <v>7380</v>
      </c>
      <c r="C45" s="446">
        <f>+C52+C50+C48+C46+C47+C54+C55</f>
        <v>10463</v>
      </c>
      <c r="D45" s="487">
        <f t="shared" ref="D45:E45" si="1">+D52+D50+D48+D46+D47</f>
        <v>0</v>
      </c>
      <c r="E45" s="479">
        <f t="shared" si="1"/>
        <v>0</v>
      </c>
    </row>
    <row r="46" spans="1:5" x14ac:dyDescent="0.2">
      <c r="A46" s="164" t="s">
        <v>347</v>
      </c>
      <c r="B46" s="166">
        <v>5400</v>
      </c>
      <c r="C46" s="166">
        <v>5043</v>
      </c>
      <c r="D46" s="277">
        <v>0</v>
      </c>
      <c r="E46" s="223"/>
    </row>
    <row r="47" spans="1:5" ht="27" customHeight="1" x14ac:dyDescent="0.2">
      <c r="A47" s="198" t="s">
        <v>348</v>
      </c>
      <c r="B47" s="166">
        <v>1600</v>
      </c>
      <c r="C47" s="166">
        <v>1465</v>
      </c>
      <c r="D47" s="277"/>
      <c r="E47" s="223"/>
    </row>
    <row r="48" spans="1:5" x14ac:dyDescent="0.2">
      <c r="A48" s="164" t="s">
        <v>349</v>
      </c>
      <c r="B48" s="400">
        <f>SUM(B49:B49)</f>
        <v>200</v>
      </c>
      <c r="C48" s="166">
        <v>2295</v>
      </c>
      <c r="D48" s="278">
        <f>SUM(D49:D49)</f>
        <v>0</v>
      </c>
      <c r="E48" s="223"/>
    </row>
    <row r="49" spans="1:5" x14ac:dyDescent="0.2">
      <c r="A49" s="167" t="s">
        <v>350</v>
      </c>
      <c r="B49" s="405">
        <v>200</v>
      </c>
      <c r="C49" s="587">
        <v>2295</v>
      </c>
      <c r="D49" s="215"/>
      <c r="E49" s="268"/>
    </row>
    <row r="50" spans="1:5" x14ac:dyDescent="0.2">
      <c r="A50" s="164" t="s">
        <v>351</v>
      </c>
      <c r="B50" s="166">
        <f>SUM(B51:B51)</f>
        <v>10</v>
      </c>
      <c r="C50" s="166">
        <v>10</v>
      </c>
      <c r="D50" s="277">
        <f>SUM(D51:D51)</f>
        <v>0</v>
      </c>
      <c r="E50" s="223"/>
    </row>
    <row r="51" spans="1:5" x14ac:dyDescent="0.2">
      <c r="A51" s="161" t="s">
        <v>352</v>
      </c>
      <c r="B51" s="386">
        <v>10</v>
      </c>
      <c r="C51" s="386">
        <v>10</v>
      </c>
      <c r="D51" s="176"/>
      <c r="E51" s="224"/>
    </row>
    <row r="52" spans="1:5" x14ac:dyDescent="0.2">
      <c r="A52" s="164" t="s">
        <v>353</v>
      </c>
      <c r="B52" s="400">
        <f>SUM(B53:B53)</f>
        <v>170</v>
      </c>
      <c r="C52" s="166">
        <v>361</v>
      </c>
      <c r="D52" s="278">
        <f>SUM(D53:D53)</f>
        <v>0</v>
      </c>
      <c r="E52" s="223"/>
    </row>
    <row r="53" spans="1:5" x14ac:dyDescent="0.2">
      <c r="A53" s="161" t="s">
        <v>354</v>
      </c>
      <c r="B53" s="381">
        <v>170</v>
      </c>
      <c r="C53" s="386">
        <v>361</v>
      </c>
      <c r="D53" s="176"/>
      <c r="E53" s="224"/>
    </row>
    <row r="54" spans="1:5" x14ac:dyDescent="0.2">
      <c r="A54" s="486" t="s">
        <v>394</v>
      </c>
      <c r="B54" s="400">
        <v>0</v>
      </c>
      <c r="C54" s="166">
        <v>289</v>
      </c>
      <c r="D54" s="176"/>
      <c r="E54" s="224"/>
    </row>
    <row r="55" spans="1:5" x14ac:dyDescent="0.2">
      <c r="A55" s="486" t="s">
        <v>422</v>
      </c>
      <c r="B55" s="400">
        <v>0</v>
      </c>
      <c r="C55" s="166">
        <v>1000</v>
      </c>
      <c r="D55" s="176"/>
      <c r="E55" s="224"/>
    </row>
    <row r="56" spans="1:5" x14ac:dyDescent="0.2">
      <c r="A56" s="228"/>
      <c r="B56" s="407"/>
      <c r="C56" s="542"/>
      <c r="D56" s="408"/>
      <c r="E56" s="224"/>
    </row>
    <row r="57" spans="1:5" x14ac:dyDescent="0.2">
      <c r="A57" s="449" t="s">
        <v>208</v>
      </c>
      <c r="B57" s="451">
        <f>SUM(B58:B59)</f>
        <v>4893</v>
      </c>
      <c r="C57" s="586">
        <f>SUM(C58:C59)</f>
        <v>8187</v>
      </c>
      <c r="D57" s="452">
        <f>SUM(D58:D59)</f>
        <v>0</v>
      </c>
      <c r="E57" s="224"/>
    </row>
    <row r="58" spans="1:5" x14ac:dyDescent="0.2">
      <c r="A58" s="161" t="s">
        <v>355</v>
      </c>
      <c r="B58" s="162">
        <v>1595</v>
      </c>
      <c r="C58" s="249">
        <v>4932</v>
      </c>
      <c r="D58" s="257"/>
      <c r="E58" s="224"/>
    </row>
    <row r="59" spans="1:5" x14ac:dyDescent="0.2">
      <c r="A59" s="161" t="s">
        <v>356</v>
      </c>
      <c r="B59" s="162">
        <v>3298</v>
      </c>
      <c r="C59" s="249">
        <v>3255</v>
      </c>
      <c r="D59" s="257"/>
      <c r="E59" s="224"/>
    </row>
    <row r="60" spans="1:5" x14ac:dyDescent="0.2">
      <c r="A60" s="228"/>
      <c r="B60" s="456"/>
      <c r="C60" s="348"/>
      <c r="D60" s="457"/>
      <c r="E60" s="224"/>
    </row>
    <row r="61" spans="1:5" x14ac:dyDescent="0.2">
      <c r="A61" s="449" t="s">
        <v>442</v>
      </c>
      <c r="B61" s="451">
        <v>0</v>
      </c>
      <c r="C61" s="586">
        <v>5188</v>
      </c>
      <c r="D61" s="452">
        <f>SUM(D62:D63)</f>
        <v>0</v>
      </c>
      <c r="E61" s="224"/>
    </row>
    <row r="62" spans="1:5" x14ac:dyDescent="0.2">
      <c r="A62" s="213" t="s">
        <v>443</v>
      </c>
      <c r="B62" s="162">
        <v>0</v>
      </c>
      <c r="C62" s="249">
        <v>5188</v>
      </c>
      <c r="D62" s="257"/>
      <c r="E62" s="224"/>
    </row>
    <row r="63" spans="1:5" x14ac:dyDescent="0.2">
      <c r="A63" s="228"/>
      <c r="B63" s="456"/>
      <c r="C63" s="541"/>
      <c r="D63" s="457"/>
      <c r="E63" s="224"/>
    </row>
    <row r="64" spans="1:5" x14ac:dyDescent="0.2">
      <c r="A64" s="62" t="s">
        <v>209</v>
      </c>
      <c r="B64" s="21">
        <f>B18+B10+B33+B45+B24+B57</f>
        <v>131399</v>
      </c>
      <c r="C64" s="63">
        <f>C18+C10+C33+C45+C24+C57+C61</f>
        <v>521849</v>
      </c>
      <c r="D64" s="281">
        <f>D18+D10+D33+D45+D24</f>
        <v>0</v>
      </c>
      <c r="E64" s="480">
        <f>E18+E10+E33+E45+E24</f>
        <v>0</v>
      </c>
    </row>
    <row r="65" spans="1:5" x14ac:dyDescent="0.2">
      <c r="A65" s="231"/>
      <c r="B65" s="67"/>
      <c r="C65" s="70"/>
      <c r="D65" s="282"/>
      <c r="E65" s="225"/>
    </row>
    <row r="66" spans="1:5" x14ac:dyDescent="0.2">
      <c r="A66" s="62" t="s">
        <v>210</v>
      </c>
      <c r="B66" s="21">
        <f>SUM(B67:B68)</f>
        <v>163215</v>
      </c>
      <c r="C66" s="63">
        <v>148076</v>
      </c>
      <c r="D66" s="281">
        <f>D67+D68</f>
        <v>0</v>
      </c>
      <c r="E66" s="269"/>
    </row>
    <row r="67" spans="1:5" ht="25.5" x14ac:dyDescent="0.2">
      <c r="A67" s="105" t="s">
        <v>357</v>
      </c>
      <c r="B67" s="402">
        <f>56+50067+1140</f>
        <v>51263</v>
      </c>
      <c r="C67" s="130">
        <f>51263-15139-2794</f>
        <v>33330</v>
      </c>
      <c r="D67" s="280">
        <v>0</v>
      </c>
      <c r="E67" s="224"/>
    </row>
    <row r="68" spans="1:5" ht="25.5" x14ac:dyDescent="0.2">
      <c r="A68" s="105" t="s">
        <v>358</v>
      </c>
      <c r="B68" s="402">
        <f>102583+5934+3435</f>
        <v>111952</v>
      </c>
      <c r="C68" s="130">
        <f>111952+2794</f>
        <v>114746</v>
      </c>
      <c r="D68" s="280">
        <v>0</v>
      </c>
      <c r="E68" s="224"/>
    </row>
    <row r="69" spans="1:5" x14ac:dyDescent="0.2">
      <c r="A69" s="232"/>
      <c r="B69" s="68"/>
      <c r="C69" s="366"/>
      <c r="D69" s="283"/>
      <c r="E69" s="224"/>
    </row>
    <row r="70" spans="1:5" x14ac:dyDescent="0.2">
      <c r="A70" s="62" t="s">
        <v>250</v>
      </c>
      <c r="B70" s="21">
        <f>SUM(B66+B64)</f>
        <v>294614</v>
      </c>
      <c r="C70" s="63">
        <f>SUM(C66+C64)</f>
        <v>669925</v>
      </c>
      <c r="D70" s="281">
        <f>D64+D66</f>
        <v>0</v>
      </c>
      <c r="E70" s="226"/>
    </row>
    <row r="71" spans="1:5" x14ac:dyDescent="0.2">
      <c r="A71" s="233"/>
      <c r="B71" s="169"/>
      <c r="C71" s="364"/>
      <c r="D71" s="284"/>
      <c r="E71" s="226"/>
    </row>
    <row r="72" spans="1:5" x14ac:dyDescent="0.2">
      <c r="A72" s="62" t="s">
        <v>204</v>
      </c>
      <c r="B72" s="21">
        <v>114910</v>
      </c>
      <c r="C72" s="63">
        <v>120702</v>
      </c>
      <c r="D72" s="281"/>
      <c r="E72" s="226"/>
    </row>
    <row r="73" spans="1:5" x14ac:dyDescent="0.2">
      <c r="A73" s="62" t="s">
        <v>193</v>
      </c>
      <c r="B73" s="21">
        <v>82787</v>
      </c>
      <c r="C73" s="63">
        <v>86311</v>
      </c>
      <c r="D73" s="281"/>
      <c r="E73" s="226"/>
    </row>
    <row r="74" spans="1:5" x14ac:dyDescent="0.2">
      <c r="A74" s="231"/>
      <c r="B74" s="67"/>
      <c r="C74" s="367"/>
      <c r="D74" s="282"/>
      <c r="E74" s="225"/>
    </row>
    <row r="75" spans="1:5" x14ac:dyDescent="0.2">
      <c r="A75" s="229" t="s">
        <v>251</v>
      </c>
      <c r="B75" s="63">
        <v>90638</v>
      </c>
      <c r="C75" s="63">
        <v>93142</v>
      </c>
      <c r="D75" s="285"/>
      <c r="E75" s="226"/>
    </row>
    <row r="76" spans="1:5" ht="12.75" customHeight="1" x14ac:dyDescent="0.2">
      <c r="A76" s="234"/>
      <c r="B76" s="70"/>
      <c r="C76" s="367"/>
      <c r="D76" s="286"/>
      <c r="E76" s="225"/>
    </row>
    <row r="77" spans="1:5" ht="13.5" thickBot="1" x14ac:dyDescent="0.25">
      <c r="A77" s="235" t="s">
        <v>211</v>
      </c>
      <c r="B77" s="69">
        <f>B70+B72+B73-B75</f>
        <v>401673</v>
      </c>
      <c r="C77" s="69">
        <f>C70+C72+C73-C75</f>
        <v>783796</v>
      </c>
      <c r="D77" s="287">
        <f>SUM(D70:D75)</f>
        <v>0</v>
      </c>
      <c r="E77" s="270"/>
    </row>
    <row r="78" spans="1:5" x14ac:dyDescent="0.2">
      <c r="C78" s="371"/>
      <c r="D78" s="2"/>
    </row>
    <row r="79" spans="1:5" x14ac:dyDescent="0.2">
      <c r="C79" s="371"/>
      <c r="D79" s="2"/>
    </row>
    <row r="80" spans="1:5" x14ac:dyDescent="0.2">
      <c r="C80" s="371"/>
      <c r="D80" s="2"/>
    </row>
    <row r="81" spans="3:4" x14ac:dyDescent="0.2">
      <c r="C81" s="371"/>
      <c r="D81" s="2"/>
    </row>
    <row r="82" spans="3:4" x14ac:dyDescent="0.2">
      <c r="C82" s="371"/>
      <c r="D82" s="2"/>
    </row>
    <row r="194" spans="3:47" s="16" customFormat="1" x14ac:dyDescent="0.2">
      <c r="C194" s="543"/>
      <c r="E194" s="108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</row>
    <row r="195" spans="3:47" s="47" customFormat="1" x14ac:dyDescent="0.2">
      <c r="C195" s="544"/>
      <c r="E195" s="10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</row>
    <row r="196" spans="3:47" s="20" customFormat="1" x14ac:dyDescent="0.2">
      <c r="C196" s="545"/>
      <c r="E196" s="108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</row>
    <row r="269" spans="1:13" x14ac:dyDescent="0.2">
      <c r="A269"/>
      <c r="B269"/>
      <c r="D269"/>
      <c r="E269" s="110"/>
      <c r="F269"/>
      <c r="G269"/>
      <c r="H269"/>
      <c r="I269"/>
      <c r="J269"/>
      <c r="K269"/>
      <c r="L269"/>
      <c r="M269"/>
    </row>
    <row r="270" spans="1:13" x14ac:dyDescent="0.2">
      <c r="A270"/>
      <c r="B270"/>
      <c r="D270"/>
      <c r="E270" s="110"/>
      <c r="F270"/>
      <c r="G270"/>
      <c r="H270"/>
      <c r="I270"/>
      <c r="J270"/>
      <c r="K270"/>
      <c r="L270"/>
      <c r="M270"/>
    </row>
    <row r="271" spans="1:13" x14ac:dyDescent="0.2">
      <c r="A271"/>
      <c r="B271"/>
      <c r="D271"/>
      <c r="E271" s="110"/>
      <c r="F271"/>
      <c r="G271"/>
      <c r="H271"/>
      <c r="I271"/>
      <c r="J271" t="s">
        <v>27</v>
      </c>
      <c r="K271"/>
      <c r="L271"/>
      <c r="M271"/>
    </row>
    <row r="272" spans="1:13" x14ac:dyDescent="0.2">
      <c r="A272"/>
      <c r="B272"/>
      <c r="D272"/>
      <c r="E272" s="110"/>
      <c r="F272"/>
      <c r="G272"/>
      <c r="H272"/>
      <c r="I272"/>
      <c r="J272" s="612"/>
      <c r="K272" s="613"/>
      <c r="L272"/>
      <c r="M272"/>
    </row>
    <row r="273" spans="1:13" x14ac:dyDescent="0.2">
      <c r="A273"/>
      <c r="B273"/>
      <c r="D273"/>
      <c r="E273" s="110"/>
      <c r="F273"/>
      <c r="G273"/>
      <c r="H273"/>
      <c r="I273"/>
      <c r="J273"/>
      <c r="K273"/>
      <c r="L273"/>
      <c r="M273"/>
    </row>
    <row r="274" spans="1:13" ht="15" x14ac:dyDescent="0.25">
      <c r="A274"/>
      <c r="B274"/>
      <c r="D274" s="49"/>
      <c r="E274" s="111"/>
      <c r="F274" s="49"/>
      <c r="G274" s="49"/>
      <c r="H274" s="49"/>
      <c r="I274" s="49"/>
      <c r="J274" s="49"/>
      <c r="K274"/>
      <c r="L274"/>
      <c r="M274"/>
    </row>
    <row r="275" spans="1:13" ht="15" x14ac:dyDescent="0.25">
      <c r="A275"/>
      <c r="B275"/>
      <c r="D275" s="49"/>
      <c r="E275" s="111"/>
      <c r="F275" s="49"/>
      <c r="G275" s="49"/>
      <c r="H275" s="49"/>
      <c r="I275" s="49"/>
      <c r="J275" s="49"/>
      <c r="K275"/>
      <c r="L275"/>
      <c r="M275"/>
    </row>
    <row r="276" spans="1:13" x14ac:dyDescent="0.2">
      <c r="A276"/>
      <c r="B276"/>
      <c r="D276"/>
      <c r="E276" s="110"/>
      <c r="F276"/>
      <c r="G276"/>
      <c r="H276"/>
      <c r="I276"/>
      <c r="J276"/>
      <c r="K276"/>
      <c r="L276"/>
      <c r="M276"/>
    </row>
    <row r="277" spans="1:13" ht="13.5" customHeight="1" x14ac:dyDescent="0.2">
      <c r="A277"/>
      <c r="B277"/>
      <c r="D277"/>
      <c r="E277" s="110"/>
      <c r="F277" s="614"/>
      <c r="G277" s="613"/>
      <c r="H277" s="613"/>
      <c r="I277" s="613"/>
      <c r="J277"/>
      <c r="K277"/>
      <c r="L277"/>
      <c r="M277"/>
    </row>
    <row r="278" spans="1:13" ht="13.5" customHeight="1" x14ac:dyDescent="0.2">
      <c r="A278" s="50"/>
      <c r="B278" s="50"/>
      <c r="C278" s="546"/>
      <c r="D278"/>
      <c r="E278" s="110"/>
      <c r="F278"/>
      <c r="G278"/>
      <c r="H278"/>
      <c r="I278"/>
      <c r="J278"/>
      <c r="K278"/>
      <c r="L278"/>
      <c r="M278"/>
    </row>
    <row r="279" spans="1:13" ht="13.5" customHeight="1" x14ac:dyDescent="0.2">
      <c r="A279" s="50"/>
      <c r="B279" s="50"/>
      <c r="C279" s="546"/>
      <c r="D279"/>
      <c r="E279" s="110"/>
      <c r="F279"/>
      <c r="G279"/>
      <c r="H279"/>
      <c r="I279"/>
      <c r="J279"/>
      <c r="K279"/>
      <c r="L279"/>
      <c r="M279"/>
    </row>
    <row r="280" spans="1:13" ht="13.5" customHeight="1" x14ac:dyDescent="0.2">
      <c r="A280"/>
      <c r="B280"/>
      <c r="D280"/>
      <c r="E280" s="110"/>
      <c r="F280"/>
      <c r="G280"/>
      <c r="H280"/>
      <c r="I280"/>
      <c r="J280"/>
      <c r="K280"/>
      <c r="L280"/>
      <c r="M280"/>
    </row>
    <row r="281" spans="1:13" x14ac:dyDescent="0.2">
      <c r="A281" s="36"/>
      <c r="B281" s="33"/>
      <c r="C281" s="368"/>
      <c r="D281" s="32"/>
    </row>
    <row r="282" spans="1:13" x14ac:dyDescent="0.2">
      <c r="A282" s="36"/>
      <c r="B282" s="33"/>
      <c r="C282" s="547"/>
      <c r="D282" s="32"/>
    </row>
    <row r="283" spans="1:13" x14ac:dyDescent="0.2">
      <c r="A283" s="36"/>
      <c r="B283" s="33"/>
      <c r="C283" s="547"/>
      <c r="D283" s="32"/>
    </row>
    <row r="284" spans="1:13" x14ac:dyDescent="0.2">
      <c r="A284" s="32"/>
      <c r="B284" s="33"/>
      <c r="C284" s="547"/>
      <c r="D284" s="32"/>
    </row>
    <row r="285" spans="1:13" x14ac:dyDescent="0.2">
      <c r="A285" s="36"/>
      <c r="B285" s="33"/>
      <c r="C285" s="547"/>
      <c r="D285" s="32"/>
    </row>
    <row r="286" spans="1:13" x14ac:dyDescent="0.2">
      <c r="A286" s="32"/>
      <c r="B286" s="33"/>
      <c r="C286" s="368"/>
      <c r="D286" s="32"/>
    </row>
    <row r="287" spans="1:13" x14ac:dyDescent="0.2">
      <c r="A287" s="32"/>
      <c r="B287" s="33"/>
      <c r="C287" s="547"/>
      <c r="D287" s="32"/>
    </row>
    <row r="288" spans="1:13" x14ac:dyDescent="0.2">
      <c r="A288" s="32"/>
      <c r="B288" s="33"/>
      <c r="C288" s="368"/>
      <c r="D288" s="32"/>
    </row>
    <row r="289" spans="1:4" x14ac:dyDescent="0.2">
      <c r="A289" s="32"/>
      <c r="B289" s="33"/>
      <c r="C289" s="547"/>
      <c r="D289" s="32"/>
    </row>
    <row r="290" spans="1:4" x14ac:dyDescent="0.2">
      <c r="A290" s="32"/>
      <c r="B290" s="33"/>
      <c r="C290" s="547"/>
      <c r="D290" s="32"/>
    </row>
    <row r="291" spans="1:4" x14ac:dyDescent="0.2">
      <c r="A291" s="32"/>
      <c r="B291" s="33"/>
      <c r="C291" s="368"/>
      <c r="D291" s="32"/>
    </row>
    <row r="292" spans="1:4" x14ac:dyDescent="0.2">
      <c r="A292" s="32"/>
      <c r="B292" s="33"/>
      <c r="C292" s="547"/>
      <c r="D292" s="32"/>
    </row>
    <row r="293" spans="1:4" x14ac:dyDescent="0.2">
      <c r="A293" s="36"/>
      <c r="B293" s="33"/>
      <c r="C293" s="547"/>
      <c r="D293" s="32"/>
    </row>
    <row r="294" spans="1:4" x14ac:dyDescent="0.2">
      <c r="A294" s="36"/>
      <c r="B294" s="33"/>
      <c r="C294" s="547"/>
      <c r="D294" s="32"/>
    </row>
    <row r="295" spans="1:4" x14ac:dyDescent="0.2">
      <c r="A295" s="36"/>
      <c r="B295" s="33"/>
      <c r="C295" s="547"/>
      <c r="D295" s="32"/>
    </row>
    <row r="296" spans="1:4" x14ac:dyDescent="0.2">
      <c r="A296" s="32"/>
      <c r="B296" s="33"/>
      <c r="C296" s="547"/>
      <c r="D296" s="32"/>
    </row>
    <row r="297" spans="1:4" x14ac:dyDescent="0.2">
      <c r="A297" s="36"/>
      <c r="B297" s="33"/>
      <c r="C297" s="547"/>
      <c r="D297" s="32"/>
    </row>
    <row r="298" spans="1:4" x14ac:dyDescent="0.2">
      <c r="A298" s="32"/>
      <c r="B298" s="33"/>
      <c r="C298" s="547"/>
      <c r="D298" s="32"/>
    </row>
    <row r="299" spans="1:4" x14ac:dyDescent="0.2">
      <c r="A299" s="36"/>
      <c r="B299" s="33"/>
      <c r="C299" s="547"/>
      <c r="D299" s="32"/>
    </row>
    <row r="300" spans="1:4" x14ac:dyDescent="0.2">
      <c r="A300" s="32"/>
      <c r="B300" s="33"/>
      <c r="C300" s="547"/>
      <c r="D300" s="32"/>
    </row>
    <row r="301" spans="1:4" x14ac:dyDescent="0.2">
      <c r="A301" s="32"/>
      <c r="B301" s="33"/>
      <c r="C301" s="547"/>
      <c r="D301" s="32"/>
    </row>
    <row r="302" spans="1:4" x14ac:dyDescent="0.2">
      <c r="A302" s="36"/>
      <c r="B302" s="33"/>
      <c r="C302" s="368"/>
      <c r="D302" s="32"/>
    </row>
    <row r="303" spans="1:4" x14ac:dyDescent="0.2">
      <c r="A303" s="36"/>
      <c r="B303" s="33"/>
      <c r="C303" s="368"/>
      <c r="D303" s="32"/>
    </row>
    <row r="304" spans="1:4" x14ac:dyDescent="0.2">
      <c r="A304" s="36"/>
      <c r="B304" s="33"/>
      <c r="C304" s="368"/>
      <c r="D304" s="32"/>
    </row>
    <row r="305" spans="1:4" x14ac:dyDescent="0.2">
      <c r="A305" s="36"/>
      <c r="B305" s="33"/>
      <c r="C305" s="368"/>
      <c r="D305" s="32"/>
    </row>
    <row r="306" spans="1:4" x14ac:dyDescent="0.2">
      <c r="A306" s="36"/>
      <c r="B306" s="33"/>
      <c r="C306" s="368"/>
      <c r="D306" s="32"/>
    </row>
    <row r="307" spans="1:4" x14ac:dyDescent="0.2">
      <c r="A307" s="34"/>
      <c r="B307" s="33"/>
      <c r="C307" s="547"/>
      <c r="D307" s="32"/>
    </row>
    <row r="308" spans="1:4" x14ac:dyDescent="0.2">
      <c r="A308" s="32"/>
      <c r="B308" s="35"/>
      <c r="C308" s="548"/>
      <c r="D308" s="35"/>
    </row>
    <row r="309" spans="1:4" x14ac:dyDescent="0.2">
      <c r="A309" s="32"/>
      <c r="B309" s="33"/>
      <c r="C309" s="547"/>
      <c r="D309" s="32"/>
    </row>
    <row r="310" spans="1:4" x14ac:dyDescent="0.2">
      <c r="A310" s="32"/>
      <c r="B310" s="33"/>
      <c r="C310" s="547"/>
      <c r="D310" s="32"/>
    </row>
    <row r="311" spans="1:4" x14ac:dyDescent="0.2">
      <c r="A311" s="32"/>
      <c r="B311" s="33"/>
      <c r="C311" s="547"/>
      <c r="D311" s="32"/>
    </row>
    <row r="312" spans="1:4" x14ac:dyDescent="0.2">
      <c r="A312" s="32"/>
      <c r="B312" s="33"/>
      <c r="C312" s="547"/>
      <c r="D312" s="32"/>
    </row>
    <row r="313" spans="1:4" x14ac:dyDescent="0.2">
      <c r="A313" s="32"/>
      <c r="B313" s="33"/>
      <c r="C313" s="547"/>
      <c r="D313" s="32"/>
    </row>
    <row r="314" spans="1:4" x14ac:dyDescent="0.2">
      <c r="A314" s="32"/>
      <c r="B314" s="33"/>
      <c r="C314" s="547"/>
      <c r="D314" s="32"/>
    </row>
    <row r="315" spans="1:4" x14ac:dyDescent="0.2">
      <c r="A315" s="32"/>
      <c r="B315" s="33"/>
      <c r="C315" s="547"/>
      <c r="D315" s="32"/>
    </row>
    <row r="316" spans="1:4" x14ac:dyDescent="0.2">
      <c r="A316" s="32"/>
      <c r="B316" s="33"/>
      <c r="C316" s="547"/>
      <c r="D316" s="32"/>
    </row>
    <row r="317" spans="1:4" x14ac:dyDescent="0.2">
      <c r="A317" s="32"/>
      <c r="B317" s="33"/>
      <c r="C317" s="547"/>
      <c r="D317" s="32"/>
    </row>
    <row r="318" spans="1:4" x14ac:dyDescent="0.2">
      <c r="A318" s="32"/>
      <c r="B318" s="33"/>
      <c r="C318" s="547"/>
      <c r="D318" s="32"/>
    </row>
    <row r="319" spans="1:4" x14ac:dyDescent="0.2">
      <c r="A319" s="32"/>
      <c r="B319" s="33"/>
      <c r="C319" s="547"/>
      <c r="D319" s="32"/>
    </row>
    <row r="320" spans="1:4" x14ac:dyDescent="0.2">
      <c r="A320" s="32"/>
      <c r="B320" s="33"/>
      <c r="C320" s="547"/>
      <c r="D320" s="32"/>
    </row>
    <row r="321" spans="1:4" x14ac:dyDescent="0.2">
      <c r="A321" s="34"/>
      <c r="B321" s="33"/>
      <c r="C321" s="547"/>
      <c r="D321" s="32"/>
    </row>
    <row r="322" spans="1:4" x14ac:dyDescent="0.2">
      <c r="A322" s="34"/>
      <c r="B322" s="35"/>
      <c r="C322" s="549"/>
      <c r="D322" s="32"/>
    </row>
    <row r="323" spans="1:4" x14ac:dyDescent="0.2">
      <c r="A323" s="32"/>
      <c r="B323" s="35"/>
      <c r="C323" s="549"/>
      <c r="D323" s="32"/>
    </row>
    <row r="324" spans="1:4" x14ac:dyDescent="0.2">
      <c r="A324" s="32"/>
      <c r="B324" s="33"/>
      <c r="C324" s="547"/>
      <c r="D324" s="32"/>
    </row>
    <row r="325" spans="1:4" x14ac:dyDescent="0.2">
      <c r="A325" s="32"/>
      <c r="B325" s="33"/>
      <c r="C325" s="547"/>
      <c r="D325" s="32"/>
    </row>
    <row r="326" spans="1:4" x14ac:dyDescent="0.2">
      <c r="A326" s="34"/>
      <c r="B326" s="33"/>
      <c r="C326" s="547"/>
      <c r="D326" s="32"/>
    </row>
    <row r="327" spans="1:4" x14ac:dyDescent="0.2">
      <c r="A327" s="34"/>
      <c r="B327" s="35"/>
      <c r="C327" s="549"/>
      <c r="D327" s="34"/>
    </row>
    <row r="328" spans="1:4" x14ac:dyDescent="0.2">
      <c r="A328" s="34"/>
      <c r="B328" s="35"/>
      <c r="C328" s="549"/>
      <c r="D328" s="34"/>
    </row>
    <row r="329" spans="1:4" x14ac:dyDescent="0.2">
      <c r="A329" s="34"/>
      <c r="B329" s="33"/>
      <c r="C329" s="547"/>
      <c r="D329" s="32"/>
    </row>
    <row r="330" spans="1:4" x14ac:dyDescent="0.2">
      <c r="A330" s="34"/>
      <c r="B330" s="33"/>
      <c r="C330" s="547"/>
      <c r="D330" s="32"/>
    </row>
    <row r="331" spans="1:4" x14ac:dyDescent="0.2">
      <c r="A331" s="32"/>
      <c r="B331" s="33"/>
      <c r="C331" s="547"/>
      <c r="D331" s="32"/>
    </row>
    <row r="332" spans="1:4" x14ac:dyDescent="0.2">
      <c r="A332" s="34"/>
      <c r="B332" s="33"/>
      <c r="C332" s="547"/>
      <c r="D332" s="32"/>
    </row>
    <row r="333" spans="1:4" x14ac:dyDescent="0.2">
      <c r="A333" s="32"/>
      <c r="B333" s="35"/>
      <c r="C333" s="549"/>
      <c r="D333" s="34"/>
    </row>
    <row r="334" spans="1:4" x14ac:dyDescent="0.2">
      <c r="A334" s="32"/>
      <c r="B334" s="33"/>
      <c r="C334" s="547"/>
      <c r="D334" s="32"/>
    </row>
    <row r="335" spans="1:4" x14ac:dyDescent="0.2">
      <c r="A335" s="36"/>
      <c r="B335" s="33"/>
      <c r="C335" s="368"/>
      <c r="D335" s="32"/>
    </row>
    <row r="336" spans="1:4" x14ac:dyDescent="0.2">
      <c r="A336" s="36"/>
      <c r="B336" s="33"/>
      <c r="C336" s="368"/>
      <c r="D336" s="33"/>
    </row>
    <row r="337" spans="1:4" x14ac:dyDescent="0.2">
      <c r="A337" s="36"/>
      <c r="B337" s="33"/>
      <c r="C337" s="547"/>
      <c r="D337" s="32"/>
    </row>
    <row r="338" spans="1:4" x14ac:dyDescent="0.2">
      <c r="A338" s="36"/>
      <c r="B338" s="33"/>
      <c r="C338" s="547"/>
      <c r="D338" s="32"/>
    </row>
    <row r="339" spans="1:4" x14ac:dyDescent="0.2">
      <c r="A339" s="36"/>
      <c r="B339" s="33"/>
      <c r="C339" s="368"/>
      <c r="D339" s="33"/>
    </row>
    <row r="340" spans="1:4" x14ac:dyDescent="0.2">
      <c r="A340" s="32"/>
      <c r="B340" s="33"/>
      <c r="C340" s="547"/>
      <c r="D340" s="32"/>
    </row>
    <row r="341" spans="1:4" x14ac:dyDescent="0.2">
      <c r="A341" s="32"/>
      <c r="B341" s="33"/>
      <c r="C341" s="547"/>
      <c r="D341" s="32"/>
    </row>
    <row r="342" spans="1:4" x14ac:dyDescent="0.2">
      <c r="A342" s="36"/>
      <c r="B342" s="33"/>
      <c r="C342" s="547"/>
      <c r="D342" s="32"/>
    </row>
    <row r="343" spans="1:4" x14ac:dyDescent="0.2">
      <c r="A343" s="36"/>
      <c r="B343" s="33"/>
      <c r="C343" s="368"/>
      <c r="D343" s="33"/>
    </row>
    <row r="344" spans="1:4" x14ac:dyDescent="0.2">
      <c r="A344" s="36"/>
      <c r="B344" s="37"/>
      <c r="C344" s="368"/>
      <c r="D344" s="32"/>
    </row>
    <row r="345" spans="1:4" x14ac:dyDescent="0.2">
      <c r="A345" s="36"/>
      <c r="B345" s="37"/>
      <c r="C345" s="368"/>
      <c r="D345" s="32"/>
    </row>
    <row r="346" spans="1:4" x14ac:dyDescent="0.2">
      <c r="A346" s="36"/>
      <c r="B346" s="37"/>
      <c r="C346" s="368"/>
      <c r="D346" s="32"/>
    </row>
    <row r="347" spans="1:4" x14ac:dyDescent="0.2">
      <c r="A347" s="36"/>
      <c r="B347" s="33"/>
      <c r="C347" s="368"/>
      <c r="D347" s="32"/>
    </row>
    <row r="348" spans="1:4" x14ac:dyDescent="0.2">
      <c r="A348" s="36"/>
      <c r="B348" s="33"/>
      <c r="C348" s="368"/>
      <c r="D348" s="33"/>
    </row>
    <row r="349" spans="1:4" x14ac:dyDescent="0.2">
      <c r="A349" s="36"/>
      <c r="B349" s="33"/>
      <c r="C349" s="368"/>
      <c r="D349" s="32"/>
    </row>
    <row r="350" spans="1:4" x14ac:dyDescent="0.2">
      <c r="A350" s="32"/>
      <c r="B350" s="33"/>
      <c r="C350" s="368"/>
      <c r="D350" s="32"/>
    </row>
    <row r="351" spans="1:4" x14ac:dyDescent="0.2">
      <c r="A351" s="32"/>
      <c r="B351" s="33"/>
      <c r="C351" s="368"/>
      <c r="D351" s="32"/>
    </row>
    <row r="352" spans="1:4" x14ac:dyDescent="0.2">
      <c r="A352" s="32"/>
      <c r="B352" s="33"/>
      <c r="C352" s="368"/>
      <c r="D352" s="33"/>
    </row>
    <row r="353" spans="1:4" x14ac:dyDescent="0.2">
      <c r="A353" s="32"/>
      <c r="B353" s="33"/>
      <c r="C353" s="547"/>
      <c r="D353" s="32"/>
    </row>
    <row r="354" spans="1:4" x14ac:dyDescent="0.2">
      <c r="A354" s="32"/>
      <c r="B354" s="33"/>
      <c r="C354" s="547"/>
      <c r="D354" s="32"/>
    </row>
    <row r="355" spans="1:4" x14ac:dyDescent="0.2">
      <c r="A355" s="32"/>
      <c r="B355" s="33"/>
      <c r="C355" s="547"/>
      <c r="D355" s="32"/>
    </row>
    <row r="356" spans="1:4" x14ac:dyDescent="0.2">
      <c r="A356" s="36"/>
      <c r="B356" s="33"/>
      <c r="C356" s="547"/>
      <c r="D356" s="32"/>
    </row>
    <row r="357" spans="1:4" x14ac:dyDescent="0.2">
      <c r="A357" s="36"/>
      <c r="B357" s="33"/>
      <c r="C357" s="368"/>
      <c r="D357" s="33"/>
    </row>
    <row r="358" spans="1:4" x14ac:dyDescent="0.2">
      <c r="A358" s="36"/>
      <c r="B358" s="33"/>
      <c r="C358" s="550"/>
      <c r="D358" s="32"/>
    </row>
    <row r="359" spans="1:4" x14ac:dyDescent="0.2">
      <c r="A359" s="32"/>
      <c r="B359" s="33"/>
      <c r="C359" s="368"/>
      <c r="D359" s="32"/>
    </row>
    <row r="360" spans="1:4" x14ac:dyDescent="0.2">
      <c r="A360" s="34"/>
      <c r="B360" s="33"/>
      <c r="C360" s="547"/>
      <c r="D360" s="32"/>
    </row>
    <row r="361" spans="1:4" x14ac:dyDescent="0.2">
      <c r="A361" s="9"/>
      <c r="B361" s="35"/>
      <c r="C361" s="548"/>
      <c r="D361" s="35"/>
    </row>
    <row r="362" spans="1:4" x14ac:dyDescent="0.2">
      <c r="A362" s="9"/>
      <c r="B362" s="8"/>
      <c r="C362" s="547"/>
      <c r="D362" s="9"/>
    </row>
    <row r="363" spans="1:4" x14ac:dyDescent="0.2">
      <c r="A363" s="9"/>
      <c r="B363" s="8"/>
      <c r="C363" s="547"/>
      <c r="D363" s="9"/>
    </row>
    <row r="364" spans="1:4" x14ac:dyDescent="0.2">
      <c r="A364" s="9"/>
      <c r="B364" s="8"/>
      <c r="C364" s="547"/>
      <c r="D364" s="9"/>
    </row>
    <row r="365" spans="1:4" x14ac:dyDescent="0.2">
      <c r="A365" s="9"/>
      <c r="B365" s="8"/>
      <c r="C365" s="547"/>
      <c r="D365" s="9"/>
    </row>
    <row r="366" spans="1:4" x14ac:dyDescent="0.2">
      <c r="A366" s="9"/>
      <c r="B366" s="8"/>
      <c r="C366" s="547"/>
      <c r="D366" s="9"/>
    </row>
    <row r="367" spans="1:4" x14ac:dyDescent="0.2">
      <c r="A367" s="9"/>
      <c r="B367" s="8"/>
      <c r="C367" s="547"/>
      <c r="D367" s="9"/>
    </row>
    <row r="368" spans="1:4" x14ac:dyDescent="0.2">
      <c r="A368" s="9"/>
      <c r="B368" s="8"/>
      <c r="C368" s="547"/>
      <c r="D368" s="9"/>
    </row>
    <row r="369" spans="1:4" x14ac:dyDescent="0.2">
      <c r="A369" s="9"/>
      <c r="B369" s="8"/>
      <c r="C369" s="547"/>
      <c r="D369" s="9"/>
    </row>
    <row r="370" spans="1:4" x14ac:dyDescent="0.2">
      <c r="A370" s="9"/>
      <c r="B370" s="8"/>
      <c r="C370" s="547"/>
      <c r="D370" s="9"/>
    </row>
    <row r="371" spans="1:4" x14ac:dyDescent="0.2">
      <c r="A371" s="9"/>
      <c r="B371" s="8"/>
      <c r="C371" s="547"/>
      <c r="D371" s="9"/>
    </row>
    <row r="372" spans="1:4" x14ac:dyDescent="0.2">
      <c r="A372" s="9"/>
      <c r="B372" s="8"/>
      <c r="C372" s="547"/>
      <c r="D372" s="9"/>
    </row>
    <row r="373" spans="1:4" x14ac:dyDescent="0.2">
      <c r="A373" s="9"/>
      <c r="B373" s="8"/>
      <c r="C373" s="547"/>
      <c r="D373" s="9"/>
    </row>
    <row r="374" spans="1:4" x14ac:dyDescent="0.2">
      <c r="A374" s="9"/>
      <c r="B374" s="8"/>
      <c r="C374" s="547"/>
      <c r="D374" s="9"/>
    </row>
    <row r="375" spans="1:4" x14ac:dyDescent="0.2">
      <c r="A375" s="9"/>
      <c r="B375" s="8"/>
      <c r="C375" s="547"/>
      <c r="D375" s="9"/>
    </row>
    <row r="376" spans="1:4" x14ac:dyDescent="0.2">
      <c r="A376" s="9"/>
      <c r="B376" s="8"/>
      <c r="C376" s="547"/>
      <c r="D376" s="9"/>
    </row>
    <row r="377" spans="1:4" x14ac:dyDescent="0.2">
      <c r="A377" s="9"/>
      <c r="B377" s="8"/>
      <c r="C377" s="547"/>
      <c r="D377" s="9"/>
    </row>
    <row r="378" spans="1:4" x14ac:dyDescent="0.2">
      <c r="A378" s="9"/>
      <c r="B378" s="8"/>
      <c r="C378" s="547"/>
      <c r="D378" s="9"/>
    </row>
    <row r="379" spans="1:4" x14ac:dyDescent="0.2">
      <c r="A379" s="9"/>
      <c r="B379" s="8"/>
      <c r="C379" s="547"/>
      <c r="D379" s="9"/>
    </row>
    <row r="380" spans="1:4" x14ac:dyDescent="0.2">
      <c r="A380" s="9"/>
      <c r="B380" s="8"/>
      <c r="C380" s="547"/>
      <c r="D380" s="9"/>
    </row>
    <row r="381" spans="1:4" x14ac:dyDescent="0.2">
      <c r="A381" s="9"/>
      <c r="B381" s="8"/>
      <c r="C381" s="547"/>
      <c r="D381" s="9"/>
    </row>
    <row r="382" spans="1:4" x14ac:dyDescent="0.2">
      <c r="A382" s="9"/>
      <c r="B382" s="8"/>
      <c r="C382" s="547"/>
      <c r="D382" s="9"/>
    </row>
    <row r="383" spans="1:4" x14ac:dyDescent="0.2">
      <c r="A383" s="9"/>
      <c r="B383" s="8"/>
      <c r="C383" s="547"/>
      <c r="D383" s="9"/>
    </row>
    <row r="384" spans="1:4" x14ac:dyDescent="0.2">
      <c r="A384" s="9"/>
      <c r="B384" s="8"/>
      <c r="C384" s="547"/>
      <c r="D384" s="9"/>
    </row>
    <row r="385" spans="1:4" x14ac:dyDescent="0.2">
      <c r="A385" s="9"/>
      <c r="B385" s="8"/>
      <c r="C385" s="547"/>
      <c r="D385" s="9"/>
    </row>
    <row r="386" spans="1:4" x14ac:dyDescent="0.2">
      <c r="A386" s="9"/>
      <c r="B386" s="8"/>
      <c r="C386" s="547"/>
      <c r="D386" s="9"/>
    </row>
    <row r="387" spans="1:4" x14ac:dyDescent="0.2">
      <c r="A387" s="9"/>
      <c r="B387" s="8"/>
      <c r="C387" s="547"/>
      <c r="D387" s="9"/>
    </row>
    <row r="388" spans="1:4" x14ac:dyDescent="0.2">
      <c r="A388" s="9"/>
      <c r="B388" s="8"/>
      <c r="C388" s="547"/>
      <c r="D388" s="9"/>
    </row>
    <row r="389" spans="1:4" x14ac:dyDescent="0.2">
      <c r="A389" s="9"/>
      <c r="B389" s="8"/>
      <c r="C389" s="547"/>
      <c r="D389" s="9"/>
    </row>
    <row r="390" spans="1:4" x14ac:dyDescent="0.2">
      <c r="A390" s="9"/>
      <c r="B390" s="8"/>
      <c r="C390" s="547"/>
      <c r="D390" s="9"/>
    </row>
    <row r="391" spans="1:4" x14ac:dyDescent="0.2">
      <c r="A391" s="9"/>
      <c r="B391" s="8"/>
      <c r="C391" s="547"/>
      <c r="D391" s="9"/>
    </row>
    <row r="392" spans="1:4" x14ac:dyDescent="0.2">
      <c r="A392" s="9"/>
      <c r="B392" s="8"/>
      <c r="C392" s="547"/>
      <c r="D392" s="9"/>
    </row>
    <row r="393" spans="1:4" x14ac:dyDescent="0.2">
      <c r="A393" s="9"/>
      <c r="B393" s="8"/>
      <c r="C393" s="547"/>
      <c r="D393" s="9"/>
    </row>
    <row r="394" spans="1:4" x14ac:dyDescent="0.2">
      <c r="A394" s="9"/>
      <c r="B394" s="8"/>
      <c r="C394" s="547"/>
      <c r="D394" s="9"/>
    </row>
    <row r="395" spans="1:4" x14ac:dyDescent="0.2">
      <c r="A395" s="9"/>
      <c r="B395" s="8"/>
      <c r="C395" s="547"/>
      <c r="D395" s="9"/>
    </row>
    <row r="396" spans="1:4" x14ac:dyDescent="0.2">
      <c r="A396" s="9"/>
      <c r="B396" s="8"/>
      <c r="C396" s="547"/>
      <c r="D396" s="9"/>
    </row>
    <row r="397" spans="1:4" x14ac:dyDescent="0.2">
      <c r="A397" s="9"/>
      <c r="B397" s="8"/>
      <c r="C397" s="547"/>
      <c r="D397" s="9"/>
    </row>
    <row r="398" spans="1:4" x14ac:dyDescent="0.2">
      <c r="A398" s="9"/>
      <c r="B398" s="8"/>
      <c r="C398" s="547"/>
      <c r="D398" s="9"/>
    </row>
    <row r="399" spans="1:4" x14ac:dyDescent="0.2">
      <c r="A399" s="9"/>
      <c r="B399" s="8"/>
      <c r="C399" s="547"/>
      <c r="D399" s="9"/>
    </row>
    <row r="400" spans="1:4" x14ac:dyDescent="0.2">
      <c r="A400" s="9"/>
      <c r="B400" s="8"/>
      <c r="C400" s="547"/>
      <c r="D400" s="9"/>
    </row>
    <row r="401" spans="1:4" x14ac:dyDescent="0.2">
      <c r="A401" s="9"/>
      <c r="B401" s="8"/>
      <c r="C401" s="547"/>
      <c r="D401" s="9"/>
    </row>
    <row r="402" spans="1:4" x14ac:dyDescent="0.2">
      <c r="A402" s="9"/>
      <c r="B402" s="8"/>
      <c r="C402" s="547"/>
      <c r="D402" s="9"/>
    </row>
    <row r="403" spans="1:4" x14ac:dyDescent="0.2">
      <c r="B403" s="8"/>
      <c r="C403" s="547"/>
      <c r="D403" s="9"/>
    </row>
  </sheetData>
  <mergeCells count="6">
    <mergeCell ref="J272:K272"/>
    <mergeCell ref="F277:I277"/>
    <mergeCell ref="A1:D1"/>
    <mergeCell ref="A2:D2"/>
    <mergeCell ref="E7:E8"/>
    <mergeCell ref="A3:D3"/>
  </mergeCells>
  <phoneticPr fontId="5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74" orientation="portrait" r:id="rId1"/>
  <headerFooter alignWithMargins="0"/>
  <rowBreaks count="5" manualBreakCount="5">
    <brk id="81" max="4" man="1"/>
    <brk id="142" max="16383" man="1"/>
    <brk id="167" max="16383" man="1"/>
    <brk id="212" max="16383" man="1"/>
    <brk id="26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E59"/>
  <sheetViews>
    <sheetView view="pageBreakPreview" zoomScaleSheetLayoutView="100" workbookViewId="0">
      <selection activeCell="A3" sqref="A3:D3"/>
    </sheetView>
  </sheetViews>
  <sheetFormatPr defaultRowHeight="12.75" x14ac:dyDescent="0.2"/>
  <cols>
    <col min="1" max="1" width="52.5703125" customWidth="1"/>
    <col min="2" max="2" width="10.42578125" customWidth="1"/>
    <col min="3" max="3" width="10.28515625" style="315" customWidth="1"/>
    <col min="4" max="4" width="11.85546875" customWidth="1"/>
    <col min="5" max="5" width="14.7109375" bestFit="1" customWidth="1"/>
  </cols>
  <sheetData>
    <row r="1" spans="1:5" x14ac:dyDescent="0.2">
      <c r="A1" s="615" t="s">
        <v>283</v>
      </c>
      <c r="B1" s="616"/>
      <c r="C1" s="616"/>
      <c r="D1" s="616"/>
    </row>
    <row r="2" spans="1:5" x14ac:dyDescent="0.2">
      <c r="A2" s="627" t="s">
        <v>404</v>
      </c>
      <c r="B2" s="609"/>
      <c r="C2" s="609"/>
      <c r="D2" s="609"/>
    </row>
    <row r="3" spans="1:5" ht="29.25" customHeight="1" x14ac:dyDescent="0.2">
      <c r="A3" s="619" t="s">
        <v>475</v>
      </c>
      <c r="B3" s="620"/>
      <c r="C3" s="620"/>
      <c r="D3" s="620"/>
    </row>
    <row r="4" spans="1:5" x14ac:dyDescent="0.2">
      <c r="A4" s="1"/>
      <c r="B4" s="2"/>
      <c r="C4" s="628" t="s">
        <v>162</v>
      </c>
      <c r="D4" s="628"/>
    </row>
    <row r="5" spans="1:5" ht="13.5" thickBot="1" x14ac:dyDescent="0.25">
      <c r="A5" s="1"/>
      <c r="B5" s="2"/>
      <c r="C5" s="626" t="s">
        <v>243</v>
      </c>
      <c r="D5" s="626"/>
    </row>
    <row r="6" spans="1:5" ht="13.5" thickBot="1" x14ac:dyDescent="0.25">
      <c r="A6" s="621" t="s">
        <v>46</v>
      </c>
      <c r="B6" s="622"/>
      <c r="C6" s="622"/>
      <c r="D6" s="622"/>
      <c r="E6" s="623"/>
    </row>
    <row r="7" spans="1:5" x14ac:dyDescent="0.2">
      <c r="A7" s="11" t="s">
        <v>14</v>
      </c>
      <c r="B7" s="66" t="s">
        <v>10</v>
      </c>
      <c r="C7" s="551"/>
      <c r="D7" s="291" t="s">
        <v>11</v>
      </c>
      <c r="E7" s="624" t="s">
        <v>45</v>
      </c>
    </row>
    <row r="8" spans="1:5" ht="13.5" thickBot="1" x14ac:dyDescent="0.25">
      <c r="A8" s="14"/>
      <c r="B8" s="18" t="s">
        <v>24</v>
      </c>
      <c r="C8" s="576" t="s">
        <v>12</v>
      </c>
      <c r="D8" s="292"/>
      <c r="E8" s="625"/>
    </row>
    <row r="9" spans="1:5" s="205" customFormat="1" x14ac:dyDescent="0.2">
      <c r="A9" s="236" t="s">
        <v>328</v>
      </c>
      <c r="B9" s="413">
        <f>SUM(B10:B12)</f>
        <v>49836</v>
      </c>
      <c r="C9" s="588">
        <f>SUM(C10:C12)</f>
        <v>63950</v>
      </c>
      <c r="D9" s="293"/>
      <c r="E9" s="288"/>
    </row>
    <row r="10" spans="1:5" x14ac:dyDescent="0.2">
      <c r="A10" s="39" t="s">
        <v>359</v>
      </c>
      <c r="B10" s="162">
        <v>18739</v>
      </c>
      <c r="C10" s="130">
        <v>26390</v>
      </c>
      <c r="D10" s="294"/>
      <c r="E10" s="237"/>
    </row>
    <row r="11" spans="1:5" x14ac:dyDescent="0.2">
      <c r="A11" s="39" t="s">
        <v>360</v>
      </c>
      <c r="B11" s="411">
        <v>3658</v>
      </c>
      <c r="C11" s="130">
        <v>4264</v>
      </c>
      <c r="D11" s="25"/>
      <c r="E11" s="237"/>
    </row>
    <row r="12" spans="1:5" x14ac:dyDescent="0.2">
      <c r="A12" s="105" t="s">
        <v>361</v>
      </c>
      <c r="B12" s="412">
        <v>27439</v>
      </c>
      <c r="C12" s="130">
        <v>33296</v>
      </c>
      <c r="D12" s="454"/>
      <c r="E12" s="237"/>
    </row>
    <row r="13" spans="1:5" x14ac:dyDescent="0.2">
      <c r="A13" s="312"/>
      <c r="B13" s="313"/>
      <c r="C13" s="455"/>
      <c r="D13" s="314"/>
      <c r="E13" s="237"/>
    </row>
    <row r="14" spans="1:5" s="207" customFormat="1" x14ac:dyDescent="0.2">
      <c r="A14" s="238" t="s">
        <v>16</v>
      </c>
      <c r="B14" s="373">
        <v>600</v>
      </c>
      <c r="C14" s="208">
        <v>358</v>
      </c>
      <c r="D14" s="296"/>
      <c r="E14" s="289"/>
    </row>
    <row r="15" spans="1:5" s="207" customFormat="1" x14ac:dyDescent="0.2">
      <c r="A15" s="238" t="s">
        <v>17</v>
      </c>
      <c r="B15" s="373">
        <v>108076</v>
      </c>
      <c r="C15" s="208">
        <v>123152</v>
      </c>
      <c r="D15" s="206"/>
      <c r="E15" s="289"/>
    </row>
    <row r="16" spans="1:5" s="207" customFormat="1" x14ac:dyDescent="0.2">
      <c r="A16" s="238" t="s">
        <v>326</v>
      </c>
      <c r="B16" s="206">
        <v>5635</v>
      </c>
      <c r="C16" s="208">
        <v>16069</v>
      </c>
      <c r="D16" s="296"/>
      <c r="E16" s="289"/>
    </row>
    <row r="17" spans="1:5" x14ac:dyDescent="0.2">
      <c r="A17" s="239"/>
      <c r="B17" s="169"/>
      <c r="C17" s="552"/>
      <c r="D17" s="297"/>
      <c r="E17" s="240"/>
    </row>
    <row r="18" spans="1:5" s="209" customFormat="1" x14ac:dyDescent="0.2">
      <c r="A18" s="241" t="s">
        <v>240</v>
      </c>
      <c r="B18" s="397">
        <f>B19+B27</f>
        <v>10297</v>
      </c>
      <c r="C18" s="208">
        <f>C19+C27+C28</f>
        <v>10592</v>
      </c>
      <c r="D18" s="298"/>
      <c r="E18" s="289"/>
    </row>
    <row r="19" spans="1:5" s="50" customFormat="1" x14ac:dyDescent="0.2">
      <c r="A19" s="40" t="s">
        <v>362</v>
      </c>
      <c r="B19" s="352">
        <f>SUM(B20:B26)</f>
        <v>10147</v>
      </c>
      <c r="C19" s="165">
        <f>SUM(C20:C26)</f>
        <v>10147</v>
      </c>
      <c r="D19" s="142"/>
      <c r="E19" s="237"/>
    </row>
    <row r="20" spans="1:5" x14ac:dyDescent="0.2">
      <c r="A20" s="39" t="s">
        <v>233</v>
      </c>
      <c r="B20" s="351">
        <v>192</v>
      </c>
      <c r="C20" s="130">
        <v>192</v>
      </c>
      <c r="D20" s="294"/>
      <c r="E20" s="237"/>
    </row>
    <row r="21" spans="1:5" x14ac:dyDescent="0.2">
      <c r="A21" s="39" t="s">
        <v>311</v>
      </c>
      <c r="B21" s="351">
        <v>65</v>
      </c>
      <c r="C21" s="130">
        <v>65</v>
      </c>
      <c r="D21" s="294"/>
      <c r="E21" s="237"/>
    </row>
    <row r="22" spans="1:5" x14ac:dyDescent="0.2">
      <c r="A22" s="39" t="s">
        <v>214</v>
      </c>
      <c r="B22" s="351">
        <v>297</v>
      </c>
      <c r="C22" s="130">
        <v>297</v>
      </c>
      <c r="D22" s="294"/>
      <c r="E22" s="237"/>
    </row>
    <row r="23" spans="1:5" x14ac:dyDescent="0.2">
      <c r="A23" s="39" t="s">
        <v>205</v>
      </c>
      <c r="B23" s="351">
        <v>9068</v>
      </c>
      <c r="C23" s="130">
        <v>9068</v>
      </c>
      <c r="D23" s="294"/>
      <c r="E23" s="237"/>
    </row>
    <row r="24" spans="1:5" x14ac:dyDescent="0.2">
      <c r="A24" s="39" t="s">
        <v>206</v>
      </c>
      <c r="B24" s="351">
        <v>405</v>
      </c>
      <c r="C24" s="130">
        <v>405</v>
      </c>
      <c r="D24" s="294"/>
      <c r="E24" s="237"/>
    </row>
    <row r="25" spans="1:5" x14ac:dyDescent="0.2">
      <c r="A25" s="39" t="s">
        <v>330</v>
      </c>
      <c r="B25" s="351">
        <v>20</v>
      </c>
      <c r="C25" s="130">
        <v>20</v>
      </c>
      <c r="D25" s="294"/>
      <c r="E25" s="237"/>
    </row>
    <row r="26" spans="1:5" x14ac:dyDescent="0.2">
      <c r="A26" s="39" t="s">
        <v>329</v>
      </c>
      <c r="B26" s="351">
        <v>100</v>
      </c>
      <c r="C26" s="130">
        <v>100</v>
      </c>
      <c r="D26" s="294"/>
      <c r="E26" s="237"/>
    </row>
    <row r="27" spans="1:5" s="50" customFormat="1" x14ac:dyDescent="0.2">
      <c r="A27" s="40" t="s">
        <v>363</v>
      </c>
      <c r="B27" s="165">
        <v>150</v>
      </c>
      <c r="C27" s="41">
        <v>150</v>
      </c>
      <c r="D27" s="299"/>
      <c r="E27" s="237"/>
    </row>
    <row r="28" spans="1:5" s="50" customFormat="1" x14ac:dyDescent="0.2">
      <c r="A28" s="242" t="s">
        <v>395</v>
      </c>
      <c r="B28" s="165">
        <v>0</v>
      </c>
      <c r="C28" s="41">
        <v>295</v>
      </c>
      <c r="D28" s="142"/>
      <c r="E28" s="237"/>
    </row>
    <row r="29" spans="1:5" s="50" customFormat="1" x14ac:dyDescent="0.2">
      <c r="A29" s="242"/>
      <c r="B29" s="168"/>
      <c r="C29" s="366"/>
      <c r="D29" s="300"/>
      <c r="E29" s="237"/>
    </row>
    <row r="30" spans="1:5" s="207" customFormat="1" x14ac:dyDescent="0.2">
      <c r="A30" s="241" t="s">
        <v>372</v>
      </c>
      <c r="B30" s="208">
        <f>B31</f>
        <v>1650</v>
      </c>
      <c r="C30" s="208">
        <f>C31</f>
        <v>1650</v>
      </c>
      <c r="D30" s="298"/>
      <c r="E30" s="243"/>
    </row>
    <row r="31" spans="1:5" x14ac:dyDescent="0.2">
      <c r="A31" s="469" t="s">
        <v>364</v>
      </c>
      <c r="B31" s="249">
        <v>1650</v>
      </c>
      <c r="C31" s="249">
        <v>1650</v>
      </c>
      <c r="D31" s="294"/>
      <c r="E31" s="237"/>
    </row>
    <row r="32" spans="1:5" x14ac:dyDescent="0.2">
      <c r="A32" s="347"/>
      <c r="B32" s="348"/>
      <c r="C32" s="541"/>
      <c r="D32" s="396"/>
      <c r="E32" s="237"/>
    </row>
    <row r="33" spans="1:5" s="207" customFormat="1" x14ac:dyDescent="0.2">
      <c r="A33" s="241" t="s">
        <v>241</v>
      </c>
      <c r="B33" s="397">
        <f>SUM(B34:B35)</f>
        <v>90638</v>
      </c>
      <c r="C33" s="208">
        <v>93142</v>
      </c>
      <c r="D33" s="298"/>
      <c r="E33" s="243"/>
    </row>
    <row r="34" spans="1:5" x14ac:dyDescent="0.2">
      <c r="A34" s="104" t="s">
        <v>365</v>
      </c>
      <c r="B34" s="351">
        <v>65626</v>
      </c>
      <c r="C34" s="249">
        <v>68093</v>
      </c>
      <c r="D34" s="301"/>
      <c r="E34" s="290"/>
    </row>
    <row r="35" spans="1:5" x14ac:dyDescent="0.2">
      <c r="A35" s="104" t="s">
        <v>366</v>
      </c>
      <c r="B35" s="351">
        <v>25012</v>
      </c>
      <c r="C35" s="249">
        <v>25049</v>
      </c>
      <c r="D35" s="118"/>
      <c r="E35" s="290"/>
    </row>
    <row r="36" spans="1:5" x14ac:dyDescent="0.2">
      <c r="A36" s="230"/>
      <c r="B36" s="64"/>
      <c r="C36" s="553"/>
      <c r="D36" s="295"/>
      <c r="E36" s="237"/>
    </row>
    <row r="37" spans="1:5" s="207" customFormat="1" x14ac:dyDescent="0.2">
      <c r="A37" s="238" t="s">
        <v>48</v>
      </c>
      <c r="B37" s="397">
        <f>B38+B42</f>
        <v>24198</v>
      </c>
      <c r="C37" s="208">
        <f>C38+C42</f>
        <v>357328</v>
      </c>
      <c r="D37" s="296"/>
      <c r="E37" s="243"/>
    </row>
    <row r="38" spans="1:5" x14ac:dyDescent="0.2">
      <c r="A38" s="135" t="s">
        <v>367</v>
      </c>
      <c r="B38" s="375">
        <f>B39+B40</f>
        <v>12629</v>
      </c>
      <c r="C38" s="41">
        <f>C39+C40</f>
        <v>9424</v>
      </c>
      <c r="D38" s="301"/>
      <c r="E38" s="290"/>
    </row>
    <row r="39" spans="1:5" x14ac:dyDescent="0.2">
      <c r="A39" s="244" t="s">
        <v>18</v>
      </c>
      <c r="B39" s="391">
        <f>22732+27335+56-1140-37332-162</f>
        <v>11489</v>
      </c>
      <c r="C39" s="130">
        <f>22177-12753</f>
        <v>9424</v>
      </c>
      <c r="D39" s="317"/>
      <c r="E39" s="237"/>
    </row>
    <row r="40" spans="1:5" x14ac:dyDescent="0.2">
      <c r="A40" s="244" t="s">
        <v>324</v>
      </c>
      <c r="B40" s="391">
        <v>1140</v>
      </c>
      <c r="C40" s="594">
        <v>0</v>
      </c>
      <c r="D40" s="392"/>
      <c r="E40" s="237"/>
    </row>
    <row r="41" spans="1:5" x14ac:dyDescent="0.2">
      <c r="A41" s="244"/>
      <c r="B41" s="365"/>
      <c r="C41" s="554"/>
      <c r="D41" s="392"/>
      <c r="E41" s="237"/>
    </row>
    <row r="42" spans="1:5" x14ac:dyDescent="0.2">
      <c r="A42" s="135" t="s">
        <v>368</v>
      </c>
      <c r="B42" s="375">
        <f>B43+B44+B45</f>
        <v>11569</v>
      </c>
      <c r="C42" s="41">
        <f>C43+C44+C45+C46+C47+C48</f>
        <v>347904</v>
      </c>
      <c r="D42" s="301"/>
      <c r="E42" s="237"/>
    </row>
    <row r="43" spans="1:5" x14ac:dyDescent="0.2">
      <c r="A43" s="245" t="s">
        <v>416</v>
      </c>
      <c r="B43" s="130">
        <v>2200</v>
      </c>
      <c r="C43" s="130">
        <v>1677</v>
      </c>
      <c r="D43" s="301"/>
      <c r="E43" s="237"/>
    </row>
    <row r="44" spans="1:5" x14ac:dyDescent="0.2">
      <c r="A44" s="244" t="s">
        <v>451</v>
      </c>
      <c r="B44" s="391">
        <v>5934</v>
      </c>
      <c r="C44" s="130">
        <v>5934</v>
      </c>
      <c r="D44" s="301"/>
      <c r="E44" s="237"/>
    </row>
    <row r="45" spans="1:5" x14ac:dyDescent="0.2">
      <c r="A45" s="246" t="s">
        <v>207</v>
      </c>
      <c r="B45" s="130">
        <v>3435</v>
      </c>
      <c r="C45" s="130">
        <v>3243</v>
      </c>
      <c r="D45" s="283"/>
      <c r="E45" s="237"/>
    </row>
    <row r="46" spans="1:5" x14ac:dyDescent="0.2">
      <c r="A46" s="246" t="s">
        <v>417</v>
      </c>
      <c r="B46" s="130">
        <v>0</v>
      </c>
      <c r="C46" s="130">
        <v>0</v>
      </c>
      <c r="D46" s="283"/>
      <c r="E46" s="237"/>
    </row>
    <row r="47" spans="1:5" x14ac:dyDescent="0.2">
      <c r="A47" s="246" t="s">
        <v>450</v>
      </c>
      <c r="B47" s="130">
        <v>0</v>
      </c>
      <c r="C47" s="130">
        <v>324297</v>
      </c>
      <c r="D47" s="283"/>
      <c r="E47" s="237"/>
    </row>
    <row r="48" spans="1:5" x14ac:dyDescent="0.2">
      <c r="A48" s="246" t="s">
        <v>461</v>
      </c>
      <c r="B48" s="130">
        <v>0</v>
      </c>
      <c r="C48" s="130">
        <v>12753</v>
      </c>
      <c r="D48" s="283"/>
      <c r="E48" s="237"/>
    </row>
    <row r="49" spans="1:5" x14ac:dyDescent="0.2">
      <c r="A49" s="246"/>
      <c r="B49" s="455"/>
      <c r="C49" s="455"/>
      <c r="D49" s="68"/>
      <c r="E49" s="237"/>
    </row>
    <row r="50" spans="1:5" s="207" customFormat="1" x14ac:dyDescent="0.2">
      <c r="A50" s="238" t="s">
        <v>178</v>
      </c>
      <c r="B50" s="208">
        <v>3684</v>
      </c>
      <c r="C50" s="208">
        <v>3684</v>
      </c>
      <c r="D50" s="296"/>
      <c r="E50" s="243"/>
    </row>
    <row r="51" spans="1:5" x14ac:dyDescent="0.2">
      <c r="A51" s="232"/>
      <c r="B51" s="366"/>
      <c r="C51" s="555"/>
      <c r="D51" s="283"/>
      <c r="E51" s="237"/>
    </row>
    <row r="52" spans="1:5" x14ac:dyDescent="0.2">
      <c r="A52" s="62" t="s">
        <v>254</v>
      </c>
      <c r="B52" s="401">
        <f>SUM(B33,B30,B18,B14,B9,B15,B16,B50,B37)</f>
        <v>294614</v>
      </c>
      <c r="C52" s="63">
        <f>SUM(C33,C30,C18,C14,C9,C15,C16,C50,C37)</f>
        <v>669925</v>
      </c>
      <c r="D52" s="281"/>
      <c r="E52" s="237"/>
    </row>
    <row r="53" spans="1:5" x14ac:dyDescent="0.2">
      <c r="A53" s="233"/>
      <c r="B53" s="364"/>
      <c r="C53" s="364"/>
      <c r="D53" s="284"/>
      <c r="E53" s="237"/>
    </row>
    <row r="54" spans="1:5" s="1" customFormat="1" x14ac:dyDescent="0.2">
      <c r="A54" s="62" t="s">
        <v>204</v>
      </c>
      <c r="B54" s="401">
        <v>114910</v>
      </c>
      <c r="C54" s="63">
        <v>120702</v>
      </c>
      <c r="D54" s="281"/>
      <c r="E54" s="226"/>
    </row>
    <row r="55" spans="1:5" s="1" customFormat="1" x14ac:dyDescent="0.2">
      <c r="A55" s="62" t="s">
        <v>193</v>
      </c>
      <c r="B55" s="401">
        <v>82787</v>
      </c>
      <c r="C55" s="63">
        <v>86311</v>
      </c>
      <c r="D55" s="281"/>
      <c r="E55" s="226"/>
    </row>
    <row r="56" spans="1:5" s="1" customFormat="1" x14ac:dyDescent="0.2">
      <c r="A56" s="231"/>
      <c r="B56" s="367"/>
      <c r="C56" s="367"/>
      <c r="D56" s="282"/>
      <c r="E56" s="225"/>
    </row>
    <row r="57" spans="1:5" s="1" customFormat="1" x14ac:dyDescent="0.2">
      <c r="A57" s="229" t="s">
        <v>252</v>
      </c>
      <c r="B57" s="401">
        <f>B33</f>
        <v>90638</v>
      </c>
      <c r="C57" s="63">
        <v>93142</v>
      </c>
      <c r="D57" s="285"/>
      <c r="E57" s="226"/>
    </row>
    <row r="58" spans="1:5" x14ac:dyDescent="0.2">
      <c r="A58" s="7"/>
      <c r="B58" s="368"/>
      <c r="C58" s="547"/>
      <c r="D58" s="10"/>
      <c r="E58" s="247"/>
    </row>
    <row r="59" spans="1:5" ht="13.5" thickBot="1" x14ac:dyDescent="0.25">
      <c r="A59" s="235" t="s">
        <v>253</v>
      </c>
      <c r="B59" s="416">
        <f>B52+B54+B55-B57</f>
        <v>401673</v>
      </c>
      <c r="C59" s="69">
        <f>C52+C54+C55-C57</f>
        <v>783796</v>
      </c>
      <c r="D59" s="287">
        <f>SUM(D52:D57)</f>
        <v>0</v>
      </c>
      <c r="E59" s="248"/>
    </row>
  </sheetData>
  <mergeCells count="7">
    <mergeCell ref="A6:E6"/>
    <mergeCell ref="E7:E8"/>
    <mergeCell ref="C5:D5"/>
    <mergeCell ref="A1:D1"/>
    <mergeCell ref="A2:D2"/>
    <mergeCell ref="A3:D3"/>
    <mergeCell ref="C4:D4"/>
  </mergeCells>
  <phoneticPr fontId="5" type="noConversion"/>
  <pageMargins left="0.75" right="0.75" top="1" bottom="1" header="0.5" footer="0.5"/>
  <pageSetup paperSize="9" scale="93" orientation="portrait" r:id="rId1"/>
  <headerFooter alignWithMargins="0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D48"/>
  <sheetViews>
    <sheetView view="pageBreakPreview" zoomScaleSheetLayoutView="100" workbookViewId="0">
      <selection activeCell="A8" sqref="A7:A8"/>
    </sheetView>
  </sheetViews>
  <sheetFormatPr defaultRowHeight="12.75" x14ac:dyDescent="0.2"/>
  <cols>
    <col min="1" max="1" width="51" customWidth="1"/>
    <col min="2" max="2" width="10.7109375" customWidth="1"/>
    <col min="3" max="3" width="12.85546875" style="315" customWidth="1"/>
    <col min="4" max="4" width="13.140625" customWidth="1"/>
  </cols>
  <sheetData>
    <row r="1" spans="1:4" x14ac:dyDescent="0.2">
      <c r="A1" s="615" t="s">
        <v>283</v>
      </c>
      <c r="B1" s="616"/>
      <c r="C1" s="616"/>
      <c r="D1" s="616"/>
    </row>
    <row r="2" spans="1:4" x14ac:dyDescent="0.2">
      <c r="A2" s="627" t="s">
        <v>404</v>
      </c>
      <c r="B2" s="609"/>
      <c r="C2" s="609"/>
      <c r="D2" s="609"/>
    </row>
    <row r="3" spans="1:4" x14ac:dyDescent="0.2">
      <c r="A3" s="633" t="s">
        <v>23</v>
      </c>
      <c r="B3" s="609"/>
      <c r="C3" s="609"/>
      <c r="D3" s="609"/>
    </row>
    <row r="4" spans="1:4" ht="24.75" customHeight="1" x14ac:dyDescent="0.2">
      <c r="A4" s="619" t="s">
        <v>475</v>
      </c>
      <c r="B4" s="620"/>
      <c r="C4" s="620"/>
      <c r="D4" s="620"/>
    </row>
    <row r="5" spans="1:4" x14ac:dyDescent="0.2">
      <c r="A5" s="127"/>
      <c r="B5" s="126"/>
      <c r="C5" s="556"/>
      <c r="D5" s="196" t="s">
        <v>191</v>
      </c>
    </row>
    <row r="6" spans="1:4" ht="13.5" thickBot="1" x14ac:dyDescent="0.25">
      <c r="A6" s="23"/>
      <c r="B6" s="24"/>
      <c r="C6" s="629" t="s">
        <v>242</v>
      </c>
      <c r="D6" s="630"/>
    </row>
    <row r="7" spans="1:4" ht="13.5" thickBot="1" x14ac:dyDescent="0.25">
      <c r="A7" s="29" t="s">
        <v>19</v>
      </c>
      <c r="B7" s="44" t="s">
        <v>25</v>
      </c>
      <c r="C7" s="582" t="s">
        <v>20</v>
      </c>
      <c r="D7" s="45" t="s">
        <v>11</v>
      </c>
    </row>
    <row r="8" spans="1:4" x14ac:dyDescent="0.2">
      <c r="A8" s="140" t="s">
        <v>166</v>
      </c>
      <c r="B8" s="489">
        <f>1315+280</f>
        <v>1595</v>
      </c>
      <c r="C8" s="589">
        <v>4932</v>
      </c>
      <c r="D8" s="490"/>
    </row>
    <row r="9" spans="1:4" x14ac:dyDescent="0.2">
      <c r="A9" s="104" t="s">
        <v>167</v>
      </c>
      <c r="B9" s="351">
        <f>2720+578</f>
        <v>3298</v>
      </c>
      <c r="C9" s="249">
        <v>3255</v>
      </c>
      <c r="D9" s="273"/>
    </row>
    <row r="10" spans="1:4" x14ac:dyDescent="0.2">
      <c r="A10" s="491" t="s">
        <v>369</v>
      </c>
      <c r="B10" s="351">
        <f>113092-1140</f>
        <v>111952</v>
      </c>
      <c r="C10" s="249">
        <f>111952+2794</f>
        <v>114746</v>
      </c>
      <c r="D10" s="275"/>
    </row>
    <row r="11" spans="1:4" x14ac:dyDescent="0.2">
      <c r="A11" s="133" t="s">
        <v>370</v>
      </c>
      <c r="B11" s="351">
        <v>6235</v>
      </c>
      <c r="C11" s="249">
        <v>13397</v>
      </c>
      <c r="D11" s="273"/>
    </row>
    <row r="12" spans="1:4" x14ac:dyDescent="0.2">
      <c r="A12" s="488" t="s">
        <v>457</v>
      </c>
      <c r="B12" s="385">
        <f>SUM(B13:B18)</f>
        <v>2200</v>
      </c>
      <c r="C12" s="385">
        <f>SUM(C13:C18)</f>
        <v>350795</v>
      </c>
      <c r="D12" s="596"/>
    </row>
    <row r="13" spans="1:4" x14ac:dyDescent="0.2">
      <c r="A13" s="212" t="s">
        <v>415</v>
      </c>
      <c r="B13" s="249">
        <v>2200</v>
      </c>
      <c r="C13" s="249">
        <v>1677</v>
      </c>
      <c r="D13" s="275"/>
    </row>
    <row r="14" spans="1:4" x14ac:dyDescent="0.2">
      <c r="A14" s="597" t="s">
        <v>453</v>
      </c>
      <c r="B14" s="526">
        <v>0</v>
      </c>
      <c r="C14" s="526">
        <v>325000</v>
      </c>
      <c r="D14" s="527"/>
    </row>
    <row r="15" spans="1:4" x14ac:dyDescent="0.2">
      <c r="A15" s="597" t="s">
        <v>454</v>
      </c>
      <c r="B15" s="526">
        <v>0</v>
      </c>
      <c r="C15" s="526">
        <v>7337</v>
      </c>
      <c r="D15" s="527"/>
    </row>
    <row r="16" spans="1:4" x14ac:dyDescent="0.2">
      <c r="A16" s="597" t="s">
        <v>455</v>
      </c>
      <c r="B16" s="526">
        <v>0</v>
      </c>
      <c r="C16" s="526">
        <v>2500</v>
      </c>
      <c r="D16" s="527"/>
    </row>
    <row r="17" spans="1:4" x14ac:dyDescent="0.2">
      <c r="A17" s="212" t="s">
        <v>440</v>
      </c>
      <c r="B17" s="249">
        <v>0</v>
      </c>
      <c r="C17" s="249">
        <v>12753</v>
      </c>
      <c r="D17" s="275"/>
    </row>
    <row r="18" spans="1:4" ht="13.5" thickBot="1" x14ac:dyDescent="0.25">
      <c r="A18" s="603" t="s">
        <v>456</v>
      </c>
      <c r="B18" s="385">
        <v>0</v>
      </c>
      <c r="C18" s="385">
        <v>1528</v>
      </c>
      <c r="D18" s="604"/>
    </row>
    <row r="19" spans="1:4" ht="13.5" thickBot="1" x14ac:dyDescent="0.25">
      <c r="A19" s="492" t="s">
        <v>373</v>
      </c>
      <c r="B19" s="493">
        <f>B8+B9+B10+B11+B12</f>
        <v>125280</v>
      </c>
      <c r="C19" s="493">
        <f>SUM(C8:C12)</f>
        <v>487125</v>
      </c>
      <c r="D19" s="494"/>
    </row>
    <row r="20" spans="1:4" x14ac:dyDescent="0.2">
      <c r="A20" s="303"/>
      <c r="B20" s="369"/>
      <c r="C20" s="557"/>
      <c r="D20" s="170"/>
    </row>
    <row r="21" spans="1:4" ht="13.5" thickBot="1" x14ac:dyDescent="0.25">
      <c r="A21" s="303"/>
      <c r="B21" s="369"/>
      <c r="C21" s="631" t="s">
        <v>242</v>
      </c>
      <c r="D21" s="632"/>
    </row>
    <row r="22" spans="1:4" ht="13.5" thickBot="1" x14ac:dyDescent="0.25">
      <c r="A22" s="30" t="s">
        <v>21</v>
      </c>
      <c r="B22" s="403" t="s">
        <v>25</v>
      </c>
      <c r="C22" s="575" t="s">
        <v>20</v>
      </c>
      <c r="D22" s="253" t="s">
        <v>11</v>
      </c>
    </row>
    <row r="23" spans="1:4" x14ac:dyDescent="0.2">
      <c r="A23" s="147" t="s">
        <v>314</v>
      </c>
      <c r="B23" s="388">
        <f>SUM(B24:B29)</f>
        <v>108076</v>
      </c>
      <c r="C23" s="592">
        <f>SUM(C24:C29)</f>
        <v>123152</v>
      </c>
      <c r="D23" s="171"/>
    </row>
    <row r="24" spans="1:4" x14ac:dyDescent="0.2">
      <c r="A24" s="305" t="s">
        <v>255</v>
      </c>
      <c r="B24" s="389">
        <f>1315+280</f>
        <v>1595</v>
      </c>
      <c r="C24" s="591">
        <v>5209</v>
      </c>
      <c r="D24" s="172"/>
    </row>
    <row r="25" spans="1:4" x14ac:dyDescent="0.2">
      <c r="A25" s="304" t="s">
        <v>28</v>
      </c>
      <c r="B25" s="389">
        <f>2720+578</f>
        <v>3298</v>
      </c>
      <c r="C25" s="591">
        <v>5835</v>
      </c>
      <c r="D25" s="174"/>
    </row>
    <row r="26" spans="1:4" x14ac:dyDescent="0.2">
      <c r="A26" s="306" t="s">
        <v>312</v>
      </c>
      <c r="B26" s="389">
        <f>102583+600</f>
        <v>103183</v>
      </c>
      <c r="C26" s="591">
        <f>100281+5736</f>
        <v>106017</v>
      </c>
      <c r="D26" s="174"/>
    </row>
    <row r="27" spans="1:4" x14ac:dyDescent="0.2">
      <c r="A27" s="306" t="s">
        <v>446</v>
      </c>
      <c r="B27" s="389">
        <v>0</v>
      </c>
      <c r="C27" s="591">
        <v>2778</v>
      </c>
      <c r="D27" s="174"/>
    </row>
    <row r="28" spans="1:4" x14ac:dyDescent="0.2">
      <c r="A28" s="306" t="s">
        <v>447</v>
      </c>
      <c r="B28" s="389">
        <v>0</v>
      </c>
      <c r="C28" s="591">
        <v>1765</v>
      </c>
      <c r="D28" s="174"/>
    </row>
    <row r="29" spans="1:4" x14ac:dyDescent="0.2">
      <c r="A29" s="306" t="s">
        <v>448</v>
      </c>
      <c r="B29" s="389">
        <v>0</v>
      </c>
      <c r="C29" s="591">
        <v>1548</v>
      </c>
      <c r="D29" s="174"/>
    </row>
    <row r="30" spans="1:4" x14ac:dyDescent="0.2">
      <c r="A30" s="470" t="s">
        <v>315</v>
      </c>
      <c r="B30" s="388">
        <f>SUM(B31:B32)</f>
        <v>5635</v>
      </c>
      <c r="C30" s="592">
        <f>SUM(C31:C37)</f>
        <v>16069</v>
      </c>
      <c r="D30" s="171"/>
    </row>
    <row r="31" spans="1:4" s="315" customFormat="1" x14ac:dyDescent="0.2">
      <c r="A31" s="390" t="s">
        <v>397</v>
      </c>
      <c r="B31" s="389">
        <v>5600</v>
      </c>
      <c r="C31" s="591">
        <v>5600</v>
      </c>
      <c r="D31" s="316"/>
    </row>
    <row r="32" spans="1:4" ht="25.5" customHeight="1" x14ac:dyDescent="0.2">
      <c r="A32" s="521" t="s">
        <v>313</v>
      </c>
      <c r="B32" s="519">
        <v>35</v>
      </c>
      <c r="C32" s="590">
        <v>48</v>
      </c>
      <c r="D32" s="520"/>
    </row>
    <row r="33" spans="1:4" ht="15" customHeight="1" x14ac:dyDescent="0.2">
      <c r="A33" s="518" t="s">
        <v>399</v>
      </c>
      <c r="B33" s="519">
        <v>0</v>
      </c>
      <c r="C33" s="590">
        <v>451</v>
      </c>
      <c r="D33" s="520"/>
    </row>
    <row r="34" spans="1:4" ht="15" customHeight="1" x14ac:dyDescent="0.2">
      <c r="A34" s="518" t="s">
        <v>396</v>
      </c>
      <c r="B34" s="519">
        <v>0</v>
      </c>
      <c r="C34" s="590">
        <v>90</v>
      </c>
      <c r="D34" s="520"/>
    </row>
    <row r="35" spans="1:4" ht="15" customHeight="1" x14ac:dyDescent="0.2">
      <c r="A35" s="518" t="s">
        <v>444</v>
      </c>
      <c r="B35" s="519"/>
      <c r="C35" s="590">
        <v>383</v>
      </c>
      <c r="D35" s="520"/>
    </row>
    <row r="36" spans="1:4" ht="15" customHeight="1" x14ac:dyDescent="0.2">
      <c r="A36" s="518" t="s">
        <v>398</v>
      </c>
      <c r="B36" s="519">
        <v>0</v>
      </c>
      <c r="C36" s="591">
        <v>8647</v>
      </c>
      <c r="D36" s="520"/>
    </row>
    <row r="37" spans="1:4" ht="15" customHeight="1" x14ac:dyDescent="0.2">
      <c r="A37" s="518" t="s">
        <v>445</v>
      </c>
      <c r="B37" s="519"/>
      <c r="C37" s="591">
        <v>850</v>
      </c>
      <c r="D37" s="520"/>
    </row>
    <row r="38" spans="1:4" x14ac:dyDescent="0.2">
      <c r="A38" s="147" t="s">
        <v>371</v>
      </c>
      <c r="B38" s="388">
        <f>B39+B40+B41</f>
        <v>11569</v>
      </c>
      <c r="C38" s="592">
        <f>C39+C40+C41+C42+C43+C44</f>
        <v>347904</v>
      </c>
      <c r="D38" s="171"/>
    </row>
    <row r="39" spans="1:4" x14ac:dyDescent="0.2">
      <c r="A39" s="304" t="s">
        <v>22</v>
      </c>
      <c r="B39" s="385">
        <v>2200</v>
      </c>
      <c r="C39" s="385">
        <v>1677</v>
      </c>
      <c r="D39" s="173"/>
    </row>
    <row r="40" spans="1:4" x14ac:dyDescent="0.2">
      <c r="A40" s="306" t="s">
        <v>317</v>
      </c>
      <c r="B40" s="395">
        <v>3435</v>
      </c>
      <c r="C40" s="385">
        <v>3243</v>
      </c>
      <c r="D40" s="173"/>
    </row>
    <row r="41" spans="1:4" x14ac:dyDescent="0.2">
      <c r="A41" s="488" t="s">
        <v>318</v>
      </c>
      <c r="B41" s="395">
        <v>5934</v>
      </c>
      <c r="C41" s="385">
        <v>5934</v>
      </c>
      <c r="D41" s="600"/>
    </row>
    <row r="42" spans="1:4" x14ac:dyDescent="0.2">
      <c r="A42" s="601" t="s">
        <v>417</v>
      </c>
      <c r="B42" s="599">
        <v>0</v>
      </c>
      <c r="C42" s="599">
        <v>0</v>
      </c>
      <c r="D42" s="600"/>
    </row>
    <row r="43" spans="1:4" x14ac:dyDescent="0.2">
      <c r="A43" s="601" t="s">
        <v>458</v>
      </c>
      <c r="B43" s="599">
        <v>0</v>
      </c>
      <c r="C43" s="599">
        <v>324297</v>
      </c>
      <c r="D43" s="600"/>
    </row>
    <row r="44" spans="1:4" ht="13.5" thickBot="1" x14ac:dyDescent="0.25">
      <c r="A44" s="578" t="s">
        <v>461</v>
      </c>
      <c r="B44" s="579">
        <v>0</v>
      </c>
      <c r="C44" s="579">
        <v>12753</v>
      </c>
      <c r="D44" s="577"/>
    </row>
    <row r="45" spans="1:4" ht="13.5" thickBot="1" x14ac:dyDescent="0.25">
      <c r="A45" s="419" t="s">
        <v>374</v>
      </c>
      <c r="B45" s="420">
        <f>SUM(B23+B30+B38)</f>
        <v>125280</v>
      </c>
      <c r="C45" s="420">
        <f>SUM(C23+C30+C38)</f>
        <v>487125</v>
      </c>
      <c r="D45" s="420"/>
    </row>
    <row r="46" spans="1:4" x14ac:dyDescent="0.2">
      <c r="A46" s="1"/>
      <c r="B46" s="2"/>
      <c r="D46" s="1"/>
    </row>
    <row r="47" spans="1:4" x14ac:dyDescent="0.2">
      <c r="A47" s="1"/>
      <c r="B47" s="2"/>
      <c r="D47" s="1"/>
    </row>
    <row r="48" spans="1:4" x14ac:dyDescent="0.2">
      <c r="A48" s="1"/>
      <c r="B48" s="2"/>
      <c r="D48" s="1"/>
    </row>
  </sheetData>
  <mergeCells count="6">
    <mergeCell ref="A1:D1"/>
    <mergeCell ref="C6:D6"/>
    <mergeCell ref="C21:D21"/>
    <mergeCell ref="A2:D2"/>
    <mergeCell ref="A3:D3"/>
    <mergeCell ref="A4:D4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  <pageSetUpPr fitToPage="1"/>
  </sheetPr>
  <dimension ref="A1:D38"/>
  <sheetViews>
    <sheetView view="pageBreakPreview" zoomScaleSheetLayoutView="100" workbookViewId="0">
      <selection activeCell="A4" sqref="A4:D4"/>
    </sheetView>
  </sheetViews>
  <sheetFormatPr defaultRowHeight="12.75" x14ac:dyDescent="0.2"/>
  <cols>
    <col min="1" max="1" width="50.7109375" customWidth="1"/>
    <col min="2" max="2" width="10.7109375" customWidth="1"/>
    <col min="3" max="3" width="13.42578125" style="315" customWidth="1"/>
    <col min="4" max="4" width="13.140625" customWidth="1"/>
  </cols>
  <sheetData>
    <row r="1" spans="1:4" x14ac:dyDescent="0.2">
      <c r="A1" s="615" t="s">
        <v>283</v>
      </c>
      <c r="B1" s="616"/>
      <c r="C1" s="616"/>
      <c r="D1" s="616"/>
    </row>
    <row r="2" spans="1:4" x14ac:dyDescent="0.2">
      <c r="A2" s="627" t="s">
        <v>404</v>
      </c>
      <c r="B2" s="609"/>
      <c r="C2" s="609"/>
      <c r="D2" s="609"/>
    </row>
    <row r="3" spans="1:4" x14ac:dyDescent="0.2">
      <c r="A3" s="633" t="s">
        <v>168</v>
      </c>
      <c r="B3" s="609"/>
      <c r="C3" s="609"/>
      <c r="D3" s="609"/>
    </row>
    <row r="4" spans="1:4" ht="26.25" customHeight="1" x14ac:dyDescent="0.2">
      <c r="A4" s="619" t="s">
        <v>475</v>
      </c>
      <c r="B4" s="620"/>
      <c r="C4" s="620"/>
      <c r="D4" s="620"/>
    </row>
    <row r="5" spans="1:4" x14ac:dyDescent="0.2">
      <c r="A5" s="127"/>
      <c r="B5" s="126"/>
      <c r="C5" s="558"/>
      <c r="D5" s="196" t="s">
        <v>165</v>
      </c>
    </row>
    <row r="6" spans="1:4" ht="13.5" thickBot="1" x14ac:dyDescent="0.25">
      <c r="A6" s="23"/>
      <c r="B6" s="24"/>
      <c r="C6" s="629" t="s">
        <v>213</v>
      </c>
      <c r="D6" s="630"/>
    </row>
    <row r="7" spans="1:4" ht="13.5" thickBot="1" x14ac:dyDescent="0.25">
      <c r="A7" s="29" t="s">
        <v>220</v>
      </c>
      <c r="B7" s="44" t="s">
        <v>25</v>
      </c>
      <c r="C7" s="582" t="s">
        <v>20</v>
      </c>
      <c r="D7" s="45" t="s">
        <v>11</v>
      </c>
    </row>
    <row r="8" spans="1:4" x14ac:dyDescent="0.2">
      <c r="A8" s="140" t="s">
        <v>169</v>
      </c>
      <c r="B8" s="376">
        <v>97627</v>
      </c>
      <c r="C8" s="595">
        <v>116777</v>
      </c>
      <c r="D8" s="141"/>
    </row>
    <row r="9" spans="1:4" x14ac:dyDescent="0.2">
      <c r="A9" s="104" t="s">
        <v>170</v>
      </c>
      <c r="B9" s="391">
        <v>7399</v>
      </c>
      <c r="C9" s="130">
        <v>16322</v>
      </c>
      <c r="D9" s="137"/>
    </row>
    <row r="10" spans="1:4" x14ac:dyDescent="0.2">
      <c r="A10" s="104" t="s">
        <v>244</v>
      </c>
      <c r="B10" s="351">
        <v>4765</v>
      </c>
      <c r="C10" s="249">
        <v>0</v>
      </c>
      <c r="D10" s="142"/>
    </row>
    <row r="11" spans="1:4" x14ac:dyDescent="0.2">
      <c r="A11" s="133" t="s">
        <v>245</v>
      </c>
      <c r="B11" s="391">
        <v>7380</v>
      </c>
      <c r="C11" s="130">
        <v>10463</v>
      </c>
      <c r="D11" s="142"/>
    </row>
    <row r="12" spans="1:4" x14ac:dyDescent="0.2">
      <c r="A12" s="133" t="s">
        <v>462</v>
      </c>
      <c r="B12" s="391">
        <v>900</v>
      </c>
      <c r="C12" s="130">
        <v>720</v>
      </c>
      <c r="D12" s="142"/>
    </row>
    <row r="13" spans="1:4" x14ac:dyDescent="0.2">
      <c r="A13" s="133" t="s">
        <v>459</v>
      </c>
      <c r="B13" s="391">
        <f>SUM(B14:B15)</f>
        <v>51263</v>
      </c>
      <c r="C13" s="130">
        <f>36124-2794</f>
        <v>33330</v>
      </c>
      <c r="D13" s="142"/>
    </row>
    <row r="14" spans="1:4" x14ac:dyDescent="0.2">
      <c r="A14" s="133" t="s">
        <v>171</v>
      </c>
      <c r="B14" s="391">
        <v>0</v>
      </c>
      <c r="C14" s="130">
        <v>0</v>
      </c>
      <c r="D14" s="137"/>
    </row>
    <row r="15" spans="1:4" x14ac:dyDescent="0.2">
      <c r="A15" s="302" t="s">
        <v>172</v>
      </c>
      <c r="B15" s="495">
        <v>51263</v>
      </c>
      <c r="C15" s="598">
        <f>36124-2794</f>
        <v>33330</v>
      </c>
      <c r="D15" s="496"/>
    </row>
    <row r="16" spans="1:4" ht="13.5" thickBot="1" x14ac:dyDescent="0.25">
      <c r="A16" s="302" t="s">
        <v>460</v>
      </c>
      <c r="B16" s="495">
        <v>0</v>
      </c>
      <c r="C16" s="598">
        <v>5188</v>
      </c>
      <c r="D16" s="496"/>
    </row>
    <row r="17" spans="1:4" ht="13.5" thickBot="1" x14ac:dyDescent="0.25">
      <c r="A17" s="419" t="s">
        <v>375</v>
      </c>
      <c r="B17" s="428">
        <f>B8+B9+B10+B11+B12+B13</f>
        <v>169334</v>
      </c>
      <c r="C17" s="428">
        <f>C8+C9+C10+C11+C12+C13+C16</f>
        <v>182800</v>
      </c>
      <c r="D17" s="420">
        <f>D8+D9+D10+D11+D13</f>
        <v>0</v>
      </c>
    </row>
    <row r="18" spans="1:4" x14ac:dyDescent="0.2">
      <c r="A18" s="23"/>
      <c r="B18" s="371"/>
      <c r="D18" s="23"/>
    </row>
    <row r="19" spans="1:4" ht="13.5" thickBot="1" x14ac:dyDescent="0.25">
      <c r="A19" s="23"/>
      <c r="B19" s="371"/>
      <c r="C19" s="634" t="s">
        <v>212</v>
      </c>
      <c r="D19" s="630"/>
    </row>
    <row r="20" spans="1:4" ht="13.5" thickBot="1" x14ac:dyDescent="0.25">
      <c r="A20" s="30" t="s">
        <v>277</v>
      </c>
      <c r="B20" s="415" t="s">
        <v>25</v>
      </c>
      <c r="C20" s="574" t="s">
        <v>20</v>
      </c>
      <c r="D20" s="251" t="s">
        <v>11</v>
      </c>
    </row>
    <row r="21" spans="1:4" x14ac:dyDescent="0.2">
      <c r="A21" s="48" t="s">
        <v>115</v>
      </c>
      <c r="B21" s="414">
        <f>SUM(B22:B24)</f>
        <v>49836</v>
      </c>
      <c r="C21" s="46">
        <f>C22+C23+C24</f>
        <v>63950</v>
      </c>
      <c r="D21" s="138">
        <f>D22+D23+D24</f>
        <v>0</v>
      </c>
    </row>
    <row r="22" spans="1:4" x14ac:dyDescent="0.2">
      <c r="A22" s="211" t="s">
        <v>173</v>
      </c>
      <c r="B22" s="391">
        <v>18739</v>
      </c>
      <c r="C22" s="130">
        <v>26390</v>
      </c>
      <c r="D22" s="132"/>
    </row>
    <row r="23" spans="1:4" x14ac:dyDescent="0.2">
      <c r="A23" s="212" t="s">
        <v>50</v>
      </c>
      <c r="B23" s="391">
        <v>3658</v>
      </c>
      <c r="C23" s="130">
        <v>4264</v>
      </c>
      <c r="D23" s="118"/>
    </row>
    <row r="24" spans="1:4" x14ac:dyDescent="0.2">
      <c r="A24" s="212" t="s">
        <v>174</v>
      </c>
      <c r="B24" s="391">
        <v>27439</v>
      </c>
      <c r="C24" s="130">
        <v>33296</v>
      </c>
      <c r="D24" s="132"/>
    </row>
    <row r="25" spans="1:4" x14ac:dyDescent="0.2">
      <c r="A25" s="134"/>
      <c r="B25" s="372"/>
      <c r="C25" s="372"/>
      <c r="D25" s="144"/>
    </row>
    <row r="26" spans="1:4" x14ac:dyDescent="0.2">
      <c r="A26" s="210" t="s">
        <v>175</v>
      </c>
      <c r="B26" s="375">
        <v>600</v>
      </c>
      <c r="C26" s="41">
        <v>358</v>
      </c>
      <c r="D26" s="118"/>
    </row>
    <row r="27" spans="1:4" x14ac:dyDescent="0.2">
      <c r="A27" s="260" t="s">
        <v>409</v>
      </c>
      <c r="B27" s="375">
        <v>0</v>
      </c>
      <c r="C27" s="41">
        <v>295</v>
      </c>
      <c r="D27" s="136"/>
    </row>
    <row r="28" spans="1:4" x14ac:dyDescent="0.2">
      <c r="A28" s="210" t="s">
        <v>221</v>
      </c>
      <c r="B28" s="375">
        <v>10297</v>
      </c>
      <c r="C28" s="41">
        <v>10297</v>
      </c>
      <c r="D28" s="118"/>
    </row>
    <row r="29" spans="1:4" x14ac:dyDescent="0.2">
      <c r="A29" s="210" t="s">
        <v>222</v>
      </c>
      <c r="B29" s="41">
        <v>1650</v>
      </c>
      <c r="C29" s="41">
        <v>1650</v>
      </c>
      <c r="D29" s="137"/>
    </row>
    <row r="30" spans="1:4" x14ac:dyDescent="0.2">
      <c r="A30" s="210" t="s">
        <v>223</v>
      </c>
      <c r="B30" s="375">
        <v>90638</v>
      </c>
      <c r="C30" s="41">
        <v>93142</v>
      </c>
      <c r="D30" s="118"/>
    </row>
    <row r="31" spans="1:4" x14ac:dyDescent="0.2">
      <c r="A31" s="305" t="s">
        <v>224</v>
      </c>
      <c r="B31" s="377">
        <v>3684</v>
      </c>
      <c r="C31" s="602">
        <v>3684</v>
      </c>
      <c r="D31" s="138"/>
    </row>
    <row r="32" spans="1:4" x14ac:dyDescent="0.2">
      <c r="A32" s="147" t="s">
        <v>26</v>
      </c>
      <c r="B32" s="404">
        <f>B33+B34</f>
        <v>12629</v>
      </c>
      <c r="C32" s="41">
        <f>C33+C34</f>
        <v>9424</v>
      </c>
      <c r="D32" s="131"/>
    </row>
    <row r="33" spans="1:4" x14ac:dyDescent="0.2">
      <c r="A33" s="139" t="s">
        <v>22</v>
      </c>
      <c r="B33" s="391">
        <f>11651-162</f>
        <v>11489</v>
      </c>
      <c r="C33" s="130">
        <v>9424</v>
      </c>
      <c r="D33" s="143"/>
    </row>
    <row r="34" spans="1:4" ht="13.5" thickBot="1" x14ac:dyDescent="0.25">
      <c r="A34" s="497" t="s">
        <v>316</v>
      </c>
      <c r="B34" s="495">
        <v>1140</v>
      </c>
      <c r="C34" s="598">
        <v>0</v>
      </c>
      <c r="D34" s="498"/>
    </row>
    <row r="35" spans="1:4" ht="13.5" thickBot="1" x14ac:dyDescent="0.25">
      <c r="A35" s="499" t="s">
        <v>327</v>
      </c>
      <c r="B35" s="500">
        <f>SUM(B21+B26+B27+B28+B29+B30+B31+B32)</f>
        <v>169334</v>
      </c>
      <c r="C35" s="500">
        <f>SUM(C21+C26+C27+C28+C29+C30+C31+C32)</f>
        <v>182800</v>
      </c>
      <c r="D35" s="501"/>
    </row>
    <row r="36" spans="1:4" x14ac:dyDescent="0.2">
      <c r="A36" s="1"/>
      <c r="B36" s="2"/>
      <c r="D36" s="1"/>
    </row>
    <row r="37" spans="1:4" x14ac:dyDescent="0.2">
      <c r="A37" s="1"/>
      <c r="B37" s="2"/>
      <c r="D37" s="1"/>
    </row>
    <row r="38" spans="1:4" x14ac:dyDescent="0.2">
      <c r="A38" s="1"/>
      <c r="B38" s="2"/>
      <c r="D38" s="1"/>
    </row>
  </sheetData>
  <mergeCells count="6">
    <mergeCell ref="C19:D19"/>
    <mergeCell ref="A1:D1"/>
    <mergeCell ref="A2:D2"/>
    <mergeCell ref="A3:D3"/>
    <mergeCell ref="A4:D4"/>
    <mergeCell ref="C6:D6"/>
  </mergeCells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D163"/>
  <sheetViews>
    <sheetView topLeftCell="A7" workbookViewId="0">
      <selection activeCell="A10" sqref="A10:D10"/>
    </sheetView>
  </sheetViews>
  <sheetFormatPr defaultRowHeight="12.75" x14ac:dyDescent="0.2"/>
  <cols>
    <col min="1" max="1" width="53.85546875" style="1" customWidth="1"/>
    <col min="2" max="2" width="14.7109375" style="2" customWidth="1"/>
    <col min="3" max="3" width="12.7109375" style="1" customWidth="1"/>
    <col min="4" max="4" width="13.42578125" style="1" customWidth="1"/>
    <col min="5" max="8" width="9.140625" style="1"/>
    <col min="9" max="9" width="8.42578125" style="1" customWidth="1"/>
    <col min="10" max="16384" width="9.140625" style="1"/>
  </cols>
  <sheetData>
    <row r="1" spans="1:4" hidden="1" x14ac:dyDescent="0.2"/>
    <row r="2" spans="1:4" hidden="1" x14ac:dyDescent="0.2"/>
    <row r="3" spans="1:4" hidden="1" x14ac:dyDescent="0.2"/>
    <row r="4" spans="1:4" hidden="1" x14ac:dyDescent="0.2"/>
    <row r="5" spans="1:4" hidden="1" x14ac:dyDescent="0.2"/>
    <row r="6" spans="1:4" hidden="1" x14ac:dyDescent="0.2"/>
    <row r="7" spans="1:4" x14ac:dyDescent="0.2">
      <c r="A7" s="642" t="s">
        <v>194</v>
      </c>
      <c r="B7" s="643"/>
      <c r="C7" s="643"/>
      <c r="D7" s="643"/>
    </row>
    <row r="8" spans="1:4" x14ac:dyDescent="0.2">
      <c r="A8" s="642" t="s">
        <v>403</v>
      </c>
      <c r="B8" s="643"/>
      <c r="C8" s="643"/>
      <c r="D8" s="643"/>
    </row>
    <row r="10" spans="1:4" ht="27" customHeight="1" x14ac:dyDescent="0.2">
      <c r="A10" s="619" t="s">
        <v>475</v>
      </c>
      <c r="B10" s="620"/>
      <c r="C10" s="620"/>
      <c r="D10" s="620"/>
    </row>
    <row r="11" spans="1:4" x14ac:dyDescent="0.2">
      <c r="C11" s="628" t="s">
        <v>423</v>
      </c>
      <c r="D11" s="628"/>
    </row>
    <row r="12" spans="1:4" ht="13.5" thickBot="1" x14ac:dyDescent="0.25">
      <c r="D12" s="1" t="s">
        <v>242</v>
      </c>
    </row>
    <row r="13" spans="1:4" x14ac:dyDescent="0.2">
      <c r="A13" s="3" t="s">
        <v>7</v>
      </c>
      <c r="B13" s="4"/>
      <c r="C13" s="5"/>
      <c r="D13" s="6"/>
    </row>
    <row r="14" spans="1:4" ht="13.5" thickBot="1" x14ac:dyDescent="0.25">
      <c r="A14" s="7" t="s">
        <v>8</v>
      </c>
      <c r="B14" s="8"/>
      <c r="C14" s="9"/>
      <c r="D14" s="10"/>
    </row>
    <row r="15" spans="1:4" x14ac:dyDescent="0.2">
      <c r="A15" s="11" t="s">
        <v>273</v>
      </c>
      <c r="B15" s="12" t="s">
        <v>10</v>
      </c>
      <c r="C15" s="13"/>
      <c r="D15" s="644" t="s">
        <v>11</v>
      </c>
    </row>
    <row r="16" spans="1:4" ht="13.5" thickBot="1" x14ac:dyDescent="0.25">
      <c r="A16" s="14"/>
      <c r="B16" s="18" t="s">
        <v>24</v>
      </c>
      <c r="C16" s="15" t="s">
        <v>12</v>
      </c>
      <c r="D16" s="645"/>
    </row>
    <row r="17" spans="1:4" x14ac:dyDescent="0.2">
      <c r="A17" s="309" t="s">
        <v>39</v>
      </c>
      <c r="B17" s="383">
        <f>B18+B19</f>
        <v>49152</v>
      </c>
      <c r="C17" s="383">
        <f>C18+C19+C20</f>
        <v>50915</v>
      </c>
      <c r="D17" s="311"/>
    </row>
    <row r="18" spans="1:4" x14ac:dyDescent="0.2">
      <c r="A18" s="473" t="s">
        <v>247</v>
      </c>
      <c r="B18" s="382">
        <v>44</v>
      </c>
      <c r="C18" s="593">
        <v>48</v>
      </c>
      <c r="D18" s="276"/>
    </row>
    <row r="19" spans="1:4" x14ac:dyDescent="0.2">
      <c r="A19" s="471" t="s">
        <v>272</v>
      </c>
      <c r="B19" s="351">
        <v>49108</v>
      </c>
      <c r="C19" s="249">
        <v>49851</v>
      </c>
      <c r="D19" s="175"/>
    </row>
    <row r="20" spans="1:4" x14ac:dyDescent="0.2">
      <c r="A20" s="471" t="s">
        <v>449</v>
      </c>
      <c r="B20" s="351">
        <v>0</v>
      </c>
      <c r="C20" s="249">
        <v>1016</v>
      </c>
      <c r="D20" s="175"/>
    </row>
    <row r="21" spans="1:4" x14ac:dyDescent="0.2">
      <c r="A21" s="164" t="s">
        <v>473</v>
      </c>
      <c r="B21" s="166">
        <f>B22+B23</f>
        <v>65626</v>
      </c>
      <c r="C21" s="166">
        <f>C22+C23</f>
        <v>68093</v>
      </c>
      <c r="D21" s="176"/>
    </row>
    <row r="22" spans="1:4" x14ac:dyDescent="0.2">
      <c r="A22" s="471" t="s">
        <v>131</v>
      </c>
      <c r="B22" s="381">
        <v>45253</v>
      </c>
      <c r="C22" s="386">
        <v>61375</v>
      </c>
      <c r="D22" s="176"/>
    </row>
    <row r="23" spans="1:4" x14ac:dyDescent="0.2">
      <c r="A23" s="471" t="s">
        <v>376</v>
      </c>
      <c r="B23" s="381">
        <v>20373</v>
      </c>
      <c r="C23" s="386">
        <v>6718</v>
      </c>
      <c r="D23" s="215"/>
    </row>
    <row r="24" spans="1:4" x14ac:dyDescent="0.2">
      <c r="A24" s="164" t="s">
        <v>400</v>
      </c>
      <c r="B24" s="400">
        <v>0</v>
      </c>
      <c r="C24" s="166">
        <v>1694</v>
      </c>
      <c r="D24" s="176"/>
    </row>
    <row r="25" spans="1:4" ht="13.5" thickBot="1" x14ac:dyDescent="0.25">
      <c r="A25" s="177" t="s">
        <v>407</v>
      </c>
      <c r="B25" s="384">
        <v>132</v>
      </c>
      <c r="C25" s="178">
        <v>0</v>
      </c>
      <c r="D25" s="525"/>
    </row>
    <row r="26" spans="1:4" ht="13.5" thickBot="1" x14ac:dyDescent="0.25">
      <c r="A26" s="421" t="s">
        <v>408</v>
      </c>
      <c r="B26" s="422">
        <f>B21+B17+B25</f>
        <v>114910</v>
      </c>
      <c r="C26" s="422">
        <f>C21+C17+C25+C24</f>
        <v>120702</v>
      </c>
      <c r="D26" s="424"/>
    </row>
    <row r="27" spans="1:4" hidden="1" x14ac:dyDescent="0.2">
      <c r="A27" s="179"/>
      <c r="B27" s="180"/>
      <c r="C27" s="180"/>
      <c r="D27" s="180"/>
    </row>
    <row r="28" spans="1:4" hidden="1" x14ac:dyDescent="0.2">
      <c r="A28" s="179"/>
      <c r="B28" s="180"/>
      <c r="C28" s="180"/>
      <c r="D28" s="180"/>
    </row>
    <row r="29" spans="1:4" hidden="1" x14ac:dyDescent="0.2">
      <c r="A29" s="148"/>
      <c r="B29" s="149"/>
      <c r="C29" s="149"/>
      <c r="D29" s="149"/>
    </row>
    <row r="30" spans="1:4" hidden="1" x14ac:dyDescent="0.2">
      <c r="A30" s="148"/>
      <c r="B30" s="149"/>
      <c r="C30" s="149"/>
      <c r="D30" s="149"/>
    </row>
    <row r="31" spans="1:4" x14ac:dyDescent="0.2">
      <c r="A31" s="148"/>
      <c r="B31" s="149"/>
      <c r="C31" s="149"/>
      <c r="D31" s="149"/>
    </row>
    <row r="32" spans="1:4" x14ac:dyDescent="0.2">
      <c r="A32" s="635" t="s">
        <v>194</v>
      </c>
      <c r="B32" s="636"/>
      <c r="C32" s="636"/>
      <c r="D32" s="636"/>
    </row>
    <row r="33" spans="1:4" x14ac:dyDescent="0.2">
      <c r="A33" s="635" t="s">
        <v>403</v>
      </c>
      <c r="B33" s="636"/>
      <c r="C33" s="636"/>
      <c r="D33" s="636"/>
    </row>
    <row r="34" spans="1:4" hidden="1" x14ac:dyDescent="0.2">
      <c r="A34" s="637"/>
      <c r="B34" s="616"/>
      <c r="C34" s="637"/>
      <c r="D34" s="637"/>
    </row>
    <row r="35" spans="1:4" hidden="1" x14ac:dyDescent="0.2">
      <c r="A35" s="148"/>
      <c r="B35" s="149"/>
      <c r="C35" s="148"/>
      <c r="D35" s="148"/>
    </row>
    <row r="36" spans="1:4" hidden="1" x14ac:dyDescent="0.2">
      <c r="A36" s="148"/>
      <c r="B36" s="149"/>
      <c r="C36" s="148"/>
      <c r="D36" s="148"/>
    </row>
    <row r="37" spans="1:4" hidden="1" x14ac:dyDescent="0.2">
      <c r="A37" s="148"/>
      <c r="B37" s="149"/>
      <c r="C37" s="638"/>
      <c r="D37" s="638"/>
    </row>
    <row r="38" spans="1:4" ht="13.5" hidden="1" thickBot="1" x14ac:dyDescent="0.25">
      <c r="A38" s="148"/>
      <c r="B38" s="149"/>
      <c r="C38" s="639" t="s">
        <v>163</v>
      </c>
      <c r="D38" s="639"/>
    </row>
    <row r="39" spans="1:4" ht="13.5" thickBot="1" x14ac:dyDescent="0.25">
      <c r="A39" s="148"/>
      <c r="B39" s="149"/>
      <c r="C39" s="252"/>
      <c r="D39" s="252"/>
    </row>
    <row r="40" spans="1:4" x14ac:dyDescent="0.2">
      <c r="A40" s="151" t="s">
        <v>13</v>
      </c>
      <c r="B40" s="152"/>
      <c r="C40" s="153"/>
      <c r="D40" s="181"/>
    </row>
    <row r="41" spans="1:4" ht="13.5" thickBot="1" x14ac:dyDescent="0.25">
      <c r="A41" s="182" t="s">
        <v>8</v>
      </c>
      <c r="B41" s="183"/>
      <c r="C41" s="179"/>
      <c r="D41" s="184"/>
    </row>
    <row r="42" spans="1:4" x14ac:dyDescent="0.2">
      <c r="A42" s="154" t="s">
        <v>14</v>
      </c>
      <c r="B42" s="155" t="s">
        <v>10</v>
      </c>
      <c r="C42" s="156"/>
      <c r="D42" s="640" t="s">
        <v>11</v>
      </c>
    </row>
    <row r="43" spans="1:4" ht="13.5" thickBot="1" x14ac:dyDescent="0.25">
      <c r="A43" s="185"/>
      <c r="B43" s="186" t="s">
        <v>24</v>
      </c>
      <c r="C43" s="187" t="s">
        <v>12</v>
      </c>
      <c r="D43" s="641"/>
    </row>
    <row r="44" spans="1:4" x14ac:dyDescent="0.2">
      <c r="A44" s="254" t="s">
        <v>15</v>
      </c>
      <c r="B44" s="399">
        <f>SUM(B45:B47)</f>
        <v>112203</v>
      </c>
      <c r="C44" s="255">
        <f>SUM(C45:C47)</f>
        <v>117660</v>
      </c>
      <c r="D44" s="256"/>
    </row>
    <row r="45" spans="1:4" x14ac:dyDescent="0.2">
      <c r="A45" s="161" t="s">
        <v>40</v>
      </c>
      <c r="B45" s="351">
        <v>53952</v>
      </c>
      <c r="C45" s="162">
        <v>60449</v>
      </c>
      <c r="D45" s="257"/>
    </row>
    <row r="46" spans="1:4" x14ac:dyDescent="0.2">
      <c r="A46" s="161" t="s">
        <v>41</v>
      </c>
      <c r="B46" s="351">
        <v>11375</v>
      </c>
      <c r="C46" s="162">
        <v>11194</v>
      </c>
      <c r="D46" s="257"/>
    </row>
    <row r="47" spans="1:4" x14ac:dyDescent="0.2">
      <c r="A47" s="161" t="s">
        <v>42</v>
      </c>
      <c r="B47" s="351">
        <v>46876</v>
      </c>
      <c r="C47" s="162">
        <v>46017</v>
      </c>
      <c r="D47" s="257"/>
    </row>
    <row r="48" spans="1:4" x14ac:dyDescent="0.2">
      <c r="A48" s="164" t="s">
        <v>246</v>
      </c>
      <c r="B48" s="352">
        <v>318</v>
      </c>
      <c r="C48" s="160">
        <v>318</v>
      </c>
      <c r="D48" s="257"/>
    </row>
    <row r="49" spans="1:4" x14ac:dyDescent="0.2">
      <c r="A49" s="164" t="s">
        <v>274</v>
      </c>
      <c r="B49" s="398">
        <v>2389</v>
      </c>
      <c r="C49" s="160">
        <v>2724</v>
      </c>
      <c r="D49" s="257"/>
    </row>
    <row r="50" spans="1:4" x14ac:dyDescent="0.2">
      <c r="A50" s="159"/>
      <c r="B50" s="363"/>
      <c r="C50" s="160"/>
      <c r="D50" s="175"/>
    </row>
    <row r="51" spans="1:4" ht="13.5" thickBot="1" x14ac:dyDescent="0.25">
      <c r="A51" s="417" t="s">
        <v>275</v>
      </c>
      <c r="B51" s="418">
        <f>SUM(B44+B48+B49)</f>
        <v>114910</v>
      </c>
      <c r="C51" s="425">
        <f>SUM(C44+C48+C49)</f>
        <v>120702</v>
      </c>
      <c r="D51" s="426"/>
    </row>
    <row r="52" spans="1:4" x14ac:dyDescent="0.2">
      <c r="A52" s="148"/>
      <c r="B52" s="149"/>
      <c r="C52" s="148"/>
      <c r="D52" s="149"/>
    </row>
    <row r="53" spans="1:4" x14ac:dyDescent="0.2">
      <c r="A53" s="36"/>
      <c r="B53" s="33"/>
      <c r="C53" s="32"/>
      <c r="D53" s="32"/>
    </row>
    <row r="54" spans="1:4" x14ac:dyDescent="0.2">
      <c r="A54" s="36"/>
      <c r="B54" s="33"/>
      <c r="C54" s="32"/>
      <c r="D54" s="32"/>
    </row>
    <row r="55" spans="1:4" x14ac:dyDescent="0.2">
      <c r="A55" s="36"/>
      <c r="B55" s="33"/>
      <c r="C55" s="32"/>
      <c r="D55" s="32"/>
    </row>
    <row r="56" spans="1:4" x14ac:dyDescent="0.2">
      <c r="A56" s="32"/>
      <c r="B56" s="33"/>
      <c r="C56" s="32"/>
      <c r="D56" s="32"/>
    </row>
    <row r="57" spans="1:4" x14ac:dyDescent="0.2">
      <c r="A57" s="36"/>
      <c r="B57" s="33"/>
      <c r="C57" s="32"/>
      <c r="D57" s="32"/>
    </row>
    <row r="58" spans="1:4" x14ac:dyDescent="0.2">
      <c r="A58" s="32"/>
      <c r="B58" s="33"/>
      <c r="C58" s="32"/>
      <c r="D58" s="32"/>
    </row>
    <row r="59" spans="1:4" x14ac:dyDescent="0.2">
      <c r="A59" s="36"/>
      <c r="B59" s="33"/>
      <c r="C59" s="32"/>
      <c r="D59" s="32"/>
    </row>
    <row r="60" spans="1:4" x14ac:dyDescent="0.2">
      <c r="A60" s="32"/>
      <c r="B60" s="33"/>
      <c r="C60" s="32"/>
      <c r="D60" s="32"/>
    </row>
    <row r="61" spans="1:4" x14ac:dyDescent="0.2">
      <c r="A61" s="32"/>
      <c r="B61" s="33"/>
      <c r="C61" s="32"/>
      <c r="D61" s="32"/>
    </row>
    <row r="62" spans="1:4" x14ac:dyDescent="0.2">
      <c r="A62" s="36"/>
      <c r="B62" s="33"/>
      <c r="C62" s="33"/>
      <c r="D62" s="32"/>
    </row>
    <row r="63" spans="1:4" x14ac:dyDescent="0.2">
      <c r="A63" s="36"/>
      <c r="B63" s="33"/>
      <c r="C63" s="33"/>
      <c r="D63" s="32"/>
    </row>
    <row r="64" spans="1:4" x14ac:dyDescent="0.2">
      <c r="A64" s="36"/>
      <c r="B64" s="33"/>
      <c r="C64" s="33"/>
      <c r="D64" s="32"/>
    </row>
    <row r="65" spans="1:4" x14ac:dyDescent="0.2">
      <c r="A65" s="36"/>
      <c r="B65" s="33"/>
      <c r="C65" s="33"/>
      <c r="D65" s="32"/>
    </row>
    <row r="66" spans="1:4" x14ac:dyDescent="0.2">
      <c r="A66" s="36"/>
      <c r="B66" s="33"/>
      <c r="C66" s="33"/>
      <c r="D66" s="32"/>
    </row>
    <row r="67" spans="1:4" x14ac:dyDescent="0.2">
      <c r="A67" s="34"/>
      <c r="B67" s="33"/>
      <c r="C67" s="32"/>
      <c r="D67" s="32"/>
    </row>
    <row r="68" spans="1:4" x14ac:dyDescent="0.2">
      <c r="A68" s="32"/>
      <c r="B68" s="35"/>
      <c r="C68" s="35"/>
      <c r="D68" s="35"/>
    </row>
    <row r="69" spans="1:4" x14ac:dyDescent="0.2">
      <c r="A69" s="32"/>
      <c r="B69" s="33"/>
      <c r="C69" s="32"/>
      <c r="D69" s="32"/>
    </row>
    <row r="70" spans="1:4" x14ac:dyDescent="0.2">
      <c r="A70" s="32"/>
      <c r="B70" s="33"/>
      <c r="C70" s="32"/>
      <c r="D70" s="32"/>
    </row>
    <row r="71" spans="1:4" x14ac:dyDescent="0.2">
      <c r="A71" s="32"/>
      <c r="B71" s="33"/>
      <c r="C71" s="32"/>
      <c r="D71" s="32"/>
    </row>
    <row r="72" spans="1:4" x14ac:dyDescent="0.2">
      <c r="A72" s="32"/>
      <c r="B72" s="33"/>
      <c r="C72" s="32"/>
      <c r="D72" s="32"/>
    </row>
    <row r="73" spans="1:4" x14ac:dyDescent="0.2">
      <c r="A73" s="32"/>
      <c r="B73" s="33"/>
      <c r="C73" s="32"/>
      <c r="D73" s="32"/>
    </row>
    <row r="74" spans="1:4" x14ac:dyDescent="0.2">
      <c r="A74" s="32"/>
      <c r="B74" s="33"/>
      <c r="C74" s="32"/>
      <c r="D74" s="32"/>
    </row>
    <row r="75" spans="1:4" x14ac:dyDescent="0.2">
      <c r="A75" s="32"/>
      <c r="B75" s="33"/>
      <c r="C75" s="32"/>
      <c r="D75" s="32"/>
    </row>
    <row r="76" spans="1:4" x14ac:dyDescent="0.2">
      <c r="A76" s="32"/>
      <c r="B76" s="33"/>
      <c r="C76" s="32"/>
      <c r="D76" s="32"/>
    </row>
    <row r="77" spans="1:4" x14ac:dyDescent="0.2">
      <c r="A77" s="32"/>
      <c r="B77" s="33"/>
      <c r="C77" s="32"/>
      <c r="D77" s="32"/>
    </row>
    <row r="78" spans="1:4" x14ac:dyDescent="0.2">
      <c r="A78" s="32"/>
      <c r="B78" s="33"/>
      <c r="C78" s="32"/>
      <c r="D78" s="32"/>
    </row>
    <row r="79" spans="1:4" x14ac:dyDescent="0.2">
      <c r="A79" s="32"/>
      <c r="B79" s="33"/>
      <c r="C79" s="32"/>
      <c r="D79" s="32"/>
    </row>
    <row r="80" spans="1:4" x14ac:dyDescent="0.2">
      <c r="A80" s="32"/>
      <c r="B80" s="33"/>
      <c r="C80" s="32"/>
      <c r="D80" s="32"/>
    </row>
    <row r="81" spans="1:4" x14ac:dyDescent="0.2">
      <c r="A81" s="34"/>
      <c r="B81" s="33"/>
      <c r="C81" s="32"/>
      <c r="D81" s="32"/>
    </row>
    <row r="82" spans="1:4" x14ac:dyDescent="0.2">
      <c r="A82" s="34"/>
      <c r="B82" s="35"/>
      <c r="C82" s="34"/>
      <c r="D82" s="32"/>
    </row>
    <row r="83" spans="1:4" x14ac:dyDescent="0.2">
      <c r="A83" s="32"/>
      <c r="B83" s="35"/>
      <c r="C83" s="34"/>
      <c r="D83" s="32"/>
    </row>
    <row r="84" spans="1:4" x14ac:dyDescent="0.2">
      <c r="A84" s="32"/>
      <c r="B84" s="33"/>
      <c r="C84" s="32"/>
      <c r="D84" s="32"/>
    </row>
    <row r="85" spans="1:4" x14ac:dyDescent="0.2">
      <c r="A85" s="32"/>
      <c r="B85" s="33"/>
      <c r="C85" s="32"/>
      <c r="D85" s="32"/>
    </row>
    <row r="86" spans="1:4" x14ac:dyDescent="0.2">
      <c r="A86" s="34"/>
      <c r="B86" s="33"/>
      <c r="C86" s="32"/>
      <c r="D86" s="32"/>
    </row>
    <row r="87" spans="1:4" x14ac:dyDescent="0.2">
      <c r="A87" s="34"/>
      <c r="B87" s="35"/>
      <c r="C87" s="34"/>
      <c r="D87" s="34"/>
    </row>
    <row r="88" spans="1:4" x14ac:dyDescent="0.2">
      <c r="A88" s="34"/>
      <c r="B88" s="35"/>
      <c r="C88" s="34"/>
      <c r="D88" s="34"/>
    </row>
    <row r="89" spans="1:4" x14ac:dyDescent="0.2">
      <c r="A89" s="34"/>
      <c r="B89" s="33"/>
      <c r="C89" s="32"/>
      <c r="D89" s="32"/>
    </row>
    <row r="90" spans="1:4" x14ac:dyDescent="0.2">
      <c r="A90" s="34"/>
      <c r="B90" s="33"/>
      <c r="C90" s="32"/>
      <c r="D90" s="32"/>
    </row>
    <row r="91" spans="1:4" x14ac:dyDescent="0.2">
      <c r="A91" s="32"/>
      <c r="B91" s="33"/>
      <c r="C91" s="32"/>
      <c r="D91" s="32"/>
    </row>
    <row r="92" spans="1:4" x14ac:dyDescent="0.2">
      <c r="A92" s="34"/>
      <c r="B92" s="33"/>
      <c r="C92" s="32"/>
      <c r="D92" s="32"/>
    </row>
    <row r="93" spans="1:4" x14ac:dyDescent="0.2">
      <c r="A93" s="32"/>
      <c r="B93" s="35"/>
      <c r="C93" s="34"/>
      <c r="D93" s="34"/>
    </row>
    <row r="94" spans="1:4" x14ac:dyDescent="0.2">
      <c r="A94" s="32"/>
      <c r="B94" s="33"/>
      <c r="C94" s="32"/>
      <c r="D94" s="32"/>
    </row>
    <row r="95" spans="1:4" x14ac:dyDescent="0.2">
      <c r="A95" s="36"/>
      <c r="B95" s="33"/>
      <c r="C95" s="33"/>
      <c r="D95" s="32"/>
    </row>
    <row r="96" spans="1:4" x14ac:dyDescent="0.2">
      <c r="A96" s="36"/>
      <c r="B96" s="33"/>
      <c r="C96" s="33"/>
      <c r="D96" s="33"/>
    </row>
    <row r="97" spans="1:4" x14ac:dyDescent="0.2">
      <c r="A97" s="36"/>
      <c r="B97" s="33"/>
      <c r="C97" s="32"/>
      <c r="D97" s="32"/>
    </row>
    <row r="98" spans="1:4" x14ac:dyDescent="0.2">
      <c r="A98" s="36"/>
      <c r="B98" s="33"/>
      <c r="C98" s="32"/>
      <c r="D98" s="32"/>
    </row>
    <row r="99" spans="1:4" x14ac:dyDescent="0.2">
      <c r="A99" s="36"/>
      <c r="B99" s="33"/>
      <c r="C99" s="33"/>
      <c r="D99" s="33"/>
    </row>
    <row r="100" spans="1:4" x14ac:dyDescent="0.2">
      <c r="A100" s="32"/>
      <c r="B100" s="33"/>
      <c r="C100" s="32"/>
      <c r="D100" s="32"/>
    </row>
    <row r="101" spans="1:4" x14ac:dyDescent="0.2">
      <c r="A101" s="32"/>
      <c r="B101" s="33"/>
      <c r="C101" s="32"/>
      <c r="D101" s="32"/>
    </row>
    <row r="102" spans="1:4" x14ac:dyDescent="0.2">
      <c r="A102" s="36"/>
      <c r="B102" s="33"/>
      <c r="C102" s="32"/>
      <c r="D102" s="32"/>
    </row>
    <row r="103" spans="1:4" x14ac:dyDescent="0.2">
      <c r="A103" s="36"/>
      <c r="B103" s="33"/>
      <c r="C103" s="33"/>
      <c r="D103" s="33"/>
    </row>
    <row r="104" spans="1:4" x14ac:dyDescent="0.2">
      <c r="A104" s="36"/>
      <c r="B104" s="37"/>
      <c r="C104" s="33"/>
      <c r="D104" s="32"/>
    </row>
    <row r="105" spans="1:4" x14ac:dyDescent="0.2">
      <c r="A105" s="36"/>
      <c r="B105" s="37"/>
      <c r="C105" s="33"/>
      <c r="D105" s="32"/>
    </row>
    <row r="106" spans="1:4" x14ac:dyDescent="0.2">
      <c r="A106" s="36"/>
      <c r="B106" s="37"/>
      <c r="C106" s="33"/>
      <c r="D106" s="32"/>
    </row>
    <row r="107" spans="1:4" x14ac:dyDescent="0.2">
      <c r="A107" s="36"/>
      <c r="B107" s="33"/>
      <c r="C107" s="33"/>
      <c r="D107" s="32"/>
    </row>
    <row r="108" spans="1:4" x14ac:dyDescent="0.2">
      <c r="A108" s="36"/>
      <c r="B108" s="33"/>
      <c r="C108" s="33"/>
      <c r="D108" s="33"/>
    </row>
    <row r="109" spans="1:4" x14ac:dyDescent="0.2">
      <c r="A109" s="36"/>
      <c r="B109" s="33"/>
      <c r="C109" s="33"/>
      <c r="D109" s="32"/>
    </row>
    <row r="110" spans="1:4" x14ac:dyDescent="0.2">
      <c r="A110" s="32"/>
      <c r="B110" s="33"/>
      <c r="C110" s="33"/>
      <c r="D110" s="32"/>
    </row>
    <row r="111" spans="1:4" x14ac:dyDescent="0.2">
      <c r="A111" s="32"/>
      <c r="B111" s="33"/>
      <c r="C111" s="33"/>
      <c r="D111" s="32"/>
    </row>
    <row r="112" spans="1:4" x14ac:dyDescent="0.2">
      <c r="A112" s="32"/>
      <c r="B112" s="33"/>
      <c r="C112" s="33"/>
      <c r="D112" s="33"/>
    </row>
    <row r="113" spans="1:4" x14ac:dyDescent="0.2">
      <c r="A113" s="32"/>
      <c r="B113" s="33"/>
      <c r="C113" s="32"/>
      <c r="D113" s="32"/>
    </row>
    <row r="114" spans="1:4" x14ac:dyDescent="0.2">
      <c r="A114" s="32"/>
      <c r="B114" s="33"/>
      <c r="C114" s="32"/>
      <c r="D114" s="32"/>
    </row>
    <row r="115" spans="1:4" x14ac:dyDescent="0.2">
      <c r="A115" s="32"/>
      <c r="B115" s="33"/>
      <c r="C115" s="32"/>
      <c r="D115" s="32"/>
    </row>
    <row r="116" spans="1:4" x14ac:dyDescent="0.2">
      <c r="A116" s="36"/>
      <c r="B116" s="33"/>
      <c r="C116" s="32"/>
      <c r="D116" s="32"/>
    </row>
    <row r="117" spans="1:4" x14ac:dyDescent="0.2">
      <c r="A117" s="36"/>
      <c r="B117" s="33"/>
      <c r="C117" s="33"/>
      <c r="D117" s="33"/>
    </row>
    <row r="118" spans="1:4" x14ac:dyDescent="0.2">
      <c r="A118" s="36"/>
      <c r="B118" s="33"/>
      <c r="C118" s="38"/>
      <c r="D118" s="32"/>
    </row>
    <row r="119" spans="1:4" x14ac:dyDescent="0.2">
      <c r="A119" s="32"/>
      <c r="B119" s="33"/>
      <c r="C119" s="33"/>
      <c r="D119" s="32"/>
    </row>
    <row r="120" spans="1:4" x14ac:dyDescent="0.2">
      <c r="A120" s="34"/>
      <c r="B120" s="33"/>
      <c r="C120" s="32"/>
      <c r="D120" s="32"/>
    </row>
    <row r="121" spans="1:4" x14ac:dyDescent="0.2">
      <c r="A121" s="9"/>
      <c r="B121" s="35"/>
      <c r="C121" s="35"/>
      <c r="D121" s="35"/>
    </row>
    <row r="122" spans="1:4" x14ac:dyDescent="0.2">
      <c r="A122" s="9"/>
      <c r="B122" s="8"/>
      <c r="C122" s="9"/>
      <c r="D122" s="9"/>
    </row>
    <row r="123" spans="1:4" x14ac:dyDescent="0.2">
      <c r="A123" s="9"/>
      <c r="B123" s="8"/>
      <c r="C123" s="9"/>
      <c r="D123" s="9"/>
    </row>
    <row r="124" spans="1:4" x14ac:dyDescent="0.2">
      <c r="A124" s="9"/>
      <c r="B124" s="8"/>
      <c r="C124" s="9"/>
      <c r="D124" s="9"/>
    </row>
    <row r="125" spans="1:4" x14ac:dyDescent="0.2">
      <c r="A125" s="9"/>
      <c r="B125" s="8"/>
      <c r="C125" s="9"/>
      <c r="D125" s="9"/>
    </row>
    <row r="126" spans="1:4" x14ac:dyDescent="0.2">
      <c r="A126" s="9"/>
      <c r="B126" s="8"/>
      <c r="C126" s="9"/>
      <c r="D126" s="9"/>
    </row>
    <row r="127" spans="1:4" x14ac:dyDescent="0.2">
      <c r="A127" s="9"/>
      <c r="B127" s="8"/>
      <c r="C127" s="9"/>
      <c r="D127" s="9"/>
    </row>
    <row r="128" spans="1:4" x14ac:dyDescent="0.2">
      <c r="A128" s="9"/>
      <c r="B128" s="8"/>
      <c r="C128" s="9"/>
      <c r="D128" s="9"/>
    </row>
    <row r="129" spans="1:4" x14ac:dyDescent="0.2">
      <c r="A129" s="9"/>
      <c r="B129" s="8"/>
      <c r="C129" s="9"/>
      <c r="D129" s="9"/>
    </row>
    <row r="130" spans="1:4" x14ac:dyDescent="0.2">
      <c r="A130" s="9"/>
      <c r="B130" s="8"/>
      <c r="C130" s="9"/>
      <c r="D130" s="9"/>
    </row>
    <row r="131" spans="1:4" x14ac:dyDescent="0.2">
      <c r="A131" s="9"/>
      <c r="B131" s="8"/>
      <c r="C131" s="9"/>
      <c r="D131" s="9"/>
    </row>
    <row r="132" spans="1:4" x14ac:dyDescent="0.2">
      <c r="A132" s="9"/>
      <c r="B132" s="8"/>
      <c r="C132" s="9"/>
      <c r="D132" s="9"/>
    </row>
    <row r="133" spans="1:4" x14ac:dyDescent="0.2">
      <c r="A133" s="9"/>
      <c r="B133" s="8"/>
      <c r="C133" s="9"/>
      <c r="D133" s="9"/>
    </row>
    <row r="134" spans="1:4" x14ac:dyDescent="0.2">
      <c r="A134" s="9"/>
      <c r="B134" s="8"/>
      <c r="C134" s="9"/>
      <c r="D134" s="9"/>
    </row>
    <row r="135" spans="1:4" x14ac:dyDescent="0.2">
      <c r="A135" s="9"/>
      <c r="B135" s="8"/>
      <c r="C135" s="9"/>
      <c r="D135" s="9"/>
    </row>
    <row r="136" spans="1:4" x14ac:dyDescent="0.2">
      <c r="A136" s="9"/>
      <c r="B136" s="8"/>
      <c r="C136" s="9"/>
      <c r="D136" s="9"/>
    </row>
    <row r="137" spans="1:4" x14ac:dyDescent="0.2">
      <c r="A137" s="9"/>
      <c r="B137" s="8"/>
      <c r="C137" s="9"/>
      <c r="D137" s="9"/>
    </row>
    <row r="138" spans="1:4" x14ac:dyDescent="0.2">
      <c r="A138" s="9"/>
      <c r="B138" s="8"/>
      <c r="C138" s="9"/>
      <c r="D138" s="9"/>
    </row>
    <row r="139" spans="1:4" x14ac:dyDescent="0.2">
      <c r="A139" s="9"/>
      <c r="B139" s="8"/>
      <c r="C139" s="9"/>
      <c r="D139" s="9"/>
    </row>
    <row r="140" spans="1:4" x14ac:dyDescent="0.2">
      <c r="A140" s="9"/>
      <c r="B140" s="8"/>
      <c r="C140" s="9"/>
      <c r="D140" s="9"/>
    </row>
    <row r="141" spans="1:4" x14ac:dyDescent="0.2">
      <c r="A141" s="9"/>
      <c r="B141" s="8"/>
      <c r="C141" s="9"/>
      <c r="D141" s="9"/>
    </row>
    <row r="142" spans="1:4" x14ac:dyDescent="0.2">
      <c r="A142" s="9"/>
      <c r="B142" s="8"/>
      <c r="C142" s="9"/>
      <c r="D142" s="9"/>
    </row>
    <row r="143" spans="1:4" x14ac:dyDescent="0.2">
      <c r="A143" s="9"/>
      <c r="B143" s="8"/>
      <c r="C143" s="9"/>
      <c r="D143" s="9"/>
    </row>
    <row r="144" spans="1:4" x14ac:dyDescent="0.2">
      <c r="A144" s="9"/>
      <c r="B144" s="8"/>
      <c r="C144" s="9"/>
      <c r="D144" s="9"/>
    </row>
    <row r="145" spans="1:4" x14ac:dyDescent="0.2">
      <c r="A145" s="9"/>
      <c r="B145" s="8"/>
      <c r="C145" s="9"/>
      <c r="D145" s="9"/>
    </row>
    <row r="146" spans="1:4" x14ac:dyDescent="0.2">
      <c r="A146" s="9"/>
      <c r="B146" s="8"/>
      <c r="C146" s="9"/>
      <c r="D146" s="9"/>
    </row>
    <row r="147" spans="1:4" x14ac:dyDescent="0.2">
      <c r="A147" s="9"/>
      <c r="B147" s="8"/>
      <c r="C147" s="9"/>
      <c r="D147" s="9"/>
    </row>
    <row r="148" spans="1:4" x14ac:dyDescent="0.2">
      <c r="A148" s="9"/>
      <c r="B148" s="8"/>
      <c r="C148" s="9"/>
      <c r="D148" s="9"/>
    </row>
    <row r="149" spans="1:4" x14ac:dyDescent="0.2">
      <c r="A149" s="9"/>
      <c r="B149" s="8"/>
      <c r="C149" s="9"/>
      <c r="D149" s="9"/>
    </row>
    <row r="150" spans="1:4" x14ac:dyDescent="0.2">
      <c r="A150" s="9"/>
      <c r="B150" s="8"/>
      <c r="C150" s="9"/>
      <c r="D150" s="9"/>
    </row>
    <row r="151" spans="1:4" x14ac:dyDescent="0.2">
      <c r="A151" s="9"/>
      <c r="B151" s="8"/>
      <c r="C151" s="9"/>
      <c r="D151" s="9"/>
    </row>
    <row r="152" spans="1:4" x14ac:dyDescent="0.2">
      <c r="A152" s="9"/>
      <c r="B152" s="8"/>
      <c r="C152" s="9"/>
      <c r="D152" s="9"/>
    </row>
    <row r="153" spans="1:4" x14ac:dyDescent="0.2">
      <c r="A153" s="9"/>
      <c r="B153" s="8"/>
      <c r="C153" s="9"/>
      <c r="D153" s="9"/>
    </row>
    <row r="154" spans="1:4" x14ac:dyDescent="0.2">
      <c r="A154" s="9"/>
      <c r="B154" s="8"/>
      <c r="C154" s="9"/>
      <c r="D154" s="9"/>
    </row>
    <row r="155" spans="1:4" x14ac:dyDescent="0.2">
      <c r="A155" s="9"/>
      <c r="B155" s="8"/>
      <c r="C155" s="9"/>
      <c r="D155" s="9"/>
    </row>
    <row r="156" spans="1:4" x14ac:dyDescent="0.2">
      <c r="A156" s="9"/>
      <c r="B156" s="8"/>
      <c r="C156" s="9"/>
      <c r="D156" s="9"/>
    </row>
    <row r="157" spans="1:4" x14ac:dyDescent="0.2">
      <c r="A157" s="9"/>
      <c r="B157" s="8"/>
      <c r="C157" s="9"/>
      <c r="D157" s="9"/>
    </row>
    <row r="158" spans="1:4" x14ac:dyDescent="0.2">
      <c r="A158" s="9"/>
      <c r="B158" s="8"/>
      <c r="C158" s="9"/>
      <c r="D158" s="9"/>
    </row>
    <row r="159" spans="1:4" x14ac:dyDescent="0.2">
      <c r="A159" s="9"/>
      <c r="B159" s="8"/>
      <c r="C159" s="9"/>
      <c r="D159" s="9"/>
    </row>
    <row r="160" spans="1:4" x14ac:dyDescent="0.2">
      <c r="A160" s="9"/>
      <c r="B160" s="8"/>
      <c r="C160" s="9"/>
      <c r="D160" s="9"/>
    </row>
    <row r="161" spans="1:4" x14ac:dyDescent="0.2">
      <c r="A161" s="9"/>
      <c r="B161" s="8"/>
      <c r="C161" s="9"/>
      <c r="D161" s="9"/>
    </row>
    <row r="162" spans="1:4" x14ac:dyDescent="0.2">
      <c r="A162" s="9"/>
      <c r="B162" s="8"/>
      <c r="C162" s="9"/>
      <c r="D162" s="9"/>
    </row>
    <row r="163" spans="1:4" x14ac:dyDescent="0.2">
      <c r="B163" s="8"/>
      <c r="C163" s="9"/>
      <c r="D163" s="9"/>
    </row>
  </sheetData>
  <mergeCells count="11">
    <mergeCell ref="A32:D32"/>
    <mergeCell ref="A7:D7"/>
    <mergeCell ref="A8:D8"/>
    <mergeCell ref="A10:D10"/>
    <mergeCell ref="C11:D11"/>
    <mergeCell ref="D15:D16"/>
    <mergeCell ref="A33:D33"/>
    <mergeCell ref="A34:D34"/>
    <mergeCell ref="C37:D37"/>
    <mergeCell ref="C38:D38"/>
    <mergeCell ref="D42:D4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7:P260"/>
  <sheetViews>
    <sheetView workbookViewId="0">
      <selection activeCell="A11" sqref="A11:P11"/>
    </sheetView>
  </sheetViews>
  <sheetFormatPr defaultRowHeight="12.75" x14ac:dyDescent="0.2"/>
  <cols>
    <col min="1" max="1" width="18" customWidth="1"/>
    <col min="4" max="4" width="8.85546875" customWidth="1"/>
    <col min="5" max="5" width="7.5703125" customWidth="1"/>
    <col min="6" max="6" width="7.7109375" customWidth="1"/>
    <col min="7" max="7" width="9" customWidth="1"/>
    <col min="8" max="8" width="7.42578125" customWidth="1"/>
    <col min="9" max="9" width="7.85546875" customWidth="1"/>
  </cols>
  <sheetData>
    <row r="7" spans="1:16" ht="15" x14ac:dyDescent="0.25">
      <c r="A7" s="648" t="s">
        <v>285</v>
      </c>
      <c r="B7" s="609"/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609"/>
      <c r="P7" s="609"/>
    </row>
    <row r="8" spans="1:16" x14ac:dyDescent="0.2">
      <c r="A8" s="633" t="s">
        <v>194</v>
      </c>
      <c r="B8" s="633"/>
      <c r="C8" s="633"/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33"/>
      <c r="O8" s="633"/>
      <c r="P8" s="633"/>
    </row>
    <row r="9" spans="1:16" x14ac:dyDescent="0.2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308"/>
      <c r="L9" s="308"/>
      <c r="M9" s="308"/>
      <c r="N9" s="203"/>
      <c r="O9" s="203"/>
      <c r="P9" s="203"/>
    </row>
    <row r="11" spans="1:16" ht="12.75" customHeight="1" x14ac:dyDescent="0.2">
      <c r="A11" s="609" t="s">
        <v>475</v>
      </c>
      <c r="B11" s="609"/>
      <c r="C11" s="609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</row>
    <row r="12" spans="1:16" x14ac:dyDescent="0.2">
      <c r="O12" t="s">
        <v>192</v>
      </c>
    </row>
    <row r="14" spans="1:16" x14ac:dyDescent="0.2">
      <c r="P14" t="s">
        <v>242</v>
      </c>
    </row>
    <row r="15" spans="1:16" ht="30" customHeight="1" x14ac:dyDescent="0.2">
      <c r="A15" s="655" t="s">
        <v>256</v>
      </c>
      <c r="B15" s="649" t="s">
        <v>29</v>
      </c>
      <c r="C15" s="649"/>
      <c r="D15" s="649"/>
      <c r="E15" s="650" t="s">
        <v>30</v>
      </c>
      <c r="F15" s="651"/>
      <c r="G15" s="652"/>
      <c r="H15" s="649" t="s">
        <v>190</v>
      </c>
      <c r="I15" s="649"/>
      <c r="J15" s="649"/>
      <c r="K15" s="650" t="s">
        <v>322</v>
      </c>
      <c r="L15" s="651"/>
      <c r="M15" s="652"/>
      <c r="N15" s="653" t="s">
        <v>31</v>
      </c>
      <c r="O15" s="649"/>
      <c r="P15" s="654"/>
    </row>
    <row r="16" spans="1:16" x14ac:dyDescent="0.2">
      <c r="A16" s="656"/>
      <c r="B16" s="336" t="s">
        <v>32</v>
      </c>
      <c r="C16" s="335"/>
      <c r="D16" s="646" t="s">
        <v>11</v>
      </c>
      <c r="E16" s="334" t="s">
        <v>33</v>
      </c>
      <c r="F16" s="335"/>
      <c r="G16" s="646" t="s">
        <v>11</v>
      </c>
      <c r="H16" s="336" t="s">
        <v>34</v>
      </c>
      <c r="I16" s="335"/>
      <c r="J16" s="646" t="s">
        <v>11</v>
      </c>
      <c r="K16" s="658" t="s">
        <v>44</v>
      </c>
      <c r="L16" s="659"/>
      <c r="M16" s="646" t="s">
        <v>11</v>
      </c>
      <c r="N16" s="334" t="s">
        <v>35</v>
      </c>
      <c r="O16" s="335"/>
      <c r="P16" s="646" t="s">
        <v>11</v>
      </c>
    </row>
    <row r="17" spans="1:16" x14ac:dyDescent="0.2">
      <c r="A17" s="657"/>
      <c r="B17" s="346" t="s">
        <v>24</v>
      </c>
      <c r="C17" s="339" t="s">
        <v>12</v>
      </c>
      <c r="D17" s="647"/>
      <c r="E17" s="340" t="s">
        <v>24</v>
      </c>
      <c r="F17" s="339" t="s">
        <v>12</v>
      </c>
      <c r="G17" s="647"/>
      <c r="H17" s="335" t="s">
        <v>36</v>
      </c>
      <c r="I17" s="339" t="s">
        <v>12</v>
      </c>
      <c r="J17" s="647"/>
      <c r="K17" s="340" t="s">
        <v>24</v>
      </c>
      <c r="L17" s="339" t="s">
        <v>12</v>
      </c>
      <c r="M17" s="647"/>
      <c r="N17" s="340" t="s">
        <v>24</v>
      </c>
      <c r="O17" s="339" t="s">
        <v>12</v>
      </c>
      <c r="P17" s="647"/>
    </row>
    <row r="18" spans="1:16" ht="18" customHeight="1" x14ac:dyDescent="0.2">
      <c r="A18" s="345" t="s">
        <v>180</v>
      </c>
      <c r="B18" s="409">
        <f>51840+500</f>
        <v>52340</v>
      </c>
      <c r="C18" s="381">
        <f>57763+262</f>
        <v>58025</v>
      </c>
      <c r="D18" s="324"/>
      <c r="E18" s="410">
        <v>11059</v>
      </c>
      <c r="F18" s="381">
        <v>10742</v>
      </c>
      <c r="G18" s="320"/>
      <c r="H18" s="409">
        <f>42289-500</f>
        <v>41789</v>
      </c>
      <c r="I18" s="381">
        <v>40930</v>
      </c>
      <c r="J18" s="324"/>
      <c r="K18" s="323">
        <v>2707</v>
      </c>
      <c r="L18" s="381">
        <v>3042</v>
      </c>
      <c r="M18" s="320"/>
      <c r="N18" s="191">
        <f>SUM(B18+E18+H18+K18)</f>
        <v>107895</v>
      </c>
      <c r="O18" s="191">
        <f>SUM(C18+F18+I18+L18)</f>
        <v>112739</v>
      </c>
      <c r="P18" s="320"/>
    </row>
    <row r="19" spans="1:16" ht="18" customHeight="1" x14ac:dyDescent="0.2">
      <c r="A19" s="345" t="s">
        <v>257</v>
      </c>
      <c r="B19" s="409">
        <v>1612</v>
      </c>
      <c r="C19" s="559">
        <v>2424</v>
      </c>
      <c r="D19" s="324"/>
      <c r="E19" s="410">
        <v>316</v>
      </c>
      <c r="F19" s="381">
        <v>452</v>
      </c>
      <c r="G19" s="320"/>
      <c r="H19" s="409">
        <v>0</v>
      </c>
      <c r="I19" s="381">
        <v>0</v>
      </c>
      <c r="J19" s="324"/>
      <c r="K19" s="323">
        <v>0</v>
      </c>
      <c r="L19" s="191">
        <v>0</v>
      </c>
      <c r="M19" s="320"/>
      <c r="N19" s="191">
        <f t="shared" ref="N19:N20" si="0">SUM(B19+E19+H19+K19)</f>
        <v>1928</v>
      </c>
      <c r="O19" s="191">
        <f t="shared" ref="O19:O20" si="1">SUM(C19+F19+I19+L19)</f>
        <v>2876</v>
      </c>
      <c r="P19" s="320"/>
    </row>
    <row r="20" spans="1:16" ht="18" customHeight="1" thickBot="1" x14ac:dyDescent="0.25">
      <c r="A20" s="345" t="s">
        <v>258</v>
      </c>
      <c r="B20" s="409">
        <v>0</v>
      </c>
      <c r="C20" s="559">
        <v>0</v>
      </c>
      <c r="D20" s="324"/>
      <c r="E20" s="410">
        <v>0</v>
      </c>
      <c r="F20" s="381">
        <v>0</v>
      </c>
      <c r="G20" s="320"/>
      <c r="H20" s="409">
        <v>5087</v>
      </c>
      <c r="I20" s="381">
        <v>5087</v>
      </c>
      <c r="J20" s="324"/>
      <c r="K20" s="342">
        <v>0</v>
      </c>
      <c r="L20" s="341">
        <v>0</v>
      </c>
      <c r="M20" s="343"/>
      <c r="N20" s="191">
        <f t="shared" si="0"/>
        <v>5087</v>
      </c>
      <c r="O20" s="191">
        <f t="shared" si="1"/>
        <v>5087</v>
      </c>
      <c r="P20" s="344"/>
    </row>
    <row r="21" spans="1:16" ht="18" customHeight="1" thickBot="1" x14ac:dyDescent="0.25">
      <c r="A21" s="431" t="s">
        <v>225</v>
      </c>
      <c r="B21" s="432">
        <f t="shared" ref="B21:M21" si="2">SUM(B18:B20)</f>
        <v>53952</v>
      </c>
      <c r="C21" s="423">
        <f t="shared" si="2"/>
        <v>60449</v>
      </c>
      <c r="D21" s="433">
        <f t="shared" si="2"/>
        <v>0</v>
      </c>
      <c r="E21" s="434">
        <f t="shared" si="2"/>
        <v>11375</v>
      </c>
      <c r="F21" s="423">
        <f t="shared" si="2"/>
        <v>11194</v>
      </c>
      <c r="G21" s="435">
        <f t="shared" si="2"/>
        <v>0</v>
      </c>
      <c r="H21" s="432">
        <f t="shared" si="2"/>
        <v>46876</v>
      </c>
      <c r="I21" s="423">
        <f t="shared" si="2"/>
        <v>46017</v>
      </c>
      <c r="J21" s="423">
        <f t="shared" si="2"/>
        <v>0</v>
      </c>
      <c r="K21" s="423">
        <f t="shared" si="2"/>
        <v>2707</v>
      </c>
      <c r="L21" s="423">
        <f t="shared" si="2"/>
        <v>3042</v>
      </c>
      <c r="M21" s="423">
        <f t="shared" si="2"/>
        <v>0</v>
      </c>
      <c r="N21" s="434">
        <f>SUM(N18:N20)</f>
        <v>114910</v>
      </c>
      <c r="O21" s="423">
        <f>SUM(O18:O20)</f>
        <v>120702</v>
      </c>
      <c r="P21" s="436">
        <f>SUM(P18:P20)</f>
        <v>0</v>
      </c>
    </row>
    <row r="22" spans="1:16" ht="18" customHeight="1" x14ac:dyDescent="0.2">
      <c r="A22" s="72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</row>
    <row r="23" spans="1:16" ht="18" customHeight="1" x14ac:dyDescent="0.2">
      <c r="A23" s="25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  <row r="24" spans="1:16" ht="18" customHeight="1" x14ac:dyDescent="0.2">
      <c r="A24" s="25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</row>
    <row r="25" spans="1:16" ht="18" customHeight="1" x14ac:dyDescent="0.2">
      <c r="A25" s="60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</row>
    <row r="26" spans="1:16" ht="18" customHeight="1" x14ac:dyDescent="0.2">
      <c r="A26" s="25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</row>
    <row r="27" spans="1:16" ht="18" customHeight="1" x14ac:dyDescent="0.2">
      <c r="A27" s="25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</row>
    <row r="28" spans="1:16" ht="18" customHeight="1" x14ac:dyDescent="0.2">
      <c r="A28" s="25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</row>
    <row r="29" spans="1:16" ht="18" customHeight="1" x14ac:dyDescent="0.2">
      <c r="A29" s="25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</row>
    <row r="30" spans="1:16" x14ac:dyDescent="0.2">
      <c r="A30" s="25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</row>
    <row r="31" spans="1:16" x14ac:dyDescent="0.2">
      <c r="A31" s="25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</row>
    <row r="32" spans="1:16" x14ac:dyDescent="0.2">
      <c r="A32" s="25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</row>
    <row r="33" spans="1:16" x14ac:dyDescent="0.2">
      <c r="A33" s="25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</row>
    <row r="34" spans="1:16" x14ac:dyDescent="0.2">
      <c r="A34" s="25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</row>
    <row r="35" spans="1:16" x14ac:dyDescent="0.2">
      <c r="A35" s="25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</row>
    <row r="36" spans="1:16" x14ac:dyDescent="0.2">
      <c r="A36" s="25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</row>
    <row r="37" spans="1:16" x14ac:dyDescent="0.2">
      <c r="A37" s="25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</row>
    <row r="38" spans="1:16" x14ac:dyDescent="0.2">
      <c r="A38" s="25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</row>
    <row r="39" spans="1:16" x14ac:dyDescent="0.2">
      <c r="A39" s="25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</row>
    <row r="40" spans="1:16" x14ac:dyDescent="0.2">
      <c r="A40" s="25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</row>
    <row r="41" spans="1:16" x14ac:dyDescent="0.2">
      <c r="A41" s="25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2" spans="1:16" x14ac:dyDescent="0.2">
      <c r="A42" s="25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  <row r="43" spans="1:16" x14ac:dyDescent="0.2">
      <c r="A43" s="25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</row>
    <row r="44" spans="1:16" x14ac:dyDescent="0.2">
      <c r="A44" s="25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</row>
    <row r="45" spans="1:16" x14ac:dyDescent="0.2">
      <c r="A45" s="25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</row>
    <row r="46" spans="1:16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9" spans="1:16" x14ac:dyDescent="0.2">
      <c r="A49" s="25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</row>
    <row r="50" spans="1:16" x14ac:dyDescent="0.2">
      <c r="A50" s="25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</row>
    <row r="51" spans="1:16" x14ac:dyDescent="0.2">
      <c r="A51" s="25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</row>
    <row r="52" spans="1:16" x14ac:dyDescent="0.2">
      <c r="A52" s="25"/>
      <c r="B52" s="58"/>
      <c r="C52" s="58"/>
      <c r="D52" s="58"/>
      <c r="E52" s="58"/>
      <c r="F52" s="59"/>
      <c r="G52" s="58"/>
      <c r="H52" s="58"/>
      <c r="I52" s="58"/>
      <c r="J52" s="58"/>
      <c r="K52" s="58"/>
      <c r="L52" s="58"/>
      <c r="M52" s="58"/>
      <c r="N52" s="58"/>
      <c r="O52" s="58"/>
      <c r="P52" s="58"/>
    </row>
    <row r="53" spans="1:16" x14ac:dyDescent="0.2">
      <c r="A53" s="25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</row>
    <row r="54" spans="1:16" x14ac:dyDescent="0.2">
      <c r="A54" s="25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</row>
    <row r="55" spans="1:16" x14ac:dyDescent="0.2">
      <c r="A55" s="25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</row>
    <row r="56" spans="1:16" x14ac:dyDescent="0.2">
      <c r="A56" s="25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</row>
    <row r="57" spans="1:16" x14ac:dyDescent="0.2">
      <c r="A57" s="25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</row>
    <row r="58" spans="1:16" x14ac:dyDescent="0.2">
      <c r="A58" s="25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</row>
    <row r="59" spans="1:16" x14ac:dyDescent="0.2">
      <c r="A59" s="25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</row>
    <row r="60" spans="1:16" x14ac:dyDescent="0.2">
      <c r="A60" s="25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</row>
    <row r="61" spans="1:16" x14ac:dyDescent="0.2">
      <c r="A61" s="25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</row>
    <row r="62" spans="1:16" x14ac:dyDescent="0.2">
      <c r="A62" s="25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</row>
    <row r="63" spans="1:16" x14ac:dyDescent="0.2">
      <c r="A63" s="25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</row>
    <row r="64" spans="1:16" x14ac:dyDescent="0.2">
      <c r="A64" s="25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</row>
    <row r="65" spans="1:16" x14ac:dyDescent="0.2">
      <c r="A65" s="25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</row>
    <row r="66" spans="1:16" x14ac:dyDescent="0.2">
      <c r="A66" s="60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</row>
    <row r="67" spans="1:16" x14ac:dyDescent="0.2"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</row>
    <row r="68" spans="1:16" x14ac:dyDescent="0.2"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</row>
    <row r="69" spans="1:16" x14ac:dyDescent="0.2"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0" spans="1:16" x14ac:dyDescent="0.2"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</row>
    <row r="71" spans="1:16" x14ac:dyDescent="0.2"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</row>
    <row r="72" spans="1:16" x14ac:dyDescent="0.2"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</row>
    <row r="73" spans="1:16" x14ac:dyDescent="0.2"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</row>
    <row r="74" spans="1:16" x14ac:dyDescent="0.2"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</row>
    <row r="75" spans="1:16" x14ac:dyDescent="0.2"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</row>
    <row r="76" spans="1:16" x14ac:dyDescent="0.2"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</row>
    <row r="77" spans="1:16" x14ac:dyDescent="0.2"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</row>
    <row r="78" spans="1:16" x14ac:dyDescent="0.2"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</row>
    <row r="79" spans="1:16" x14ac:dyDescent="0.2"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</row>
    <row r="80" spans="1:16" x14ac:dyDescent="0.2"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</row>
    <row r="81" spans="2:16" x14ac:dyDescent="0.2"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</row>
    <row r="82" spans="2:16" x14ac:dyDescent="0.2"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</row>
    <row r="83" spans="2:16" x14ac:dyDescent="0.2"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</row>
    <row r="84" spans="2:16" x14ac:dyDescent="0.2"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</row>
    <row r="85" spans="2:16" x14ac:dyDescent="0.2"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</row>
    <row r="86" spans="2:16" x14ac:dyDescent="0.2"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</row>
    <row r="87" spans="2:16" x14ac:dyDescent="0.2"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</row>
    <row r="88" spans="2:16" x14ac:dyDescent="0.2"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</row>
    <row r="89" spans="2:16" x14ac:dyDescent="0.2"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</row>
    <row r="90" spans="2:16" x14ac:dyDescent="0.2"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</row>
    <row r="91" spans="2:16" x14ac:dyDescent="0.2"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</row>
    <row r="92" spans="2:16" x14ac:dyDescent="0.2"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</row>
    <row r="93" spans="2:16" x14ac:dyDescent="0.2"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</row>
    <row r="94" spans="2:16" x14ac:dyDescent="0.2"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</row>
    <row r="95" spans="2:16" x14ac:dyDescent="0.2"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</row>
    <row r="96" spans="2:16" x14ac:dyDescent="0.2"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</row>
    <row r="97" spans="2:16" x14ac:dyDescent="0.2"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</row>
    <row r="98" spans="2:16" x14ac:dyDescent="0.2"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</row>
    <row r="99" spans="2:16" x14ac:dyDescent="0.2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</row>
    <row r="100" spans="2:16" x14ac:dyDescent="0.2"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</row>
    <row r="101" spans="2:16" x14ac:dyDescent="0.2"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</row>
    <row r="102" spans="2:16" x14ac:dyDescent="0.2"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</row>
    <row r="103" spans="2:16" x14ac:dyDescent="0.2"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</row>
    <row r="104" spans="2:16" x14ac:dyDescent="0.2"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</row>
    <row r="105" spans="2:16" x14ac:dyDescent="0.2"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</row>
    <row r="106" spans="2:16" x14ac:dyDescent="0.2"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</row>
    <row r="107" spans="2:16" x14ac:dyDescent="0.2"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</row>
    <row r="108" spans="2:16" x14ac:dyDescent="0.2"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</row>
    <row r="109" spans="2:16" x14ac:dyDescent="0.2"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</row>
    <row r="110" spans="2:16" x14ac:dyDescent="0.2"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</row>
    <row r="111" spans="2:16" x14ac:dyDescent="0.2"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</row>
    <row r="112" spans="2:16" x14ac:dyDescent="0.2"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</row>
    <row r="113" spans="2:16" x14ac:dyDescent="0.2"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</row>
    <row r="114" spans="2:16" x14ac:dyDescent="0.2"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</row>
    <row r="115" spans="2:16" x14ac:dyDescent="0.2"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</row>
    <row r="116" spans="2:16" x14ac:dyDescent="0.2"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7" spans="2:16" x14ac:dyDescent="0.2"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</row>
    <row r="118" spans="2:16" x14ac:dyDescent="0.2"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</row>
    <row r="119" spans="2:16" x14ac:dyDescent="0.2"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</row>
    <row r="120" spans="2:16" x14ac:dyDescent="0.2"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</row>
    <row r="121" spans="2:16" x14ac:dyDescent="0.2"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</row>
    <row r="122" spans="2:16" x14ac:dyDescent="0.2"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</row>
    <row r="123" spans="2:16" x14ac:dyDescent="0.2"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</row>
    <row r="124" spans="2:16" x14ac:dyDescent="0.2"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</row>
    <row r="125" spans="2:16" x14ac:dyDescent="0.2"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</row>
    <row r="126" spans="2:16" x14ac:dyDescent="0.2"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</row>
    <row r="127" spans="2:16" x14ac:dyDescent="0.2"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</row>
    <row r="128" spans="2:16" x14ac:dyDescent="0.2"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</row>
    <row r="129" spans="2:16" x14ac:dyDescent="0.2"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</row>
    <row r="130" spans="2:16" x14ac:dyDescent="0.2"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</row>
    <row r="131" spans="2:16" x14ac:dyDescent="0.2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</row>
    <row r="132" spans="2:16" x14ac:dyDescent="0.2"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</row>
    <row r="133" spans="2:16" x14ac:dyDescent="0.2"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</row>
    <row r="134" spans="2:16" x14ac:dyDescent="0.2"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</row>
    <row r="135" spans="2:16" x14ac:dyDescent="0.2"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</row>
    <row r="136" spans="2:16" x14ac:dyDescent="0.2"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</row>
    <row r="137" spans="2:16" x14ac:dyDescent="0.2"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</row>
    <row r="138" spans="2:16" x14ac:dyDescent="0.2"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</row>
    <row r="139" spans="2:16" x14ac:dyDescent="0.2"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</row>
    <row r="140" spans="2:16" x14ac:dyDescent="0.2"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</row>
    <row r="141" spans="2:16" x14ac:dyDescent="0.2"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</row>
    <row r="142" spans="2:16" x14ac:dyDescent="0.2"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</row>
    <row r="143" spans="2:16" x14ac:dyDescent="0.2"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</row>
    <row r="144" spans="2:16" x14ac:dyDescent="0.2"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</row>
    <row r="145" spans="2:16" x14ac:dyDescent="0.2"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</row>
    <row r="146" spans="2:16" x14ac:dyDescent="0.2"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</row>
    <row r="147" spans="2:16" x14ac:dyDescent="0.2"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</row>
    <row r="148" spans="2:16" x14ac:dyDescent="0.2"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</row>
    <row r="149" spans="2:16" x14ac:dyDescent="0.2"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</row>
    <row r="150" spans="2:16" x14ac:dyDescent="0.2"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</row>
    <row r="151" spans="2:16" x14ac:dyDescent="0.2"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</row>
    <row r="152" spans="2:16" x14ac:dyDescent="0.2"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</row>
    <row r="153" spans="2:16" x14ac:dyDescent="0.2"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</row>
    <row r="154" spans="2:16" x14ac:dyDescent="0.2"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</row>
    <row r="155" spans="2:16" x14ac:dyDescent="0.2"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</row>
    <row r="156" spans="2:16" x14ac:dyDescent="0.2"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</row>
    <row r="157" spans="2:16" x14ac:dyDescent="0.2">
      <c r="B157" s="56"/>
      <c r="C157" s="56"/>
      <c r="D157" s="56"/>
      <c r="N157" s="56"/>
    </row>
    <row r="158" spans="2:16" x14ac:dyDescent="0.2">
      <c r="B158" s="56"/>
      <c r="C158" s="56"/>
      <c r="D158" s="56"/>
      <c r="N158" s="56"/>
    </row>
    <row r="159" spans="2:16" x14ac:dyDescent="0.2">
      <c r="B159" s="56"/>
      <c r="C159" s="56"/>
      <c r="D159" s="56"/>
      <c r="N159" s="56"/>
    </row>
    <row r="160" spans="2:16" x14ac:dyDescent="0.2">
      <c r="B160" s="56"/>
      <c r="C160" s="56"/>
      <c r="D160" s="56"/>
      <c r="N160" s="56"/>
    </row>
    <row r="161" spans="2:14" x14ac:dyDescent="0.2">
      <c r="B161" s="56"/>
      <c r="C161" s="56"/>
      <c r="D161" s="56"/>
      <c r="N161" s="56"/>
    </row>
    <row r="162" spans="2:14" x14ac:dyDescent="0.2">
      <c r="B162" s="56"/>
      <c r="C162" s="56"/>
      <c r="D162" s="56"/>
      <c r="N162" s="56"/>
    </row>
    <row r="163" spans="2:14" x14ac:dyDescent="0.2">
      <c r="B163" s="56"/>
      <c r="C163" s="56"/>
      <c r="D163" s="56"/>
      <c r="N163" s="56"/>
    </row>
    <row r="164" spans="2:14" x14ac:dyDescent="0.2">
      <c r="B164" s="56"/>
      <c r="C164" s="56"/>
      <c r="D164" s="56"/>
      <c r="N164" s="56"/>
    </row>
    <row r="165" spans="2:14" x14ac:dyDescent="0.2">
      <c r="B165" s="56"/>
      <c r="C165" s="56"/>
      <c r="D165" s="56"/>
      <c r="N165" s="56"/>
    </row>
    <row r="166" spans="2:14" x14ac:dyDescent="0.2">
      <c r="B166" s="56"/>
      <c r="C166" s="56"/>
      <c r="D166" s="56"/>
      <c r="N166" s="56"/>
    </row>
    <row r="167" spans="2:14" x14ac:dyDescent="0.2">
      <c r="B167" s="56"/>
      <c r="C167" s="56"/>
      <c r="D167" s="56"/>
      <c r="N167" s="56"/>
    </row>
    <row r="168" spans="2:14" x14ac:dyDescent="0.2">
      <c r="B168" s="56"/>
      <c r="C168" s="56"/>
      <c r="D168" s="56"/>
      <c r="N168" s="56"/>
    </row>
    <row r="169" spans="2:14" x14ac:dyDescent="0.2">
      <c r="B169" s="56"/>
      <c r="C169" s="56"/>
      <c r="D169" s="56"/>
      <c r="N169" s="56"/>
    </row>
    <row r="170" spans="2:14" x14ac:dyDescent="0.2">
      <c r="B170" s="56"/>
      <c r="C170" s="56"/>
      <c r="D170" s="56"/>
      <c r="N170" s="56"/>
    </row>
    <row r="171" spans="2:14" x14ac:dyDescent="0.2">
      <c r="B171" s="56"/>
      <c r="C171" s="56"/>
      <c r="D171" s="56"/>
      <c r="N171" s="56"/>
    </row>
    <row r="172" spans="2:14" x14ac:dyDescent="0.2">
      <c r="B172" s="56"/>
      <c r="C172" s="56"/>
      <c r="D172" s="56"/>
      <c r="N172" s="56"/>
    </row>
    <row r="173" spans="2:14" x14ac:dyDescent="0.2">
      <c r="B173" s="56"/>
      <c r="C173" s="56"/>
      <c r="D173" s="56"/>
      <c r="N173" s="56"/>
    </row>
    <row r="174" spans="2:14" x14ac:dyDescent="0.2">
      <c r="B174" s="56"/>
      <c r="C174" s="56"/>
      <c r="D174" s="56"/>
      <c r="N174" s="56"/>
    </row>
    <row r="175" spans="2:14" x14ac:dyDescent="0.2">
      <c r="B175" s="56"/>
      <c r="C175" s="56"/>
      <c r="D175" s="56"/>
      <c r="N175" s="56"/>
    </row>
    <row r="176" spans="2:14" x14ac:dyDescent="0.2">
      <c r="B176" s="56"/>
      <c r="C176" s="56"/>
      <c r="D176" s="56"/>
      <c r="N176" s="56"/>
    </row>
    <row r="177" spans="2:14" x14ac:dyDescent="0.2">
      <c r="B177" s="56"/>
      <c r="C177" s="56"/>
      <c r="D177" s="56"/>
      <c r="N177" s="56"/>
    </row>
    <row r="178" spans="2:14" x14ac:dyDescent="0.2">
      <c r="B178" s="56"/>
      <c r="C178" s="56"/>
      <c r="D178" s="56"/>
      <c r="N178" s="56"/>
    </row>
    <row r="179" spans="2:14" x14ac:dyDescent="0.2">
      <c r="B179" s="56"/>
      <c r="C179" s="56"/>
      <c r="D179" s="56"/>
      <c r="N179" s="56"/>
    </row>
    <row r="180" spans="2:14" x14ac:dyDescent="0.2">
      <c r="B180" s="56"/>
      <c r="C180" s="56"/>
      <c r="D180" s="56"/>
      <c r="N180" s="56"/>
    </row>
    <row r="181" spans="2:14" x14ac:dyDescent="0.2">
      <c r="B181" s="56"/>
      <c r="C181" s="56"/>
      <c r="D181" s="56"/>
      <c r="N181" s="56"/>
    </row>
    <row r="182" spans="2:14" x14ac:dyDescent="0.2">
      <c r="B182" s="56"/>
      <c r="C182" s="56"/>
      <c r="D182" s="56"/>
      <c r="N182" s="56"/>
    </row>
    <row r="183" spans="2:14" x14ac:dyDescent="0.2">
      <c r="B183" s="56"/>
      <c r="C183" s="56"/>
      <c r="D183" s="56"/>
      <c r="N183" s="56"/>
    </row>
    <row r="184" spans="2:14" x14ac:dyDescent="0.2">
      <c r="B184" s="56"/>
      <c r="C184" s="56"/>
      <c r="D184" s="56"/>
      <c r="N184" s="56"/>
    </row>
    <row r="185" spans="2:14" x14ac:dyDescent="0.2">
      <c r="B185" s="56"/>
      <c r="C185" s="56"/>
      <c r="D185" s="56"/>
      <c r="N185" s="56"/>
    </row>
    <row r="186" spans="2:14" x14ac:dyDescent="0.2">
      <c r="B186" s="56"/>
      <c r="C186" s="56"/>
      <c r="D186" s="56"/>
      <c r="N186" s="56"/>
    </row>
    <row r="187" spans="2:14" x14ac:dyDescent="0.2">
      <c r="B187" s="56"/>
      <c r="C187" s="56"/>
      <c r="D187" s="56"/>
      <c r="N187" s="56"/>
    </row>
    <row r="188" spans="2:14" x14ac:dyDescent="0.2">
      <c r="B188" s="56"/>
      <c r="C188" s="56"/>
      <c r="D188" s="56"/>
      <c r="N188" s="56"/>
    </row>
    <row r="189" spans="2:14" x14ac:dyDescent="0.2">
      <c r="B189" s="56"/>
      <c r="C189" s="56"/>
      <c r="D189" s="56"/>
      <c r="N189" s="56"/>
    </row>
    <row r="190" spans="2:14" x14ac:dyDescent="0.2">
      <c r="B190" s="56"/>
      <c r="C190" s="56"/>
      <c r="D190" s="56"/>
      <c r="N190" s="56"/>
    </row>
    <row r="191" spans="2:14" x14ac:dyDescent="0.2">
      <c r="B191" s="56"/>
      <c r="C191" s="56"/>
      <c r="D191" s="56"/>
      <c r="N191" s="56"/>
    </row>
    <row r="192" spans="2:14" x14ac:dyDescent="0.2">
      <c r="B192" s="56"/>
      <c r="C192" s="56"/>
      <c r="D192" s="56"/>
      <c r="N192" s="56"/>
    </row>
    <row r="193" spans="2:14" x14ac:dyDescent="0.2">
      <c r="B193" s="56"/>
      <c r="C193" s="56"/>
      <c r="D193" s="56"/>
      <c r="N193" s="56"/>
    </row>
    <row r="194" spans="2:14" x14ac:dyDescent="0.2">
      <c r="B194" s="56"/>
      <c r="C194" s="56"/>
      <c r="D194" s="56"/>
      <c r="N194" s="56"/>
    </row>
    <row r="195" spans="2:14" x14ac:dyDescent="0.2">
      <c r="B195" s="56"/>
      <c r="C195" s="56"/>
      <c r="D195" s="56"/>
      <c r="N195" s="56"/>
    </row>
    <row r="196" spans="2:14" x14ac:dyDescent="0.2">
      <c r="B196" s="56"/>
      <c r="C196" s="56"/>
      <c r="D196" s="56"/>
      <c r="N196" s="56"/>
    </row>
    <row r="197" spans="2:14" x14ac:dyDescent="0.2">
      <c r="B197" s="56"/>
      <c r="C197" s="56"/>
      <c r="D197" s="56"/>
      <c r="N197" s="56"/>
    </row>
    <row r="198" spans="2:14" x14ac:dyDescent="0.2">
      <c r="B198" s="56"/>
      <c r="C198" s="56"/>
      <c r="D198" s="56"/>
      <c r="N198" s="56"/>
    </row>
    <row r="199" spans="2:14" x14ac:dyDescent="0.2">
      <c r="B199" s="56"/>
      <c r="C199" s="56"/>
      <c r="D199" s="56"/>
      <c r="N199" s="56"/>
    </row>
    <row r="200" spans="2:14" x14ac:dyDescent="0.2">
      <c r="B200" s="56"/>
      <c r="C200" s="56"/>
      <c r="D200" s="56"/>
      <c r="N200" s="56"/>
    </row>
    <row r="201" spans="2:14" x14ac:dyDescent="0.2">
      <c r="B201" s="56"/>
      <c r="C201" s="56"/>
      <c r="D201" s="56"/>
      <c r="N201" s="56"/>
    </row>
    <row r="202" spans="2:14" x14ac:dyDescent="0.2">
      <c r="B202" s="56"/>
      <c r="C202" s="56"/>
      <c r="D202" s="56"/>
      <c r="N202" s="56"/>
    </row>
    <row r="203" spans="2:14" x14ac:dyDescent="0.2">
      <c r="B203" s="56"/>
      <c r="C203" s="56"/>
      <c r="D203" s="56"/>
      <c r="N203" s="56"/>
    </row>
    <row r="204" spans="2:14" x14ac:dyDescent="0.2">
      <c r="B204" s="56"/>
      <c r="C204" s="56"/>
      <c r="D204" s="56"/>
      <c r="N204" s="56"/>
    </row>
    <row r="205" spans="2:14" x14ac:dyDescent="0.2">
      <c r="B205" s="56"/>
      <c r="C205" s="56"/>
      <c r="D205" s="56"/>
      <c r="N205" s="56"/>
    </row>
    <row r="206" spans="2:14" x14ac:dyDescent="0.2">
      <c r="B206" s="56"/>
      <c r="C206" s="56"/>
      <c r="D206" s="56"/>
      <c r="N206" s="56"/>
    </row>
    <row r="207" spans="2:14" x14ac:dyDescent="0.2">
      <c r="B207" s="56"/>
      <c r="C207" s="56"/>
      <c r="D207" s="56"/>
      <c r="N207" s="56"/>
    </row>
    <row r="208" spans="2:14" x14ac:dyDescent="0.2">
      <c r="B208" s="56"/>
      <c r="C208" s="56"/>
      <c r="D208" s="56"/>
      <c r="N208" s="56"/>
    </row>
    <row r="209" spans="2:14" x14ac:dyDescent="0.2">
      <c r="B209" s="56"/>
      <c r="C209" s="56"/>
      <c r="D209" s="56"/>
      <c r="N209" s="56"/>
    </row>
    <row r="210" spans="2:14" x14ac:dyDescent="0.2">
      <c r="B210" s="56"/>
      <c r="C210" s="56"/>
      <c r="D210" s="56"/>
      <c r="N210" s="56"/>
    </row>
    <row r="211" spans="2:14" x14ac:dyDescent="0.2">
      <c r="B211" s="56"/>
      <c r="C211" s="56"/>
      <c r="D211" s="56"/>
      <c r="N211" s="56"/>
    </row>
    <row r="212" spans="2:14" x14ac:dyDescent="0.2">
      <c r="B212" s="56"/>
      <c r="C212" s="56"/>
      <c r="D212" s="56"/>
      <c r="N212" s="56"/>
    </row>
    <row r="213" spans="2:14" x14ac:dyDescent="0.2">
      <c r="B213" s="56"/>
      <c r="C213" s="56"/>
      <c r="D213" s="56"/>
      <c r="N213" s="56"/>
    </row>
    <row r="214" spans="2:14" x14ac:dyDescent="0.2">
      <c r="B214" s="56"/>
      <c r="C214" s="56"/>
      <c r="D214" s="56"/>
      <c r="N214" s="56"/>
    </row>
    <row r="215" spans="2:14" x14ac:dyDescent="0.2">
      <c r="B215" s="56"/>
      <c r="C215" s="56"/>
      <c r="D215" s="56"/>
      <c r="N215" s="56"/>
    </row>
    <row r="216" spans="2:14" x14ac:dyDescent="0.2">
      <c r="B216" s="56"/>
      <c r="C216" s="56"/>
      <c r="D216" s="56"/>
      <c r="N216" s="56"/>
    </row>
    <row r="217" spans="2:14" x14ac:dyDescent="0.2">
      <c r="B217" s="56"/>
      <c r="C217" s="56"/>
      <c r="D217" s="56"/>
      <c r="N217" s="56"/>
    </row>
    <row r="218" spans="2:14" x14ac:dyDescent="0.2">
      <c r="B218" s="56"/>
      <c r="C218" s="56"/>
      <c r="D218" s="56"/>
      <c r="N218" s="56"/>
    </row>
    <row r="219" spans="2:14" x14ac:dyDescent="0.2">
      <c r="B219" s="56"/>
      <c r="C219" s="56"/>
      <c r="D219" s="56"/>
      <c r="N219" s="56"/>
    </row>
    <row r="220" spans="2:14" x14ac:dyDescent="0.2">
      <c r="B220" s="56"/>
      <c r="C220" s="56"/>
      <c r="D220" s="56"/>
      <c r="N220" s="56"/>
    </row>
    <row r="221" spans="2:14" x14ac:dyDescent="0.2">
      <c r="B221" s="56"/>
      <c r="C221" s="56"/>
      <c r="D221" s="56"/>
      <c r="N221" s="56"/>
    </row>
    <row r="222" spans="2:14" x14ac:dyDescent="0.2">
      <c r="B222" s="56"/>
      <c r="C222" s="56"/>
      <c r="D222" s="56"/>
      <c r="N222" s="56"/>
    </row>
    <row r="223" spans="2:14" x14ac:dyDescent="0.2">
      <c r="B223" s="56"/>
      <c r="C223" s="56"/>
      <c r="D223" s="56"/>
      <c r="N223" s="56"/>
    </row>
    <row r="224" spans="2:14" x14ac:dyDescent="0.2">
      <c r="B224" s="56"/>
      <c r="C224" s="56"/>
      <c r="D224" s="56"/>
      <c r="N224" s="56"/>
    </row>
    <row r="225" spans="2:14" x14ac:dyDescent="0.2">
      <c r="B225" s="56"/>
      <c r="C225" s="56"/>
      <c r="D225" s="56"/>
      <c r="N225" s="56"/>
    </row>
    <row r="226" spans="2:14" x14ac:dyDescent="0.2">
      <c r="C226" s="56"/>
      <c r="D226" s="56"/>
      <c r="N226" s="56"/>
    </row>
    <row r="227" spans="2:14" x14ac:dyDescent="0.2">
      <c r="C227" s="56"/>
      <c r="D227" s="56"/>
      <c r="N227" s="56"/>
    </row>
    <row r="228" spans="2:14" x14ac:dyDescent="0.2">
      <c r="C228" s="56"/>
      <c r="D228" s="56"/>
      <c r="N228" s="56"/>
    </row>
    <row r="229" spans="2:14" x14ac:dyDescent="0.2">
      <c r="C229" s="56"/>
      <c r="D229" s="56"/>
      <c r="N229" s="56"/>
    </row>
    <row r="230" spans="2:14" x14ac:dyDescent="0.2">
      <c r="C230" s="56"/>
      <c r="D230" s="56"/>
      <c r="N230" s="56"/>
    </row>
    <row r="231" spans="2:14" x14ac:dyDescent="0.2">
      <c r="C231" s="56"/>
      <c r="D231" s="56"/>
      <c r="N231" s="56"/>
    </row>
    <row r="232" spans="2:14" x14ac:dyDescent="0.2">
      <c r="C232" s="56"/>
      <c r="D232" s="56"/>
      <c r="N232" s="56"/>
    </row>
    <row r="233" spans="2:14" x14ac:dyDescent="0.2">
      <c r="C233" s="56"/>
      <c r="D233" s="56"/>
      <c r="N233" s="56"/>
    </row>
    <row r="234" spans="2:14" x14ac:dyDescent="0.2">
      <c r="C234" s="56"/>
      <c r="D234" s="56"/>
      <c r="N234" s="56"/>
    </row>
    <row r="235" spans="2:14" x14ac:dyDescent="0.2">
      <c r="C235" s="56"/>
      <c r="D235" s="56"/>
      <c r="N235" s="56"/>
    </row>
    <row r="236" spans="2:14" x14ac:dyDescent="0.2">
      <c r="C236" s="56"/>
      <c r="D236" s="56"/>
      <c r="N236" s="56"/>
    </row>
    <row r="237" spans="2:14" x14ac:dyDescent="0.2">
      <c r="C237" s="56"/>
      <c r="D237" s="56"/>
      <c r="N237" s="56"/>
    </row>
    <row r="238" spans="2:14" x14ac:dyDescent="0.2">
      <c r="C238" s="56"/>
      <c r="D238" s="56"/>
      <c r="N238" s="56"/>
    </row>
    <row r="239" spans="2:14" x14ac:dyDescent="0.2">
      <c r="C239" s="56"/>
      <c r="D239" s="56"/>
      <c r="N239" s="56"/>
    </row>
    <row r="240" spans="2:14" x14ac:dyDescent="0.2">
      <c r="N240" s="56"/>
    </row>
    <row r="241" spans="14:14" x14ac:dyDescent="0.2">
      <c r="N241" s="56"/>
    </row>
    <row r="242" spans="14:14" x14ac:dyDescent="0.2">
      <c r="N242" s="56"/>
    </row>
    <row r="243" spans="14:14" x14ac:dyDescent="0.2">
      <c r="N243" s="56"/>
    </row>
    <row r="244" spans="14:14" x14ac:dyDescent="0.2">
      <c r="N244" s="56"/>
    </row>
    <row r="245" spans="14:14" x14ac:dyDescent="0.2">
      <c r="N245" s="56"/>
    </row>
    <row r="246" spans="14:14" x14ac:dyDescent="0.2">
      <c r="N246" s="56"/>
    </row>
    <row r="247" spans="14:14" x14ac:dyDescent="0.2">
      <c r="N247" s="56"/>
    </row>
    <row r="248" spans="14:14" x14ac:dyDescent="0.2">
      <c r="N248" s="56"/>
    </row>
    <row r="249" spans="14:14" x14ac:dyDescent="0.2">
      <c r="N249" s="56"/>
    </row>
    <row r="250" spans="14:14" x14ac:dyDescent="0.2">
      <c r="N250" s="56"/>
    </row>
    <row r="251" spans="14:14" x14ac:dyDescent="0.2">
      <c r="N251" s="56"/>
    </row>
    <row r="252" spans="14:14" x14ac:dyDescent="0.2">
      <c r="N252" s="56"/>
    </row>
    <row r="253" spans="14:14" x14ac:dyDescent="0.2">
      <c r="N253" s="56"/>
    </row>
    <row r="254" spans="14:14" x14ac:dyDescent="0.2">
      <c r="N254" s="56"/>
    </row>
    <row r="255" spans="14:14" x14ac:dyDescent="0.2">
      <c r="N255" s="56"/>
    </row>
    <row r="256" spans="14:14" x14ac:dyDescent="0.2">
      <c r="N256" s="56"/>
    </row>
    <row r="257" spans="14:14" x14ac:dyDescent="0.2">
      <c r="N257" s="56"/>
    </row>
    <row r="258" spans="14:14" x14ac:dyDescent="0.2">
      <c r="N258" s="56"/>
    </row>
    <row r="259" spans="14:14" x14ac:dyDescent="0.2">
      <c r="N259" s="56"/>
    </row>
    <row r="260" spans="14:14" x14ac:dyDescent="0.2">
      <c r="N260" s="56"/>
    </row>
  </sheetData>
  <mergeCells count="15">
    <mergeCell ref="M16:M17"/>
    <mergeCell ref="J16:J17"/>
    <mergeCell ref="G16:G17"/>
    <mergeCell ref="D16:D17"/>
    <mergeCell ref="A7:P7"/>
    <mergeCell ref="A11:P11"/>
    <mergeCell ref="A8:P8"/>
    <mergeCell ref="B15:D15"/>
    <mergeCell ref="E15:G15"/>
    <mergeCell ref="H15:J15"/>
    <mergeCell ref="N15:P15"/>
    <mergeCell ref="A15:A17"/>
    <mergeCell ref="K15:M15"/>
    <mergeCell ref="K16:L16"/>
    <mergeCell ref="P16:P17"/>
  </mergeCells>
  <phoneticPr fontId="5" type="noConversion"/>
  <pageMargins left="0.75" right="0.75" top="1" bottom="1" header="0.5" footer="0.5"/>
  <pageSetup paperSize="9" scale="8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7:D156"/>
  <sheetViews>
    <sheetView workbookViewId="0">
      <selection activeCell="A10" sqref="A10:D11"/>
    </sheetView>
  </sheetViews>
  <sheetFormatPr defaultRowHeight="12.75" x14ac:dyDescent="0.2"/>
  <cols>
    <col min="1" max="1" width="53.85546875" style="1" customWidth="1"/>
    <col min="2" max="2" width="14.7109375" style="2" customWidth="1"/>
    <col min="3" max="3" width="12.7109375" style="1" customWidth="1"/>
    <col min="4" max="4" width="13.42578125" style="1" customWidth="1"/>
    <col min="5" max="8" width="9.140625" style="1"/>
    <col min="9" max="9" width="8.42578125" style="1" customWidth="1"/>
    <col min="10" max="16384" width="9.140625" style="1"/>
  </cols>
  <sheetData>
    <row r="7" spans="1:4" x14ac:dyDescent="0.2">
      <c r="A7" s="642" t="s">
        <v>284</v>
      </c>
      <c r="B7" s="643"/>
      <c r="C7" s="643"/>
      <c r="D7" s="643"/>
    </row>
    <row r="8" spans="1:4" x14ac:dyDescent="0.2">
      <c r="A8" s="642" t="s">
        <v>403</v>
      </c>
      <c r="B8" s="643"/>
      <c r="C8" s="643"/>
      <c r="D8" s="643"/>
    </row>
    <row r="9" spans="1:4" x14ac:dyDescent="0.2">
      <c r="A9" s="660"/>
      <c r="B9" s="643"/>
      <c r="C9" s="660"/>
      <c r="D9" s="660"/>
    </row>
    <row r="10" spans="1:4" ht="12.75" customHeight="1" x14ac:dyDescent="0.2">
      <c r="A10" s="661" t="s">
        <v>475</v>
      </c>
      <c r="B10" s="661"/>
      <c r="C10" s="661"/>
      <c r="D10" s="661"/>
    </row>
    <row r="11" spans="1:4" ht="12.75" customHeight="1" x14ac:dyDescent="0.2">
      <c r="A11" s="661"/>
      <c r="B11" s="661"/>
      <c r="C11" s="661"/>
      <c r="D11" s="661"/>
    </row>
    <row r="12" spans="1:4" x14ac:dyDescent="0.2">
      <c r="C12" s="628" t="s">
        <v>176</v>
      </c>
      <c r="D12" s="628"/>
    </row>
    <row r="13" spans="1:4" x14ac:dyDescent="0.2">
      <c r="C13" s="202"/>
      <c r="D13" s="202"/>
    </row>
    <row r="14" spans="1:4" ht="13.5" thickBot="1" x14ac:dyDescent="0.25">
      <c r="D14" s="1" t="s">
        <v>242</v>
      </c>
    </row>
    <row r="15" spans="1:4" x14ac:dyDescent="0.2">
      <c r="A15" s="3" t="s">
        <v>7</v>
      </c>
      <c r="B15" s="4"/>
      <c r="C15" s="5"/>
      <c r="D15" s="6"/>
    </row>
    <row r="16" spans="1:4" ht="13.5" thickBot="1" x14ac:dyDescent="0.25">
      <c r="A16" s="7" t="s">
        <v>8</v>
      </c>
      <c r="B16" s="8"/>
      <c r="C16" s="9"/>
      <c r="D16" s="10"/>
    </row>
    <row r="17" spans="1:4" x14ac:dyDescent="0.2">
      <c r="A17" s="11" t="s">
        <v>9</v>
      </c>
      <c r="B17" s="12" t="s">
        <v>10</v>
      </c>
      <c r="C17" s="13"/>
      <c r="D17" s="644" t="s">
        <v>11</v>
      </c>
    </row>
    <row r="18" spans="1:4" ht="13.5" thickBot="1" x14ac:dyDescent="0.25">
      <c r="A18" s="185"/>
      <c r="B18" s="186" t="s">
        <v>24</v>
      </c>
      <c r="C18" s="187" t="s">
        <v>12</v>
      </c>
      <c r="D18" s="645"/>
    </row>
    <row r="19" spans="1:4" x14ac:dyDescent="0.2">
      <c r="A19" s="309" t="s">
        <v>39</v>
      </c>
      <c r="B19" s="383">
        <f>B21+B20+B22</f>
        <v>57375</v>
      </c>
      <c r="C19" s="310">
        <f>C21+C20+C22+C23</f>
        <v>59794</v>
      </c>
      <c r="D19" s="474"/>
    </row>
    <row r="20" spans="1:4" x14ac:dyDescent="0.2">
      <c r="A20" s="472" t="s">
        <v>247</v>
      </c>
      <c r="B20" s="382">
        <f>45177-173</f>
        <v>45004</v>
      </c>
      <c r="C20" s="593">
        <v>46900</v>
      </c>
      <c r="D20" s="276"/>
    </row>
    <row r="21" spans="1:4" x14ac:dyDescent="0.2">
      <c r="A21" s="213" t="s">
        <v>248</v>
      </c>
      <c r="B21" s="351">
        <v>12198</v>
      </c>
      <c r="C21" s="249">
        <v>12711</v>
      </c>
      <c r="D21" s="175"/>
    </row>
    <row r="22" spans="1:4" x14ac:dyDescent="0.2">
      <c r="A22" s="213" t="s">
        <v>325</v>
      </c>
      <c r="B22" s="351">
        <v>173</v>
      </c>
      <c r="C22" s="249">
        <v>178</v>
      </c>
      <c r="D22" s="175"/>
    </row>
    <row r="23" spans="1:4" x14ac:dyDescent="0.2">
      <c r="A23" s="213" t="s">
        <v>452</v>
      </c>
      <c r="B23" s="351">
        <v>0</v>
      </c>
      <c r="C23" s="249">
        <v>5</v>
      </c>
      <c r="D23" s="175"/>
    </row>
    <row r="24" spans="1:4" x14ac:dyDescent="0.2">
      <c r="A24" s="164" t="s">
        <v>473</v>
      </c>
      <c r="B24" s="400">
        <f>+B25</f>
        <v>25012</v>
      </c>
      <c r="C24" s="400">
        <f>+C25</f>
        <v>25049</v>
      </c>
      <c r="D24" s="176"/>
    </row>
    <row r="25" spans="1:4" x14ac:dyDescent="0.2">
      <c r="A25" s="214" t="s">
        <v>376</v>
      </c>
      <c r="B25" s="381">
        <v>25012</v>
      </c>
      <c r="C25" s="386">
        <v>25049</v>
      </c>
      <c r="D25" s="176"/>
    </row>
    <row r="26" spans="1:4" x14ac:dyDescent="0.2">
      <c r="A26" s="40" t="s">
        <v>400</v>
      </c>
      <c r="B26" s="41">
        <v>0</v>
      </c>
      <c r="C26" s="41">
        <v>1252</v>
      </c>
      <c r="D26" s="524"/>
    </row>
    <row r="27" spans="1:4" ht="13.5" thickBot="1" x14ac:dyDescent="0.25">
      <c r="A27" s="522" t="s">
        <v>401</v>
      </c>
      <c r="B27" s="523">
        <v>400</v>
      </c>
      <c r="C27" s="523">
        <v>216</v>
      </c>
      <c r="D27" s="217"/>
    </row>
    <row r="28" spans="1:4" ht="13.5" thickBot="1" x14ac:dyDescent="0.25">
      <c r="A28" s="421" t="s">
        <v>402</v>
      </c>
      <c r="B28" s="422">
        <f>B24+B19+B27</f>
        <v>82787</v>
      </c>
      <c r="C28" s="422">
        <f>C24+C19+C27+C26</f>
        <v>86311</v>
      </c>
      <c r="D28" s="427"/>
    </row>
    <row r="29" spans="1:4" x14ac:dyDescent="0.2">
      <c r="A29" s="179"/>
      <c r="B29" s="180"/>
      <c r="C29" s="180"/>
      <c r="D29" s="180"/>
    </row>
    <row r="30" spans="1:4" x14ac:dyDescent="0.2">
      <c r="A30" s="179"/>
      <c r="B30" s="180"/>
      <c r="C30" s="180"/>
      <c r="D30" s="180"/>
    </row>
    <row r="31" spans="1:4" x14ac:dyDescent="0.2">
      <c r="A31" s="148"/>
      <c r="B31" s="149"/>
      <c r="C31" s="149"/>
      <c r="D31" s="149"/>
    </row>
    <row r="32" spans="1:4" x14ac:dyDescent="0.2">
      <c r="A32" s="635" t="s">
        <v>284</v>
      </c>
      <c r="B32" s="636"/>
      <c r="C32" s="636"/>
      <c r="D32" s="636"/>
    </row>
    <row r="33" spans="1:4" x14ac:dyDescent="0.2">
      <c r="A33" s="635" t="s">
        <v>403</v>
      </c>
      <c r="B33" s="636"/>
      <c r="C33" s="636"/>
      <c r="D33" s="636"/>
    </row>
    <row r="34" spans="1:4" x14ac:dyDescent="0.2">
      <c r="A34" s="148"/>
      <c r="B34" s="149"/>
      <c r="C34" s="638"/>
      <c r="D34" s="638"/>
    </row>
    <row r="35" spans="1:4" ht="13.5" thickBot="1" x14ac:dyDescent="0.25">
      <c r="A35" s="148"/>
      <c r="B35" s="149"/>
      <c r="C35" s="639" t="s">
        <v>242</v>
      </c>
      <c r="D35" s="639"/>
    </row>
    <row r="36" spans="1:4" x14ac:dyDescent="0.2">
      <c r="A36" s="151" t="s">
        <v>13</v>
      </c>
      <c r="B36" s="152"/>
      <c r="C36" s="153"/>
      <c r="D36" s="181"/>
    </row>
    <row r="37" spans="1:4" ht="13.5" thickBot="1" x14ac:dyDescent="0.25">
      <c r="A37" s="182" t="s">
        <v>8</v>
      </c>
      <c r="B37" s="183"/>
      <c r="C37" s="179"/>
      <c r="D37" s="184"/>
    </row>
    <row r="38" spans="1:4" x14ac:dyDescent="0.2">
      <c r="A38" s="154" t="s">
        <v>14</v>
      </c>
      <c r="B38" s="155" t="s">
        <v>10</v>
      </c>
      <c r="C38" s="156"/>
      <c r="D38" s="640" t="s">
        <v>11</v>
      </c>
    </row>
    <row r="39" spans="1:4" ht="13.5" thickBot="1" x14ac:dyDescent="0.25">
      <c r="A39" s="185"/>
      <c r="B39" s="186" t="s">
        <v>24</v>
      </c>
      <c r="C39" s="187" t="s">
        <v>12</v>
      </c>
      <c r="D39" s="641"/>
    </row>
    <row r="40" spans="1:4" x14ac:dyDescent="0.2">
      <c r="A40" s="254" t="s">
        <v>15</v>
      </c>
      <c r="B40" s="399">
        <f>SUM(B41:B43)</f>
        <v>82637</v>
      </c>
      <c r="C40" s="255">
        <f>SUM(C41:C43)</f>
        <v>86048</v>
      </c>
      <c r="D40" s="256"/>
    </row>
    <row r="41" spans="1:4" x14ac:dyDescent="0.2">
      <c r="A41" s="161" t="s">
        <v>40</v>
      </c>
      <c r="B41" s="351">
        <v>32837</v>
      </c>
      <c r="C41" s="162">
        <v>32221</v>
      </c>
      <c r="D41" s="257"/>
    </row>
    <row r="42" spans="1:4" x14ac:dyDescent="0.2">
      <c r="A42" s="161" t="s">
        <v>41</v>
      </c>
      <c r="B42" s="351">
        <v>6333</v>
      </c>
      <c r="C42" s="162">
        <v>6018</v>
      </c>
      <c r="D42" s="257"/>
    </row>
    <row r="43" spans="1:4" x14ac:dyDescent="0.2">
      <c r="A43" s="161" t="s">
        <v>42</v>
      </c>
      <c r="B43" s="351">
        <f>42880+587</f>
        <v>43467</v>
      </c>
      <c r="C43" s="162">
        <v>47809</v>
      </c>
      <c r="D43" s="257"/>
    </row>
    <row r="44" spans="1:4" x14ac:dyDescent="0.2">
      <c r="A44" s="164" t="s">
        <v>246</v>
      </c>
      <c r="B44" s="352">
        <v>150</v>
      </c>
      <c r="C44" s="160">
        <v>263</v>
      </c>
      <c r="D44" s="257"/>
    </row>
    <row r="45" spans="1:4" x14ac:dyDescent="0.2">
      <c r="A45" s="159" t="s">
        <v>274</v>
      </c>
      <c r="B45" s="352">
        <v>0</v>
      </c>
      <c r="C45" s="160">
        <v>0</v>
      </c>
      <c r="D45" s="175"/>
    </row>
    <row r="46" spans="1:4" ht="13.5" thickBot="1" x14ac:dyDescent="0.25">
      <c r="A46" s="258"/>
      <c r="B46" s="370"/>
      <c r="C46" s="171"/>
      <c r="D46" s="259"/>
    </row>
    <row r="47" spans="1:4" ht="13.5" thickBot="1" x14ac:dyDescent="0.25">
      <c r="A47" s="419" t="s">
        <v>249</v>
      </c>
      <c r="B47" s="428">
        <f>SUM(B40+B44+B45+B46)</f>
        <v>82787</v>
      </c>
      <c r="C47" s="429">
        <f>SUM(C40+C44+C45+C46)</f>
        <v>86311</v>
      </c>
      <c r="D47" s="430"/>
    </row>
    <row r="48" spans="1:4" x14ac:dyDescent="0.2">
      <c r="A48" s="36"/>
      <c r="B48" s="33"/>
      <c r="C48" s="32"/>
      <c r="D48" s="32"/>
    </row>
    <row r="49" spans="1:4" x14ac:dyDescent="0.2">
      <c r="A49" s="32"/>
      <c r="B49" s="33"/>
      <c r="C49" s="32"/>
      <c r="D49" s="32"/>
    </row>
    <row r="50" spans="1:4" x14ac:dyDescent="0.2">
      <c r="A50" s="36"/>
      <c r="B50" s="33"/>
      <c r="C50" s="32"/>
      <c r="D50" s="32"/>
    </row>
    <row r="51" spans="1:4" x14ac:dyDescent="0.2">
      <c r="A51" s="32"/>
      <c r="B51" s="33"/>
      <c r="C51" s="32"/>
      <c r="D51" s="32"/>
    </row>
    <row r="52" spans="1:4" x14ac:dyDescent="0.2">
      <c r="A52" s="36"/>
      <c r="B52" s="33"/>
      <c r="C52" s="32"/>
      <c r="D52" s="32"/>
    </row>
    <row r="53" spans="1:4" x14ac:dyDescent="0.2">
      <c r="A53" s="32"/>
      <c r="B53" s="33"/>
      <c r="C53" s="32"/>
      <c r="D53" s="32"/>
    </row>
    <row r="54" spans="1:4" x14ac:dyDescent="0.2">
      <c r="A54" s="32"/>
      <c r="B54" s="33"/>
      <c r="C54" s="32"/>
      <c r="D54" s="32"/>
    </row>
    <row r="55" spans="1:4" x14ac:dyDescent="0.2">
      <c r="A55" s="36"/>
      <c r="B55" s="33"/>
      <c r="C55" s="33"/>
      <c r="D55" s="32"/>
    </row>
    <row r="56" spans="1:4" x14ac:dyDescent="0.2">
      <c r="A56" s="36"/>
      <c r="B56" s="33"/>
      <c r="C56" s="33"/>
      <c r="D56" s="32"/>
    </row>
    <row r="57" spans="1:4" x14ac:dyDescent="0.2">
      <c r="A57" s="36"/>
      <c r="B57" s="33"/>
      <c r="C57" s="33"/>
      <c r="D57" s="32"/>
    </row>
    <row r="58" spans="1:4" x14ac:dyDescent="0.2">
      <c r="A58" s="36"/>
      <c r="B58" s="33"/>
      <c r="C58" s="33"/>
      <c r="D58" s="32"/>
    </row>
    <row r="59" spans="1:4" x14ac:dyDescent="0.2">
      <c r="A59" s="36"/>
      <c r="B59" s="33"/>
      <c r="C59" s="33"/>
      <c r="D59" s="32"/>
    </row>
    <row r="60" spans="1:4" x14ac:dyDescent="0.2">
      <c r="A60" s="34"/>
      <c r="B60" s="33"/>
      <c r="C60" s="32"/>
      <c r="D60" s="32"/>
    </row>
    <row r="61" spans="1:4" x14ac:dyDescent="0.2">
      <c r="A61" s="32"/>
      <c r="B61" s="35"/>
      <c r="C61" s="35"/>
      <c r="D61" s="35"/>
    </row>
    <row r="62" spans="1:4" x14ac:dyDescent="0.2">
      <c r="A62" s="32"/>
      <c r="B62" s="33"/>
      <c r="C62" s="32"/>
      <c r="D62" s="32"/>
    </row>
    <row r="63" spans="1:4" x14ac:dyDescent="0.2">
      <c r="A63" s="32"/>
      <c r="B63" s="33"/>
      <c r="C63" s="32"/>
      <c r="D63" s="32"/>
    </row>
    <row r="64" spans="1:4" x14ac:dyDescent="0.2">
      <c r="A64" s="32"/>
      <c r="B64" s="33"/>
      <c r="C64" s="32"/>
      <c r="D64" s="32"/>
    </row>
    <row r="65" spans="1:4" x14ac:dyDescent="0.2">
      <c r="A65" s="32"/>
      <c r="B65" s="33"/>
      <c r="C65" s="32"/>
      <c r="D65" s="32"/>
    </row>
    <row r="66" spans="1:4" x14ac:dyDescent="0.2">
      <c r="A66" s="32"/>
      <c r="B66" s="33"/>
      <c r="C66" s="32"/>
      <c r="D66" s="32"/>
    </row>
    <row r="67" spans="1:4" x14ac:dyDescent="0.2">
      <c r="A67" s="32"/>
      <c r="B67" s="33"/>
      <c r="C67" s="32"/>
      <c r="D67" s="32"/>
    </row>
    <row r="68" spans="1:4" x14ac:dyDescent="0.2">
      <c r="A68" s="32"/>
      <c r="B68" s="33"/>
      <c r="C68" s="32"/>
      <c r="D68" s="32"/>
    </row>
    <row r="69" spans="1:4" x14ac:dyDescent="0.2">
      <c r="A69" s="32"/>
      <c r="B69" s="33"/>
      <c r="C69" s="32"/>
      <c r="D69" s="32"/>
    </row>
    <row r="70" spans="1:4" x14ac:dyDescent="0.2">
      <c r="A70" s="32"/>
      <c r="B70" s="33"/>
      <c r="C70" s="32"/>
      <c r="D70" s="32"/>
    </row>
    <row r="71" spans="1:4" x14ac:dyDescent="0.2">
      <c r="A71" s="32"/>
      <c r="B71" s="33"/>
      <c r="C71" s="32"/>
      <c r="D71" s="32"/>
    </row>
    <row r="72" spans="1:4" x14ac:dyDescent="0.2">
      <c r="A72" s="32"/>
      <c r="B72" s="33"/>
      <c r="C72" s="32"/>
      <c r="D72" s="32"/>
    </row>
    <row r="73" spans="1:4" x14ac:dyDescent="0.2">
      <c r="A73" s="32"/>
      <c r="B73" s="33"/>
      <c r="C73" s="32"/>
      <c r="D73" s="32"/>
    </row>
    <row r="74" spans="1:4" x14ac:dyDescent="0.2">
      <c r="A74" s="34"/>
      <c r="B74" s="33"/>
      <c r="C74" s="32"/>
      <c r="D74" s="32"/>
    </row>
    <row r="75" spans="1:4" x14ac:dyDescent="0.2">
      <c r="A75" s="34"/>
      <c r="B75" s="35"/>
      <c r="C75" s="34"/>
      <c r="D75" s="32"/>
    </row>
    <row r="76" spans="1:4" x14ac:dyDescent="0.2">
      <c r="A76" s="32"/>
      <c r="B76" s="35"/>
      <c r="C76" s="34"/>
      <c r="D76" s="32"/>
    </row>
    <row r="77" spans="1:4" x14ac:dyDescent="0.2">
      <c r="A77" s="32"/>
      <c r="B77" s="33"/>
      <c r="C77" s="32"/>
      <c r="D77" s="32"/>
    </row>
    <row r="78" spans="1:4" x14ac:dyDescent="0.2">
      <c r="A78" s="32"/>
      <c r="B78" s="33"/>
      <c r="C78" s="32"/>
      <c r="D78" s="32"/>
    </row>
    <row r="79" spans="1:4" x14ac:dyDescent="0.2">
      <c r="A79" s="34"/>
      <c r="B79" s="33"/>
      <c r="C79" s="32"/>
      <c r="D79" s="32"/>
    </row>
    <row r="80" spans="1:4" x14ac:dyDescent="0.2">
      <c r="A80" s="34"/>
      <c r="B80" s="35"/>
      <c r="C80" s="34"/>
      <c r="D80" s="34"/>
    </row>
    <row r="81" spans="1:4" x14ac:dyDescent="0.2">
      <c r="A81" s="34"/>
      <c r="B81" s="35"/>
      <c r="C81" s="34"/>
      <c r="D81" s="34"/>
    </row>
    <row r="82" spans="1:4" x14ac:dyDescent="0.2">
      <c r="A82" s="34"/>
      <c r="B82" s="33"/>
      <c r="C82" s="32"/>
      <c r="D82" s="32"/>
    </row>
    <row r="83" spans="1:4" x14ac:dyDescent="0.2">
      <c r="A83" s="34"/>
      <c r="B83" s="33"/>
      <c r="C83" s="32"/>
      <c r="D83" s="32"/>
    </row>
    <row r="84" spans="1:4" x14ac:dyDescent="0.2">
      <c r="A84" s="32"/>
      <c r="B84" s="33"/>
      <c r="C84" s="32"/>
      <c r="D84" s="32"/>
    </row>
    <row r="85" spans="1:4" x14ac:dyDescent="0.2">
      <c r="A85" s="34"/>
      <c r="B85" s="33"/>
      <c r="C85" s="32"/>
      <c r="D85" s="32"/>
    </row>
    <row r="86" spans="1:4" x14ac:dyDescent="0.2">
      <c r="A86" s="32"/>
      <c r="B86" s="35"/>
      <c r="C86" s="34"/>
      <c r="D86" s="34"/>
    </row>
    <row r="87" spans="1:4" x14ac:dyDescent="0.2">
      <c r="A87" s="32"/>
      <c r="B87" s="33"/>
      <c r="C87" s="32"/>
      <c r="D87" s="32"/>
    </row>
    <row r="88" spans="1:4" x14ac:dyDescent="0.2">
      <c r="A88" s="36"/>
      <c r="B88" s="33"/>
      <c r="C88" s="33"/>
      <c r="D88" s="32"/>
    </row>
    <row r="89" spans="1:4" x14ac:dyDescent="0.2">
      <c r="A89" s="36"/>
      <c r="B89" s="33"/>
      <c r="C89" s="33"/>
      <c r="D89" s="33"/>
    </row>
    <row r="90" spans="1:4" x14ac:dyDescent="0.2">
      <c r="A90" s="36"/>
      <c r="B90" s="33"/>
      <c r="C90" s="32"/>
      <c r="D90" s="32"/>
    </row>
    <row r="91" spans="1:4" x14ac:dyDescent="0.2">
      <c r="A91" s="36"/>
      <c r="B91" s="33"/>
      <c r="C91" s="32"/>
      <c r="D91" s="32"/>
    </row>
    <row r="92" spans="1:4" x14ac:dyDescent="0.2">
      <c r="A92" s="36"/>
      <c r="B92" s="33"/>
      <c r="C92" s="33"/>
      <c r="D92" s="33"/>
    </row>
    <row r="93" spans="1:4" x14ac:dyDescent="0.2">
      <c r="A93" s="32"/>
      <c r="B93" s="33"/>
      <c r="C93" s="32"/>
      <c r="D93" s="32"/>
    </row>
    <row r="94" spans="1:4" x14ac:dyDescent="0.2">
      <c r="A94" s="32"/>
      <c r="B94" s="33"/>
      <c r="C94" s="32"/>
      <c r="D94" s="32"/>
    </row>
    <row r="95" spans="1:4" x14ac:dyDescent="0.2">
      <c r="A95" s="36"/>
      <c r="B95" s="33"/>
      <c r="C95" s="32"/>
      <c r="D95" s="32"/>
    </row>
    <row r="96" spans="1:4" x14ac:dyDescent="0.2">
      <c r="A96" s="36"/>
      <c r="B96" s="33"/>
      <c r="C96" s="33"/>
      <c r="D96" s="33"/>
    </row>
    <row r="97" spans="1:4" x14ac:dyDescent="0.2">
      <c r="A97" s="36"/>
      <c r="B97" s="37"/>
      <c r="C97" s="33"/>
      <c r="D97" s="32"/>
    </row>
    <row r="98" spans="1:4" x14ac:dyDescent="0.2">
      <c r="A98" s="36"/>
      <c r="B98" s="37"/>
      <c r="C98" s="33"/>
      <c r="D98" s="32"/>
    </row>
    <row r="99" spans="1:4" x14ac:dyDescent="0.2">
      <c r="A99" s="36"/>
      <c r="B99" s="37"/>
      <c r="C99" s="33"/>
      <c r="D99" s="32"/>
    </row>
    <row r="100" spans="1:4" x14ac:dyDescent="0.2">
      <c r="A100" s="36"/>
      <c r="B100" s="33"/>
      <c r="C100" s="33"/>
      <c r="D100" s="32"/>
    </row>
    <row r="101" spans="1:4" x14ac:dyDescent="0.2">
      <c r="A101" s="36"/>
      <c r="B101" s="33"/>
      <c r="C101" s="33"/>
      <c r="D101" s="33"/>
    </row>
    <row r="102" spans="1:4" x14ac:dyDescent="0.2">
      <c r="A102" s="36"/>
      <c r="B102" s="33"/>
      <c r="C102" s="33"/>
      <c r="D102" s="32"/>
    </row>
    <row r="103" spans="1:4" x14ac:dyDescent="0.2">
      <c r="A103" s="32"/>
      <c r="B103" s="33"/>
      <c r="C103" s="33"/>
      <c r="D103" s="32"/>
    </row>
    <row r="104" spans="1:4" x14ac:dyDescent="0.2">
      <c r="A104" s="32"/>
      <c r="B104" s="33"/>
      <c r="C104" s="33"/>
      <c r="D104" s="32"/>
    </row>
    <row r="105" spans="1:4" x14ac:dyDescent="0.2">
      <c r="A105" s="32"/>
      <c r="B105" s="33"/>
      <c r="C105" s="33"/>
      <c r="D105" s="33"/>
    </row>
    <row r="106" spans="1:4" x14ac:dyDescent="0.2">
      <c r="A106" s="32"/>
      <c r="B106" s="33"/>
      <c r="C106" s="32"/>
      <c r="D106" s="32"/>
    </row>
    <row r="107" spans="1:4" x14ac:dyDescent="0.2">
      <c r="A107" s="32"/>
      <c r="B107" s="33"/>
      <c r="C107" s="32"/>
      <c r="D107" s="32"/>
    </row>
    <row r="108" spans="1:4" x14ac:dyDescent="0.2">
      <c r="A108" s="32"/>
      <c r="B108" s="33"/>
      <c r="C108" s="32"/>
      <c r="D108" s="32"/>
    </row>
    <row r="109" spans="1:4" x14ac:dyDescent="0.2">
      <c r="A109" s="36"/>
      <c r="B109" s="33"/>
      <c r="C109" s="32"/>
      <c r="D109" s="32"/>
    </row>
    <row r="110" spans="1:4" x14ac:dyDescent="0.2">
      <c r="A110" s="36"/>
      <c r="B110" s="33"/>
      <c r="C110" s="33"/>
      <c r="D110" s="33"/>
    </row>
    <row r="111" spans="1:4" x14ac:dyDescent="0.2">
      <c r="A111" s="36"/>
      <c r="B111" s="33"/>
      <c r="C111" s="38"/>
      <c r="D111" s="32"/>
    </row>
    <row r="112" spans="1:4" x14ac:dyDescent="0.2">
      <c r="A112" s="32"/>
      <c r="B112" s="33"/>
      <c r="C112" s="33"/>
      <c r="D112" s="32"/>
    </row>
    <row r="113" spans="1:4" x14ac:dyDescent="0.2">
      <c r="A113" s="34"/>
      <c r="B113" s="33"/>
      <c r="C113" s="32"/>
      <c r="D113" s="32"/>
    </row>
    <row r="114" spans="1:4" x14ac:dyDescent="0.2">
      <c r="A114" s="9"/>
      <c r="B114" s="35"/>
      <c r="C114" s="35"/>
      <c r="D114" s="35"/>
    </row>
    <row r="115" spans="1:4" x14ac:dyDescent="0.2">
      <c r="A115" s="9"/>
      <c r="B115" s="8"/>
      <c r="C115" s="9"/>
      <c r="D115" s="9"/>
    </row>
    <row r="116" spans="1:4" x14ac:dyDescent="0.2">
      <c r="A116" s="9"/>
      <c r="B116" s="8"/>
      <c r="C116" s="9"/>
      <c r="D116" s="9"/>
    </row>
    <row r="117" spans="1:4" x14ac:dyDescent="0.2">
      <c r="A117" s="9"/>
      <c r="B117" s="8"/>
      <c r="C117" s="9"/>
      <c r="D117" s="9"/>
    </row>
    <row r="118" spans="1:4" x14ac:dyDescent="0.2">
      <c r="A118" s="9"/>
      <c r="B118" s="8"/>
      <c r="C118" s="9"/>
      <c r="D118" s="9"/>
    </row>
    <row r="119" spans="1:4" x14ac:dyDescent="0.2">
      <c r="A119" s="9"/>
      <c r="B119" s="8"/>
      <c r="C119" s="9"/>
      <c r="D119" s="9"/>
    </row>
    <row r="120" spans="1:4" x14ac:dyDescent="0.2">
      <c r="A120" s="9"/>
      <c r="B120" s="8"/>
      <c r="C120" s="9"/>
      <c r="D120" s="9"/>
    </row>
    <row r="121" spans="1:4" x14ac:dyDescent="0.2">
      <c r="A121" s="9"/>
      <c r="B121" s="8"/>
      <c r="C121" s="9"/>
      <c r="D121" s="9"/>
    </row>
    <row r="122" spans="1:4" x14ac:dyDescent="0.2">
      <c r="A122" s="9"/>
      <c r="B122" s="8"/>
      <c r="C122" s="9"/>
      <c r="D122" s="9"/>
    </row>
    <row r="123" spans="1:4" x14ac:dyDescent="0.2">
      <c r="A123" s="9"/>
      <c r="B123" s="8"/>
      <c r="C123" s="9"/>
      <c r="D123" s="9"/>
    </row>
    <row r="124" spans="1:4" x14ac:dyDescent="0.2">
      <c r="A124" s="9"/>
      <c r="B124" s="8"/>
      <c r="C124" s="9"/>
      <c r="D124" s="9"/>
    </row>
    <row r="125" spans="1:4" x14ac:dyDescent="0.2">
      <c r="A125" s="9"/>
      <c r="B125" s="8"/>
      <c r="C125" s="9"/>
      <c r="D125" s="9"/>
    </row>
    <row r="126" spans="1:4" x14ac:dyDescent="0.2">
      <c r="A126" s="9"/>
      <c r="B126" s="8"/>
      <c r="C126" s="9"/>
      <c r="D126" s="9"/>
    </row>
    <row r="127" spans="1:4" x14ac:dyDescent="0.2">
      <c r="A127" s="9"/>
      <c r="B127" s="8"/>
      <c r="C127" s="9"/>
      <c r="D127" s="9"/>
    </row>
    <row r="128" spans="1:4" x14ac:dyDescent="0.2">
      <c r="A128" s="9"/>
      <c r="B128" s="8"/>
      <c r="C128" s="9"/>
      <c r="D128" s="9"/>
    </row>
    <row r="129" spans="1:4" x14ac:dyDescent="0.2">
      <c r="A129" s="9"/>
      <c r="B129" s="8"/>
      <c r="C129" s="9"/>
      <c r="D129" s="9"/>
    </row>
    <row r="130" spans="1:4" x14ac:dyDescent="0.2">
      <c r="A130" s="9"/>
      <c r="B130" s="8"/>
      <c r="C130" s="9"/>
      <c r="D130" s="9"/>
    </row>
    <row r="131" spans="1:4" x14ac:dyDescent="0.2">
      <c r="A131" s="9"/>
      <c r="B131" s="8"/>
      <c r="C131" s="9"/>
      <c r="D131" s="9"/>
    </row>
    <row r="132" spans="1:4" x14ac:dyDescent="0.2">
      <c r="A132" s="9"/>
      <c r="B132" s="8"/>
      <c r="C132" s="9"/>
      <c r="D132" s="9"/>
    </row>
    <row r="133" spans="1:4" x14ac:dyDescent="0.2">
      <c r="A133" s="9"/>
      <c r="B133" s="8"/>
      <c r="C133" s="9"/>
      <c r="D133" s="9"/>
    </row>
    <row r="134" spans="1:4" x14ac:dyDescent="0.2">
      <c r="A134" s="9"/>
      <c r="B134" s="8"/>
      <c r="C134" s="9"/>
      <c r="D134" s="9"/>
    </row>
    <row r="135" spans="1:4" x14ac:dyDescent="0.2">
      <c r="A135" s="9"/>
      <c r="B135" s="8"/>
      <c r="C135" s="9"/>
      <c r="D135" s="9"/>
    </row>
    <row r="136" spans="1:4" x14ac:dyDescent="0.2">
      <c r="A136" s="9"/>
      <c r="B136" s="8"/>
      <c r="C136" s="9"/>
      <c r="D136" s="9"/>
    </row>
    <row r="137" spans="1:4" x14ac:dyDescent="0.2">
      <c r="A137" s="9"/>
      <c r="B137" s="8"/>
      <c r="C137" s="9"/>
      <c r="D137" s="9"/>
    </row>
    <row r="138" spans="1:4" x14ac:dyDescent="0.2">
      <c r="A138" s="9"/>
      <c r="B138" s="8"/>
      <c r="C138" s="9"/>
      <c r="D138" s="9"/>
    </row>
    <row r="139" spans="1:4" x14ac:dyDescent="0.2">
      <c r="A139" s="9"/>
      <c r="B139" s="8"/>
      <c r="C139" s="9"/>
      <c r="D139" s="9"/>
    </row>
    <row r="140" spans="1:4" x14ac:dyDescent="0.2">
      <c r="A140" s="9"/>
      <c r="B140" s="8"/>
      <c r="C140" s="9"/>
      <c r="D140" s="9"/>
    </row>
    <row r="141" spans="1:4" x14ac:dyDescent="0.2">
      <c r="A141" s="9"/>
      <c r="B141" s="8"/>
      <c r="C141" s="9"/>
      <c r="D141" s="9"/>
    </row>
    <row r="142" spans="1:4" x14ac:dyDescent="0.2">
      <c r="A142" s="9"/>
      <c r="B142" s="8"/>
      <c r="C142" s="9"/>
      <c r="D142" s="9"/>
    </row>
    <row r="143" spans="1:4" x14ac:dyDescent="0.2">
      <c r="A143" s="9"/>
      <c r="B143" s="8"/>
      <c r="C143" s="9"/>
      <c r="D143" s="9"/>
    </row>
    <row r="144" spans="1:4" x14ac:dyDescent="0.2">
      <c r="A144" s="9"/>
      <c r="B144" s="8"/>
      <c r="C144" s="9"/>
      <c r="D144" s="9"/>
    </row>
    <row r="145" spans="1:4" x14ac:dyDescent="0.2">
      <c r="A145" s="9"/>
      <c r="B145" s="8"/>
      <c r="C145" s="9"/>
      <c r="D145" s="9"/>
    </row>
    <row r="146" spans="1:4" x14ac:dyDescent="0.2">
      <c r="A146" s="9"/>
      <c r="B146" s="8"/>
      <c r="C146" s="9"/>
      <c r="D146" s="9"/>
    </row>
    <row r="147" spans="1:4" x14ac:dyDescent="0.2">
      <c r="A147" s="9"/>
      <c r="B147" s="8"/>
      <c r="C147" s="9"/>
      <c r="D147" s="9"/>
    </row>
    <row r="148" spans="1:4" x14ac:dyDescent="0.2">
      <c r="A148" s="9"/>
      <c r="B148" s="8"/>
      <c r="C148" s="9"/>
      <c r="D148" s="9"/>
    </row>
    <row r="149" spans="1:4" x14ac:dyDescent="0.2">
      <c r="A149" s="9"/>
      <c r="B149" s="8"/>
      <c r="C149" s="9"/>
      <c r="D149" s="9"/>
    </row>
    <row r="150" spans="1:4" x14ac:dyDescent="0.2">
      <c r="A150" s="9"/>
      <c r="B150" s="8"/>
      <c r="C150" s="9"/>
      <c r="D150" s="9"/>
    </row>
    <row r="151" spans="1:4" x14ac:dyDescent="0.2">
      <c r="A151" s="9"/>
      <c r="B151" s="8"/>
      <c r="C151" s="9"/>
      <c r="D151" s="9"/>
    </row>
    <row r="152" spans="1:4" x14ac:dyDescent="0.2">
      <c r="A152" s="9"/>
      <c r="B152" s="8"/>
      <c r="C152" s="9"/>
      <c r="D152" s="9"/>
    </row>
    <row r="153" spans="1:4" x14ac:dyDescent="0.2">
      <c r="A153" s="9"/>
      <c r="B153" s="8"/>
      <c r="C153" s="9"/>
      <c r="D153" s="9"/>
    </row>
    <row r="154" spans="1:4" x14ac:dyDescent="0.2">
      <c r="A154" s="9"/>
      <c r="B154" s="8"/>
      <c r="C154" s="9"/>
      <c r="D154" s="9"/>
    </row>
    <row r="155" spans="1:4" x14ac:dyDescent="0.2">
      <c r="A155" s="9"/>
      <c r="B155" s="8"/>
      <c r="C155" s="9"/>
      <c r="D155" s="9"/>
    </row>
    <row r="156" spans="1:4" x14ac:dyDescent="0.2">
      <c r="B156" s="8"/>
      <c r="C156" s="9"/>
      <c r="D156" s="9"/>
    </row>
  </sheetData>
  <mergeCells count="11">
    <mergeCell ref="C35:D35"/>
    <mergeCell ref="D38:D39"/>
    <mergeCell ref="C34:D34"/>
    <mergeCell ref="A7:D7"/>
    <mergeCell ref="A8:D8"/>
    <mergeCell ref="A9:D9"/>
    <mergeCell ref="C12:D12"/>
    <mergeCell ref="A33:D33"/>
    <mergeCell ref="A32:D32"/>
    <mergeCell ref="D17:D18"/>
    <mergeCell ref="A10:D11"/>
  </mergeCells>
  <phoneticPr fontId="5" type="noConversion"/>
  <pageMargins left="0.75" right="0.75" top="1" bottom="1" header="0.5" footer="0.5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6</vt:i4>
      </vt:variant>
    </vt:vector>
  </HeadingPairs>
  <TitlesOfParts>
    <vt:vector size="18" baseType="lpstr">
      <vt:lpstr>1. COFOG</vt:lpstr>
      <vt:lpstr>2. Állami bev</vt:lpstr>
      <vt:lpstr>3. Bevételek</vt:lpstr>
      <vt:lpstr>4. Kiadások</vt:lpstr>
      <vt:lpstr>5. Fejlesztési</vt:lpstr>
      <vt:lpstr>6. Működési</vt:lpstr>
      <vt:lpstr>7. ISZI melléklet</vt:lpstr>
      <vt:lpstr>8. ISZI</vt:lpstr>
      <vt:lpstr>9. Óvoda</vt:lpstr>
      <vt:lpstr>10. Óvoda 2</vt:lpstr>
      <vt:lpstr>11. létszámkeret</vt:lpstr>
      <vt:lpstr>12. felhasz. ütemterv.</vt:lpstr>
      <vt:lpstr>'1. COFOG'!Nyomtatási_terület</vt:lpstr>
      <vt:lpstr>'2. Állami bev'!Nyomtatási_terület</vt:lpstr>
      <vt:lpstr>'3. Bevételek'!Nyomtatási_terület</vt:lpstr>
      <vt:lpstr>'4. Kiadások'!Nyomtatási_terület</vt:lpstr>
      <vt:lpstr>'8. ISZI'!Nyomtatási_terület</vt:lpstr>
      <vt:lpstr>'9. Óvoda'!Nyomtatási_terület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POLGµRMESTERI HIVATAL TšRJE</dc:creator>
  <cp:lastModifiedBy>Admin</cp:lastModifiedBy>
  <cp:lastPrinted>2020-04-29T07:03:26Z</cp:lastPrinted>
  <dcterms:created xsi:type="dcterms:W3CDTF">2006-06-22T11:52:42Z</dcterms:created>
  <dcterms:modified xsi:type="dcterms:W3CDTF">2020-04-29T07:03:46Z</dcterms:modified>
</cp:coreProperties>
</file>