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58" activeTab="2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Munka1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'1'!$A$1:$N$52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">'2'!$A$1:$N$52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2">'3'!$A$1:$N$52</definedName>
    <definedName name="_xlnm.Print_Area" localSheetId="29">'30'!$A$1:$N$52</definedName>
    <definedName name="_xlnm.Print_Area" localSheetId="30">'31'!$A$1:$N$52</definedName>
    <definedName name="_xlnm.Print_Area" localSheetId="3">'4'!$A$1:$N$52</definedName>
    <definedName name="_xlnm.Print_Area" localSheetId="4">'5'!$A$1:$N$52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<sst xmlns="http://schemas.openxmlformats.org/spreadsheetml/2006/main" count="3186" uniqueCount="194">
  <si>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</si>
  <si>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</si>
  <si>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</si>
  <si>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</si>
  <si>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</si>
  <si>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</si>
  <si>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</si>
  <si>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</si>
  <si>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</si>
  <si>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</si>
  <si>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</si>
  <si>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</si>
  <si>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</si>
  <si>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</si>
  <si>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</si>
  <si>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</si>
  <si>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</si>
  <si>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</si>
  <si>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</si>
  <si>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</si>
  <si>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</si>
  <si>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</si>
  <si>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</si>
  <si>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</si>
  <si>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</si>
  <si>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</si>
  <si>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</si>
  <si>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</si>
  <si>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</si>
  <si>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</si>
  <si>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</si>
  <si>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</si>
  <si>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</si>
  <si>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</si>
  <si>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</si>
  <si>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</si>
  <si>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</si>
  <si>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</si>
  <si>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</si>
  <si>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</si>
  <si>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</si>
  <si>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</si>
  <si>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</si>
  <si>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</si>
  <si>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</si>
  <si>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</si>
  <si>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</si>
  <si>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</si>
  <si>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</si>
  <si>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</si>
  <si>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</si>
  <si>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</si>
  <si>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</si>
  <si>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</si>
  <si>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</si>
  <si>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</si>
  <si>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</si>
  <si>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</si>
  <si>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</si>
  <si>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</si>
  <si>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</si>
  <si>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</si>
  <si>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</si>
  <si>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</si>
  <si>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</si>
  <si>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</si>
  <si>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</si>
  <si>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</si>
  <si>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</si>
  <si>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</si>
  <si>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</si>
  <si>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</si>
  <si>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</si>
  <si>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</si>
  <si>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</si>
  <si>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</si>
  <si>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</si>
  <si>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</si>
  <si>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</si>
  <si>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</si>
  <si>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Üzemeltetési és karbantartási céltartalék</t>
  </si>
  <si>
    <t>Roma Nemzetiségi Önkormányzat tám.céltart.</t>
  </si>
  <si>
    <t>Turisztikai céltartalék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</si>
  <si>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</si>
  <si>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</si>
  <si>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</si>
  <si>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</si>
  <si>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</si>
  <si>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</si>
  <si>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</si>
  <si>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Önkormányzat működési bevételei összesen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</si>
  <si>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</si>
  <si>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</si>
  <si>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</si>
  <si>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</si>
  <si>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</si>
  <si>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</si>
  <si>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</si>
  <si>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</si>
  <si>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</si>
  <si>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</si>
  <si>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</si>
  <si>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</si>
  <si>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</si>
  <si>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</si>
  <si>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</si>
  <si>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</si>
  <si>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</si>
  <si>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</si>
  <si>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</si>
  <si>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</si>
  <si>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</si>
  <si>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</si>
  <si>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</si>
  <si>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</si>
  <si>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</si>
  <si>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</si>
  <si>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</si>
  <si>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</si>
  <si>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</si>
  <si>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</si>
  <si>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</si>
  <si>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</si>
  <si>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</si>
  <si>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</si>
  <si>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</si>
  <si>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</si>
  <si>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</si>
  <si>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</si>
  <si>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</si>
  <si>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</si>
  <si>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</si>
  <si>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</si>
  <si>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</si>
  <si>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</si>
  <si>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</si>
  <si>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Pénzeszköz betétként elhelyezése</t>
  </si>
  <si>
    <t>Kiadások összesen (I.+II.+V.)</t>
  </si>
  <si>
    <t>Bevételek összesen (I.+II.+V.)</t>
  </si>
  <si>
    <t>Pénzeszközök betétként elhelyezése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</si>
  <si>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</si>
  <si>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</si>
  <si>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</si>
  <si>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</si>
  <si>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</si>
  <si>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</si>
  <si>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</si>
  <si>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</si>
  <si>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</si>
  <si>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</si>
  <si>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</si>
  <si>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</si>
  <si>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</si>
  <si>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</si>
  <si>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</si>
  <si>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</si>
  <si>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</si>
  <si>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</si>
  <si>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</si>
  <si>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</si>
  <si>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</si>
  <si>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</si>
  <si>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</si>
  <si>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</si>
  <si>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Kulturális tanácsnok céltartaléka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</si>
  <si>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</si>
  <si>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</si>
  <si>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</si>
  <si>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</si>
  <si>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</si>
  <si>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</si>
  <si>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</si>
  <si>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</si>
  <si>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</si>
  <si>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</si>
  <si>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</si>
  <si>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Előző évi működési célú költségvetési maradvány átvétele</t>
  </si>
  <si>
    <t>Belföldi értékpapírok kiadásai</t>
  </si>
  <si>
    <t>Önkormányzat felhalmozási költségvetési támogatása</t>
  </si>
  <si>
    <t>Felhalmozási célú költségvetési maradvány átvétele</t>
  </si>
  <si>
    <t>Belföldi értékpapírok beváltása</t>
  </si>
  <si>
    <t>Egészségügyi és Szociális Bizottság céltartaléka</t>
  </si>
  <si>
    <t>Befektetési célú értékpapír vásárlása</t>
  </si>
  <si>
    <t>Belső-Pesti Tankerületi Központ</t>
  </si>
  <si>
    <t>Közutak fenntartása, 2017. évről áthúzódó kötelezettség</t>
  </si>
  <si>
    <t>Belváros - Lipótváros Önkormányzata és költségvetési intézményei 2020. évi tervezett előirányzatai</t>
  </si>
  <si>
    <t>Közbiztonsági tanácsnok ct</t>
  </si>
  <si>
    <t>Emberi Jogi,Nemzetiségi és Egyházügyi, Kulturális Bizottság céltartaléka</t>
  </si>
  <si>
    <t>Kulturális tanácsnok által nyújtott támogatás</t>
  </si>
  <si>
    <t>Emberi Jogi, Nemzetiségi, Egyházügyi és Kulturális Bizottság kiadásai</t>
  </si>
  <si>
    <t>2020.évi érvényes ei.</t>
  </si>
  <si>
    <t>2020. évi módosítás</t>
  </si>
  <si>
    <t>2020. évi módosított ei.</t>
  </si>
  <si>
    <t>Emberi Jogi, Nemzetiségi, Egyházügyi és kulturálsi Bizottság támogatásai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</si>
</sst>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  <numFmt numFmtId="169" formatCode="#,##0.0"/>
    <numFmt numFmtId="170" formatCode="[$-40E]yyyy\.\ mmmm\ d\."/>
    <numFmt numFmtId="171" formatCode="#,##0.00\ &quot;Ft&quot;"/>
    <numFmt numFmtId="172" formatCode="#,##0.0\ &quot;Ft&quot;"/>
    <numFmt numFmtId="173" formatCode="#,##0\ &quot;Ft&quot;"/>
    <numFmt numFmtId="174" formatCode="[$-40E]yyyy\.\ mmmm\ d\.\,\ dddd"/>
    <numFmt numFmtId="175" formatCode="#,##0_ ;[Red]\-#,##0\ 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7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209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9" fontId="19" fillId="0" borderId="16" xfId="0" applyNumberFormat="1" applyFont="1" applyFill="1" applyBorder="1" applyAlignment="1">
      <alignment vertical="center"/>
    </xf>
    <xf numFmtId="169" fontId="19" fillId="0" borderId="17" xfId="0" applyNumberFormat="1" applyFont="1" applyFill="1" applyBorder="1" applyAlignment="1">
      <alignment vertical="center"/>
    </xf>
    <xf numFmtId="169" fontId="0" fillId="0" borderId="1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5" fontId="0" fillId="0" borderId="0" xfId="0" applyNumberFormat="1" applyFont="1" applyFill="1" applyAlignment="1">
      <alignment vertical="center"/>
    </xf>
    <xf numFmtId="175" fontId="21" fillId="0" borderId="0" xfId="0" applyNumberFormat="1" applyFont="1" applyFill="1" applyAlignment="1">
      <alignment horizontal="center" vertical="center" wrapText="1"/>
    </xf>
    <xf numFmtId="175" fontId="19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73" fontId="2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>
      <alignment/>
    </xf>
    <xf numFmtId="169" fontId="0" fillId="0" borderId="16" xfId="0" applyNumberFormat="1" applyFont="1" applyFill="1" applyBorder="1" applyAlignment="1">
      <alignment vertical="center"/>
    </xf>
    <xf numFmtId="169" fontId="0" fillId="0" borderId="17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/>
    </xf>
    <xf numFmtId="3" fontId="21" fillId="0" borderId="41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4" fillId="0" borderId="33" xfId="0" applyNumberFormat="1" applyFont="1" applyFill="1" applyBorder="1" applyAlignment="1">
      <alignment horizontal="center" vertical="center" wrapText="1"/>
    </xf>
    <xf numFmtId="3" fontId="24" fillId="0" borderId="37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center"/>
    </xf>
    <xf numFmtId="3" fontId="24" fillId="0" borderId="38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4" fillId="0" borderId="33" xfId="0" applyNumberFormat="1" applyFont="1" applyFill="1" applyBorder="1" applyAlignment="1">
      <alignment horizontal="center" vertical="center"/>
    </xf>
    <xf numFmtId="3" fontId="24" fillId="0" borderId="37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3" fontId="24" fillId="0" borderId="44" xfId="0" applyNumberFormat="1" applyFont="1" applyFill="1" applyBorder="1" applyAlignment="1">
      <alignment horizontal="center" vertical="center" wrapText="1"/>
    </xf>
    <xf numFmtId="3" fontId="24" fillId="0" borderId="45" xfId="0" applyNumberFormat="1" applyFont="1" applyFill="1" applyBorder="1" applyAlignment="1">
      <alignment horizontal="center" vertical="center" wrapText="1"/>
    </xf>
    <xf numFmtId="3" fontId="24" fillId="0" borderId="46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47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 wrapText="1"/>
    </xf>
    <xf numFmtId="3" fontId="21" fillId="0" borderId="41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3" fontId="24" fillId="0" borderId="48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1" fillId="0" borderId="37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zoomScale="92" zoomScaleNormal="92" zoomScalePageLayoutView="0" workbookViewId="0" topLeftCell="A1">
      <pane ySplit="7" topLeftCell="A14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9.375" style="8" customWidth="1"/>
    <col min="16" max="19" width="9.125" style="8" customWidth="1"/>
    <col min="20" max="16384" width="9.125" style="8" customWidth="1"/>
  </cols>
  <sheetData>
    <row r="1" spans="1:16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9"/>
      <c r="P1" s="19"/>
    </row>
    <row r="2" ht="7.5" customHeight="1" thickBot="1">
      <c r="N2" s="9" t="s">
        <v>0</v>
      </c>
    </row>
    <row r="3" spans="1:14" ht="9.75" customHeight="1" thickBot="1">
      <c r="A3" s="120" t="s">
        <v>1</v>
      </c>
      <c r="B3" s="121"/>
      <c r="C3" s="124">
        <v>1003</v>
      </c>
      <c r="D3" s="124"/>
      <c r="E3" s="124"/>
      <c r="F3" s="124"/>
      <c r="G3" s="124"/>
      <c r="H3" s="124"/>
      <c r="I3" s="124">
        <v>1004</v>
      </c>
      <c r="J3" s="124"/>
      <c r="K3" s="124"/>
      <c r="L3" s="124">
        <v>1005</v>
      </c>
      <c r="M3" s="124"/>
      <c r="N3" s="127"/>
    </row>
    <row r="4" spans="1:14" s="10" customFormat="1" ht="24" customHeight="1" thickBot="1">
      <c r="A4" s="122"/>
      <c r="B4" s="123"/>
      <c r="C4" s="129" t="s">
        <v>2</v>
      </c>
      <c r="D4" s="129"/>
      <c r="E4" s="129"/>
      <c r="F4" s="128" t="s">
        <v>3</v>
      </c>
      <c r="G4" s="128"/>
      <c r="H4" s="128"/>
      <c r="I4" s="128" t="s">
        <v>31</v>
      </c>
      <c r="J4" s="128"/>
      <c r="K4" s="128"/>
      <c r="L4" s="129" t="s">
        <v>32</v>
      </c>
      <c r="M4" s="129"/>
      <c r="N4" s="130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20">
        <v>2</v>
      </c>
      <c r="D7" s="12">
        <v>3</v>
      </c>
      <c r="E7" s="20">
        <v>4</v>
      </c>
      <c r="F7" s="12">
        <v>5</v>
      </c>
      <c r="G7" s="20">
        <v>6</v>
      </c>
      <c r="H7" s="12">
        <v>7</v>
      </c>
      <c r="I7" s="20">
        <v>8</v>
      </c>
      <c r="J7" s="12">
        <v>9</v>
      </c>
      <c r="K7" s="20">
        <v>10</v>
      </c>
      <c r="L7" s="12">
        <v>11</v>
      </c>
      <c r="M7" s="20">
        <v>12</v>
      </c>
      <c r="N7" s="115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8" t="s">
        <v>140</v>
      </c>
      <c r="B9" s="17" t="s">
        <v>6</v>
      </c>
      <c r="C9" s="4">
        <v>1298</v>
      </c>
      <c r="D9" s="4"/>
      <c r="E9" s="4">
        <f>SUM(C9:D9)</f>
        <v>1298</v>
      </c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8" t="s">
        <v>141</v>
      </c>
      <c r="B10" s="17" t="s">
        <v>114</v>
      </c>
      <c r="C10" s="4">
        <v>10000</v>
      </c>
      <c r="D10" s="4"/>
      <c r="E10" s="4">
        <f>+C10+D10</f>
        <v>10000</v>
      </c>
      <c r="F10" s="4"/>
      <c r="G10" s="116"/>
      <c r="H10" s="4"/>
      <c r="I10" s="4"/>
      <c r="J10" s="4"/>
      <c r="K10" s="4"/>
      <c r="L10" s="4"/>
      <c r="M10" s="4"/>
      <c r="N10" s="93"/>
    </row>
    <row r="11" spans="1:17" ht="10.5" customHeight="1">
      <c r="A11" s="98" t="s">
        <v>142</v>
      </c>
      <c r="B11" s="17" t="s">
        <v>7</v>
      </c>
      <c r="C11" s="4">
        <v>40351</v>
      </c>
      <c r="D11" s="4"/>
      <c r="E11" s="4">
        <f>+C11+D11</f>
        <v>40351</v>
      </c>
      <c r="F11" s="4"/>
      <c r="G11" s="4"/>
      <c r="H11" s="4"/>
      <c r="I11" s="4"/>
      <c r="J11" s="4"/>
      <c r="K11" s="4"/>
      <c r="L11" s="4">
        <v>319261</v>
      </c>
      <c r="M11" s="4"/>
      <c r="N11" s="93">
        <f>+L11+M11</f>
        <v>319261</v>
      </c>
      <c r="P11" s="1"/>
      <c r="Q11" s="1"/>
    </row>
    <row r="12" spans="1:14" ht="10.5" customHeight="1">
      <c r="A12" s="98" t="s">
        <v>143</v>
      </c>
      <c r="B12" s="17" t="s">
        <v>8</v>
      </c>
      <c r="C12" s="4">
        <v>545020</v>
      </c>
      <c r="D12" s="4"/>
      <c r="E12" s="4">
        <f>+C12+D12</f>
        <v>545020</v>
      </c>
      <c r="F12" s="4">
        <v>66180</v>
      </c>
      <c r="G12" s="4"/>
      <c r="H12" s="4">
        <f>+F12+G12</f>
        <v>66180</v>
      </c>
      <c r="I12" s="4">
        <v>15000</v>
      </c>
      <c r="J12" s="4"/>
      <c r="K12" s="4">
        <f>+I12+J12</f>
        <v>15000</v>
      </c>
      <c r="L12" s="4"/>
      <c r="M12" s="4"/>
      <c r="N12" s="93"/>
    </row>
    <row r="13" spans="1:14" ht="10.5" customHeight="1" thickBot="1">
      <c r="A13" s="98" t="s">
        <v>144</v>
      </c>
      <c r="B13" s="17" t="s">
        <v>9</v>
      </c>
      <c r="C13" s="4"/>
      <c r="D13" s="3"/>
      <c r="E13" s="4"/>
      <c r="F13" s="4"/>
      <c r="G13" s="4"/>
      <c r="H13" s="4"/>
      <c r="I13" s="116"/>
      <c r="J13" s="4"/>
      <c r="K13" s="4"/>
      <c r="L13" s="4"/>
      <c r="M13" s="4"/>
      <c r="N13" s="93"/>
    </row>
    <row r="14" spans="1:14" ht="10.5" customHeight="1" thickBot="1">
      <c r="A14" s="76" t="s">
        <v>10</v>
      </c>
      <c r="B14" s="24" t="s">
        <v>116</v>
      </c>
      <c r="C14" s="46">
        <f>+C9+C10+C11+C12+C13</f>
        <v>596669</v>
      </c>
      <c r="D14" s="46">
        <f aca="true" t="shared" si="0" ref="D14:N14">+D9+D10+D11+D12+D13</f>
        <v>0</v>
      </c>
      <c r="E14" s="46">
        <f t="shared" si="0"/>
        <v>596669</v>
      </c>
      <c r="F14" s="46">
        <f t="shared" si="0"/>
        <v>66180</v>
      </c>
      <c r="G14" s="46">
        <f t="shared" si="0"/>
        <v>0</v>
      </c>
      <c r="H14" s="46">
        <f t="shared" si="0"/>
        <v>66180</v>
      </c>
      <c r="I14" s="46">
        <f t="shared" si="0"/>
        <v>15000</v>
      </c>
      <c r="J14" s="46">
        <f t="shared" si="0"/>
        <v>0</v>
      </c>
      <c r="K14" s="46">
        <f t="shared" si="0"/>
        <v>15000</v>
      </c>
      <c r="L14" s="46">
        <f t="shared" si="0"/>
        <v>319261</v>
      </c>
      <c r="M14" s="46">
        <f t="shared" si="0"/>
        <v>0</v>
      </c>
      <c r="N14" s="79">
        <f t="shared" si="0"/>
        <v>319261</v>
      </c>
    </row>
    <row r="15" spans="1:14" ht="10.5" customHeight="1">
      <c r="A15" s="98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4"/>
      <c r="M15" s="4"/>
      <c r="N15" s="93"/>
    </row>
    <row r="16" spans="1:14" ht="10.5" customHeight="1">
      <c r="A16" s="98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 thickBot="1">
      <c r="A17" s="98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8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ht="10.5" customHeight="1" thickBot="1">
      <c r="A24" s="98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6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  <c r="P25" s="1"/>
    </row>
    <row r="26" spans="1:16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  <c r="P26" s="1"/>
    </row>
    <row r="27" spans="1:16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  <c r="P27" s="1"/>
    </row>
    <row r="28" spans="1:14" s="21" customFormat="1" ht="10.5" customHeight="1">
      <c r="A28" s="100"/>
      <c r="B28" s="22" t="s">
        <v>137</v>
      </c>
      <c r="C28" s="6">
        <f>+C14++C18+C26+C27</f>
        <v>596669</v>
      </c>
      <c r="D28" s="6">
        <f aca="true" t="shared" si="5" ref="D28:N28">+D14++D18+D26+D27</f>
        <v>0</v>
      </c>
      <c r="E28" s="6">
        <f t="shared" si="5"/>
        <v>596669</v>
      </c>
      <c r="F28" s="6">
        <f t="shared" si="5"/>
        <v>66180</v>
      </c>
      <c r="G28" s="6">
        <f t="shared" si="5"/>
        <v>0</v>
      </c>
      <c r="H28" s="6">
        <f t="shared" si="5"/>
        <v>66180</v>
      </c>
      <c r="I28" s="6">
        <f t="shared" si="5"/>
        <v>15000</v>
      </c>
      <c r="J28" s="6">
        <f t="shared" si="5"/>
        <v>0</v>
      </c>
      <c r="K28" s="6">
        <f t="shared" si="5"/>
        <v>15000</v>
      </c>
      <c r="L28" s="6">
        <f t="shared" si="5"/>
        <v>319261</v>
      </c>
      <c r="M28" s="6">
        <f t="shared" si="5"/>
        <v>0</v>
      </c>
      <c r="N28" s="105">
        <f t="shared" si="5"/>
        <v>319261</v>
      </c>
    </row>
    <row r="29" spans="1:20" s="13" customFormat="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T29" s="22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4" ht="10.5" customHeight="1">
      <c r="A32" s="98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</row>
    <row r="33" spans="1:14" s="13" customFormat="1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8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ht="10.5" customHeight="1">
      <c r="A35" s="98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3"/>
    </row>
    <row r="36" spans="1:14" ht="10.5" customHeight="1" thickBot="1">
      <c r="A36" s="98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</row>
    <row r="37" spans="1:14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</row>
    <row r="38" spans="1:14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</row>
    <row r="39" spans="1:14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</row>
    <row r="40" spans="1:32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2.75">
      <c r="B53" s="9"/>
      <c r="C53" s="1"/>
      <c r="D53" s="1"/>
      <c r="E53" s="14"/>
      <c r="F53" s="1"/>
      <c r="G53" s="1"/>
      <c r="H53" s="14"/>
      <c r="I53" s="14"/>
      <c r="J53" s="14"/>
      <c r="K53" s="14"/>
      <c r="L53" s="1"/>
      <c r="M53" s="1"/>
      <c r="N53" s="1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ht="12.75">
      <c r="N54" s="1"/>
    </row>
  </sheetData>
  <sheetProtection selectLockedCells="1" selectUnlockedCells="1"/>
  <mergeCells count="24">
    <mergeCell ref="A29:B29"/>
    <mergeCell ref="F5:F6"/>
    <mergeCell ref="G5:G6"/>
    <mergeCell ref="A7:B7"/>
    <mergeCell ref="C4:E4"/>
    <mergeCell ref="F4:H4"/>
    <mergeCell ref="C5:C6"/>
    <mergeCell ref="D5:D6"/>
    <mergeCell ref="I5:I6"/>
    <mergeCell ref="A8:B8"/>
    <mergeCell ref="J5:J6"/>
    <mergeCell ref="K5:K6"/>
    <mergeCell ref="L5:L6"/>
    <mergeCell ref="M5:M6"/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62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22" width="9.625" style="8" bestFit="1" customWidth="1"/>
    <col min="23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1091</v>
      </c>
      <c r="D3" s="124"/>
      <c r="E3" s="124"/>
      <c r="F3" s="124">
        <v>1092</v>
      </c>
      <c r="G3" s="124"/>
      <c r="H3" s="124"/>
      <c r="I3" s="124">
        <v>1093</v>
      </c>
      <c r="J3" s="124"/>
      <c r="K3" s="124"/>
      <c r="L3" s="124">
        <v>1094</v>
      </c>
      <c r="M3" s="124"/>
      <c r="N3" s="127"/>
    </row>
    <row r="4" spans="1:14" s="37" customFormat="1" ht="23.25" customHeight="1" thickBot="1">
      <c r="A4" s="122"/>
      <c r="B4" s="123"/>
      <c r="C4" s="150" t="s">
        <v>55</v>
      </c>
      <c r="D4" s="150"/>
      <c r="E4" s="150"/>
      <c r="F4" s="128" t="s">
        <v>56</v>
      </c>
      <c r="G4" s="128"/>
      <c r="H4" s="128"/>
      <c r="I4" s="128" t="s">
        <v>57</v>
      </c>
      <c r="J4" s="128"/>
      <c r="K4" s="128"/>
      <c r="L4" s="128" t="s">
        <v>167</v>
      </c>
      <c r="M4" s="128"/>
      <c r="N4" s="1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3"/>
    </row>
    <row r="13" spans="1:16" ht="10.5" customHeigh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4"/>
      <c r="M13" s="4"/>
      <c r="N13" s="93"/>
      <c r="P13" s="15"/>
    </row>
    <row r="14" spans="1:14" ht="10.5" customHeigh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s="38" customFormat="1" ht="10.5" customHeight="1">
      <c r="A19" s="96" t="s">
        <v>148</v>
      </c>
      <c r="B19" s="51" t="s">
        <v>118</v>
      </c>
      <c r="C19" s="33">
        <v>631102</v>
      </c>
      <c r="D19" s="33">
        <v>565</v>
      </c>
      <c r="E19" s="33">
        <f>+C19+D19</f>
        <v>631667</v>
      </c>
      <c r="F19" s="33">
        <v>1064727</v>
      </c>
      <c r="G19" s="33">
        <v>-53000</v>
      </c>
      <c r="H19" s="33">
        <f>+F19+G19</f>
        <v>1011727</v>
      </c>
      <c r="I19" s="33">
        <v>2691577</v>
      </c>
      <c r="J19" s="33">
        <f>-116870-300</f>
        <v>-117170</v>
      </c>
      <c r="K19" s="33">
        <f>+I19+J19</f>
        <v>2574407</v>
      </c>
      <c r="L19" s="33">
        <v>1822182</v>
      </c>
      <c r="M19" s="33">
        <f>57+20391+15556+150+150+192+19050</f>
        <v>55546</v>
      </c>
      <c r="N19" s="108">
        <f>+L19+M19</f>
        <v>1877728</v>
      </c>
    </row>
    <row r="20" spans="1:14" s="38" customFormat="1" ht="10.5" customHeight="1" thickBot="1">
      <c r="A20" s="97" t="s">
        <v>174</v>
      </c>
      <c r="B20" s="53" t="s">
        <v>175</v>
      </c>
      <c r="C20" s="33"/>
      <c r="D20" s="4"/>
      <c r="E20" s="33"/>
      <c r="F20" s="33"/>
      <c r="G20" s="33"/>
      <c r="H20" s="33"/>
      <c r="I20" s="33"/>
      <c r="J20" s="33"/>
      <c r="K20" s="33"/>
      <c r="L20" s="33"/>
      <c r="M20" s="33"/>
      <c r="N20" s="108"/>
    </row>
    <row r="21" spans="1:22" ht="10.5" customHeight="1" thickBot="1">
      <c r="A21" s="76" t="s">
        <v>15</v>
      </c>
      <c r="B21" s="24" t="s">
        <v>119</v>
      </c>
      <c r="C21" s="46">
        <f>+C19+C20</f>
        <v>631102</v>
      </c>
      <c r="D21" s="46">
        <f aca="true" t="shared" si="2" ref="D21:N21">+D19+D20</f>
        <v>565</v>
      </c>
      <c r="E21" s="46">
        <f t="shared" si="2"/>
        <v>631667</v>
      </c>
      <c r="F21" s="46">
        <f t="shared" si="2"/>
        <v>1064727</v>
      </c>
      <c r="G21" s="46">
        <f t="shared" si="2"/>
        <v>-53000</v>
      </c>
      <c r="H21" s="46">
        <f t="shared" si="2"/>
        <v>1011727</v>
      </c>
      <c r="I21" s="46">
        <f t="shared" si="2"/>
        <v>2691577</v>
      </c>
      <c r="J21" s="46">
        <f t="shared" si="2"/>
        <v>-117170</v>
      </c>
      <c r="K21" s="46">
        <f t="shared" si="2"/>
        <v>2574407</v>
      </c>
      <c r="L21" s="46">
        <f t="shared" si="2"/>
        <v>1822182</v>
      </c>
      <c r="M21" s="46">
        <f t="shared" si="2"/>
        <v>55546</v>
      </c>
      <c r="N21" s="79">
        <f t="shared" si="2"/>
        <v>1877728</v>
      </c>
      <c r="U21" s="1"/>
      <c r="V21" s="1"/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>
        <v>238632</v>
      </c>
      <c r="D24" s="33"/>
      <c r="E24" s="33">
        <f>+C24+D24</f>
        <v>238632</v>
      </c>
      <c r="F24" s="4">
        <v>35000</v>
      </c>
      <c r="G24" s="33"/>
      <c r="H24" s="33">
        <f>+F24+G24</f>
        <v>35000</v>
      </c>
      <c r="I24" s="4">
        <v>10000</v>
      </c>
      <c r="J24" s="4"/>
      <c r="K24" s="33">
        <f>+I24+J24</f>
        <v>10000</v>
      </c>
      <c r="L24" s="33">
        <v>15974</v>
      </c>
      <c r="M24" s="33">
        <v>150</v>
      </c>
      <c r="N24" s="108">
        <f>+L24+M24</f>
        <v>16124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238632</v>
      </c>
      <c r="D25" s="46">
        <f aca="true" t="shared" si="3" ref="D25:N25">+D22+D23+D24</f>
        <v>0</v>
      </c>
      <c r="E25" s="46">
        <f t="shared" si="3"/>
        <v>238632</v>
      </c>
      <c r="F25" s="46">
        <f t="shared" si="3"/>
        <v>35000</v>
      </c>
      <c r="G25" s="46">
        <f t="shared" si="3"/>
        <v>0</v>
      </c>
      <c r="H25" s="46">
        <f t="shared" si="3"/>
        <v>35000</v>
      </c>
      <c r="I25" s="46">
        <f t="shared" si="3"/>
        <v>10000</v>
      </c>
      <c r="J25" s="46">
        <f t="shared" si="3"/>
        <v>0</v>
      </c>
      <c r="K25" s="46">
        <f t="shared" si="3"/>
        <v>10000</v>
      </c>
      <c r="L25" s="46">
        <f t="shared" si="3"/>
        <v>15974</v>
      </c>
      <c r="M25" s="46">
        <f t="shared" si="3"/>
        <v>150</v>
      </c>
      <c r="N25" s="79">
        <f t="shared" si="3"/>
        <v>16124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869734</v>
      </c>
      <c r="D27" s="46">
        <f aca="true" t="shared" si="4" ref="D27:N27">+D21+D25</f>
        <v>565</v>
      </c>
      <c r="E27" s="46">
        <f t="shared" si="4"/>
        <v>870299</v>
      </c>
      <c r="F27" s="46">
        <f t="shared" si="4"/>
        <v>1099727</v>
      </c>
      <c r="G27" s="46">
        <f t="shared" si="4"/>
        <v>-53000</v>
      </c>
      <c r="H27" s="46">
        <f t="shared" si="4"/>
        <v>1046727</v>
      </c>
      <c r="I27" s="46">
        <f t="shared" si="4"/>
        <v>2701577</v>
      </c>
      <c r="J27" s="46">
        <f t="shared" si="4"/>
        <v>-117170</v>
      </c>
      <c r="K27" s="46">
        <f t="shared" si="4"/>
        <v>2584407</v>
      </c>
      <c r="L27" s="46">
        <f t="shared" si="4"/>
        <v>1838156</v>
      </c>
      <c r="M27" s="46">
        <f t="shared" si="4"/>
        <v>55696</v>
      </c>
      <c r="N27" s="79">
        <f t="shared" si="4"/>
        <v>1893852</v>
      </c>
    </row>
    <row r="28" spans="1:14" s="13" customFormat="1" ht="10.5" customHeight="1">
      <c r="A28" s="100"/>
      <c r="B28" s="22" t="s">
        <v>137</v>
      </c>
      <c r="C28" s="6">
        <f>+C14++C18+C26+C27</f>
        <v>869734</v>
      </c>
      <c r="D28" s="6">
        <f aca="true" t="shared" si="5" ref="D28:N28">+D14++D18+D26+D27</f>
        <v>565</v>
      </c>
      <c r="E28" s="6">
        <f t="shared" si="5"/>
        <v>870299</v>
      </c>
      <c r="F28" s="6">
        <f t="shared" si="5"/>
        <v>1099727</v>
      </c>
      <c r="G28" s="6">
        <f t="shared" si="5"/>
        <v>-53000</v>
      </c>
      <c r="H28" s="6">
        <f t="shared" si="5"/>
        <v>1046727</v>
      </c>
      <c r="I28" s="6">
        <f t="shared" si="5"/>
        <v>2701577</v>
      </c>
      <c r="J28" s="6">
        <f t="shared" si="5"/>
        <v>-117170</v>
      </c>
      <c r="K28" s="6">
        <f t="shared" si="5"/>
        <v>2584407</v>
      </c>
      <c r="L28" s="6">
        <f t="shared" si="5"/>
        <v>1838156</v>
      </c>
      <c r="M28" s="6">
        <f t="shared" si="5"/>
        <v>55696</v>
      </c>
      <c r="N28" s="105">
        <f t="shared" si="5"/>
        <v>1893852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40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27:29" ht="12.75">
      <c r="AA54" s="1"/>
      <c r="AB54" s="1"/>
      <c r="AC54" s="1"/>
    </row>
    <row r="55" spans="27:29" ht="12.75">
      <c r="AA55" s="1"/>
      <c r="AB55" s="1"/>
      <c r="AC55" s="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5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625" style="8" customWidth="1"/>
    <col min="15" max="15" width="10.00390625" style="8" customWidth="1"/>
    <col min="16" max="16384" width="9.125" style="8" customWidth="1"/>
  </cols>
  <sheetData>
    <row r="1" spans="1:15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24">
        <v>1095</v>
      </c>
      <c r="D3" s="124"/>
      <c r="E3" s="141"/>
      <c r="F3" s="164"/>
      <c r="G3" s="165"/>
      <c r="H3" s="166"/>
      <c r="I3" s="159" t="s">
        <v>58</v>
      </c>
      <c r="J3" s="159"/>
      <c r="K3" s="160"/>
      <c r="L3" s="155">
        <v>1000</v>
      </c>
      <c r="M3" s="155"/>
      <c r="N3" s="156"/>
    </row>
    <row r="4" spans="1:14" s="37" customFormat="1" ht="23.25" customHeight="1" thickBot="1">
      <c r="A4" s="122"/>
      <c r="B4" s="123"/>
      <c r="C4" s="150" t="s">
        <v>59</v>
      </c>
      <c r="D4" s="150"/>
      <c r="E4" s="150"/>
      <c r="F4" s="167"/>
      <c r="G4" s="168"/>
      <c r="H4" s="169"/>
      <c r="I4" s="161"/>
      <c r="J4" s="162"/>
      <c r="K4" s="163"/>
      <c r="L4" s="157" t="s">
        <v>60</v>
      </c>
      <c r="M4" s="157"/>
      <c r="N4" s="158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36">
        <f>+'10'!C9+'10'!F9+'10'!I9+'10'!L9+'11'!C9+'11'!F9</f>
        <v>0</v>
      </c>
      <c r="J9" s="36">
        <f>+'10'!D9+'10'!G9+'10'!J9+'10'!M9+'11'!D9+'11'!G9</f>
        <v>0</v>
      </c>
      <c r="K9" s="36">
        <f>+'10'!E9+'10'!H9+'10'!K9+'10'!N9+'11'!E9+'11'!H9</f>
        <v>0</v>
      </c>
      <c r="L9" s="36">
        <f>+4!L9+9!L9+'11'!I9</f>
        <v>302635</v>
      </c>
      <c r="M9" s="36">
        <f>+4!M9+9!M9+'11'!J9</f>
        <v>0</v>
      </c>
      <c r="N9" s="95">
        <f>+4!N9+9!N9+'11'!K9</f>
        <v>302635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36">
        <f>+'10'!C10+'10'!F10+'10'!I10+'10'!L10+'11'!C10+'11'!F10</f>
        <v>0</v>
      </c>
      <c r="J10" s="36">
        <f>+'10'!D10+'10'!G10+'10'!J10+'10'!M10+'11'!D10+'11'!G10</f>
        <v>0</v>
      </c>
      <c r="K10" s="36">
        <f>+'10'!E10+'10'!H10+'10'!K10+'10'!N10+'11'!E10+'11'!H10</f>
        <v>0</v>
      </c>
      <c r="L10" s="36">
        <f>+4!L10+9!L10+'11'!I10</f>
        <v>55726</v>
      </c>
      <c r="M10" s="36">
        <f>+4!M10+9!M10+'11'!J10</f>
        <v>0</v>
      </c>
      <c r="N10" s="95">
        <f>+4!N10+9!N10+'11'!K10</f>
        <v>55726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36">
        <f>+'10'!C11+'10'!F11+'10'!I11+'10'!L11+'11'!C11+'11'!F11</f>
        <v>0</v>
      </c>
      <c r="J11" s="36">
        <f>+'10'!D11+'10'!G11+'10'!J11+'10'!M11+'11'!D11+'11'!G11</f>
        <v>0</v>
      </c>
      <c r="K11" s="36">
        <f>+'10'!E11+'10'!H11+'10'!K11+'10'!N11+'11'!E11+'11'!H11</f>
        <v>0</v>
      </c>
      <c r="L11" s="36">
        <f>+4!L11+9!L11+'11'!I11</f>
        <v>8838287</v>
      </c>
      <c r="M11" s="36">
        <f>+4!M11+9!M11+'11'!J11</f>
        <v>-153255</v>
      </c>
      <c r="N11" s="95">
        <f>+4!N11+9!N11+'11'!K11</f>
        <v>8685032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36">
        <f>+'10'!C12+'10'!F12+'10'!I12+'10'!L12+'11'!C12+'11'!F12</f>
        <v>0</v>
      </c>
      <c r="J12" s="36">
        <f>+'10'!D12+'10'!G12+'10'!J12+'10'!M12+'11'!D12+'11'!G12</f>
        <v>0</v>
      </c>
      <c r="K12" s="36">
        <f>+'10'!E12+'10'!H12+'10'!K12+'10'!N12+'11'!E12+'11'!H12</f>
        <v>0</v>
      </c>
      <c r="L12" s="36">
        <f>+4!L12+9!L12+'11'!I12</f>
        <v>626200</v>
      </c>
      <c r="M12" s="36">
        <f>+4!M12+9!M12+'11'!J12</f>
        <v>0</v>
      </c>
      <c r="N12" s="95">
        <f>+4!N12+9!N12+'11'!K12</f>
        <v>626200</v>
      </c>
    </row>
    <row r="13" spans="1:14" ht="10.5" customHeight="1" thickBot="1">
      <c r="A13" s="94" t="s">
        <v>144</v>
      </c>
      <c r="B13" s="17" t="s">
        <v>9</v>
      </c>
      <c r="C13" s="43">
        <v>40243</v>
      </c>
      <c r="D13" s="4"/>
      <c r="E13" s="4">
        <f>+C13+D13</f>
        <v>40243</v>
      </c>
      <c r="F13" s="4"/>
      <c r="G13" s="4"/>
      <c r="H13" s="4"/>
      <c r="I13" s="36">
        <f>+'10'!C13+'10'!F13+'10'!I13+'10'!L13+'11'!C13+'11'!F13</f>
        <v>40243</v>
      </c>
      <c r="J13" s="36">
        <f>+'10'!D13+'10'!G13+'10'!J13+'10'!M13+'11'!D13+'11'!G13</f>
        <v>0</v>
      </c>
      <c r="K13" s="36">
        <f>+'10'!E13+'10'!H13+'10'!K13+'10'!N13+'11'!E13+'11'!H13</f>
        <v>40243</v>
      </c>
      <c r="L13" s="36">
        <f>+4!L13+9!L13+'11'!I13</f>
        <v>1216394</v>
      </c>
      <c r="M13" s="36">
        <f>+4!M13+9!M13+'11'!J13</f>
        <v>-33287</v>
      </c>
      <c r="N13" s="95">
        <f>+4!N13+9!N13+'11'!K13</f>
        <v>1183107</v>
      </c>
    </row>
    <row r="14" spans="1:14" ht="10.5" customHeight="1" thickBot="1">
      <c r="A14" s="76" t="s">
        <v>10</v>
      </c>
      <c r="B14" s="24" t="s">
        <v>116</v>
      </c>
      <c r="C14" s="46">
        <f aca="true" t="shared" si="0" ref="C14:H14">+C9+C10+C11+C12+C13</f>
        <v>40243</v>
      </c>
      <c r="D14" s="46">
        <f t="shared" si="0"/>
        <v>0</v>
      </c>
      <c r="E14" s="46">
        <f t="shared" si="0"/>
        <v>40243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7">
        <f>+'10'!C14+'10'!F14+'10'!I14+'10'!L14+'11'!C14+'11'!F14</f>
        <v>40243</v>
      </c>
      <c r="J14" s="47">
        <f>+'10'!D14+'10'!G14+'10'!J14+'10'!M14+'11'!D14+'11'!G14</f>
        <v>0</v>
      </c>
      <c r="K14" s="47">
        <f>+'10'!E14+'10'!H14+'10'!K14+'10'!N14+'11'!E14+'11'!H14</f>
        <v>40243</v>
      </c>
      <c r="L14" s="47">
        <f>+4!L14+9!L14+'11'!I14</f>
        <v>11039242</v>
      </c>
      <c r="M14" s="47">
        <f>+4!M14+9!M14+'11'!J14</f>
        <v>-186542</v>
      </c>
      <c r="N14" s="77">
        <f>+4!N14+9!N14+'11'!K14</f>
        <v>10852700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4"/>
      <c r="G15" s="4"/>
      <c r="H15" s="4"/>
      <c r="I15" s="36">
        <f>+'10'!C15+'10'!F15+'10'!I15+'10'!L15+'11'!C15+'11'!F15</f>
        <v>0</v>
      </c>
      <c r="J15" s="36">
        <f>+'10'!D15+'10'!G15+'10'!J15+'10'!M15+'11'!D15+'11'!G15</f>
        <v>0</v>
      </c>
      <c r="K15" s="36">
        <f>+'10'!E15+'10'!H15+'10'!K15+'10'!N15+'11'!E15+'11'!H15</f>
        <v>0</v>
      </c>
      <c r="L15" s="36">
        <f>+4!L15+9!L15+'11'!I15</f>
        <v>0</v>
      </c>
      <c r="M15" s="36">
        <f>+4!M15+9!M15+'11'!J15</f>
        <v>0</v>
      </c>
      <c r="N15" s="95">
        <f>+4!N15+9!N15+'11'!K15</f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36">
        <f>+'10'!C16+'10'!F16+'10'!I16+'10'!L16+'11'!C16+'11'!F16</f>
        <v>0</v>
      </c>
      <c r="J16" s="36">
        <f>+'10'!D16+'10'!G16+'10'!J16+'10'!M16+'11'!D16+'11'!G16</f>
        <v>0</v>
      </c>
      <c r="K16" s="36">
        <f>+'10'!E16+'10'!H16+'10'!K16+'10'!N16+'11'!E16+'11'!H16</f>
        <v>0</v>
      </c>
      <c r="L16" s="36">
        <f>+4!L16+9!L16+'11'!I16</f>
        <v>0</v>
      </c>
      <c r="M16" s="36">
        <f>+4!M16+9!M16+'11'!J16</f>
        <v>0</v>
      </c>
      <c r="N16" s="95">
        <f>+4!N16+9!N16+'11'!K16</f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36">
        <f>+'10'!C17+'10'!F17+'10'!I17+'10'!L17+'11'!C17+'11'!F17</f>
        <v>0</v>
      </c>
      <c r="J17" s="36">
        <f>+'10'!D17+'10'!G17+'10'!J17+'10'!M17+'11'!D17+'11'!G17</f>
        <v>0</v>
      </c>
      <c r="K17" s="36">
        <f>+'10'!E17+'10'!H17+'10'!K17+'10'!N17+'11'!E17+'11'!H17</f>
        <v>0</v>
      </c>
      <c r="L17" s="36">
        <f>+4!L17+9!L17+'11'!I17</f>
        <v>0</v>
      </c>
      <c r="M17" s="36">
        <f>+4!M17+9!M17+'11'!J17</f>
        <v>0</v>
      </c>
      <c r="N17" s="95">
        <f>+4!N17+9!N17+'11'!K17</f>
        <v>0</v>
      </c>
    </row>
    <row r="18" spans="1:14" ht="10.5" customHeight="1" thickBot="1">
      <c r="A18" s="76" t="s">
        <v>13</v>
      </c>
      <c r="B18" s="24" t="s">
        <v>117</v>
      </c>
      <c r="C18" s="46">
        <f aca="true" t="shared" si="1" ref="C18:H18">+C15+C16+C17</f>
        <v>0</v>
      </c>
      <c r="D18" s="46">
        <f t="shared" si="1"/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7">
        <f>+'10'!C18+'10'!F18+'10'!I18+'10'!L18+'11'!C18+'11'!F18</f>
        <v>0</v>
      </c>
      <c r="J18" s="47">
        <f>+'10'!D18+'10'!G18+'10'!J18+'10'!M18+'11'!D18+'11'!G18</f>
        <v>0</v>
      </c>
      <c r="K18" s="47">
        <f>+'10'!E18+'10'!H18+'10'!K18+'10'!N18+'11'!E18+'11'!H18</f>
        <v>0</v>
      </c>
      <c r="L18" s="47">
        <f>+4!L18+9!L18+'11'!I18</f>
        <v>0</v>
      </c>
      <c r="M18" s="47">
        <f>+4!M18+9!M18+'11'!J18</f>
        <v>0</v>
      </c>
      <c r="N18" s="77">
        <f>+4!N18+9!N18+'11'!K18</f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36">
        <f>+'10'!C19+'10'!F19+'10'!I19+'10'!L19+'11'!C19+'11'!F19</f>
        <v>6209588</v>
      </c>
      <c r="J19" s="36">
        <f>+'10'!D19+'10'!G19+'10'!J19+'10'!M19+'11'!D19+'11'!G19</f>
        <v>-114059</v>
      </c>
      <c r="K19" s="36">
        <f>+'10'!E19+'10'!H19+'10'!K19+'10'!N19+'11'!E19+'11'!H19</f>
        <v>6095529</v>
      </c>
      <c r="L19" s="36">
        <f>+4!L19+9!L19+'11'!I19</f>
        <v>6209588</v>
      </c>
      <c r="M19" s="36">
        <f>+4!M19+9!M19+'11'!J19</f>
        <v>-114059</v>
      </c>
      <c r="N19" s="95">
        <f>+4!N19+9!N19+'11'!K19</f>
        <v>6095529</v>
      </c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36">
        <f>+'10'!C20+'10'!F20+'10'!I20+'10'!L20+'11'!C20+'11'!F20</f>
        <v>0</v>
      </c>
      <c r="J20" s="36">
        <f>+'10'!D20+'10'!G20+'10'!J20+'10'!M20+'11'!D20+'11'!G20</f>
        <v>0</v>
      </c>
      <c r="K20" s="36">
        <f>+'10'!E20+'10'!H20+'10'!K20+'10'!N20+'11'!E20+'11'!H20</f>
        <v>0</v>
      </c>
      <c r="L20" s="36">
        <f>+4!L20+9!L20+'11'!I20</f>
        <v>110323</v>
      </c>
      <c r="M20" s="36">
        <f>+4!M20+9!M20+'11'!J20</f>
        <v>0</v>
      </c>
      <c r="N20" s="95">
        <f>+4!N20+9!N20+'11'!K20</f>
        <v>110323</v>
      </c>
    </row>
    <row r="21" spans="1:14" ht="10.5" customHeight="1" thickBot="1">
      <c r="A21" s="76" t="s">
        <v>15</v>
      </c>
      <c r="B21" s="24" t="s">
        <v>119</v>
      </c>
      <c r="C21" s="46">
        <f aca="true" t="shared" si="2" ref="C21:H21">+C19+C20</f>
        <v>0</v>
      </c>
      <c r="D21" s="46">
        <f t="shared" si="2"/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7">
        <f>+'10'!C21+'10'!F21+'10'!I21+'10'!L21+'11'!C21+'11'!F21</f>
        <v>6209588</v>
      </c>
      <c r="J21" s="47">
        <f>+'10'!D21+'10'!G21+'10'!J21+'10'!M21+'11'!D21+'11'!G21</f>
        <v>-114059</v>
      </c>
      <c r="K21" s="47">
        <f>+'10'!E21+'10'!H21+'10'!K21+'10'!N21+'11'!E21+'11'!H21</f>
        <v>6095529</v>
      </c>
      <c r="L21" s="47">
        <f>+4!L21+9!L21+'11'!I21</f>
        <v>6319911</v>
      </c>
      <c r="M21" s="47">
        <f>+4!M21+9!M21+'11'!J21</f>
        <v>-114059</v>
      </c>
      <c r="N21" s="77">
        <f>+4!N21+9!N21+'11'!K21</f>
        <v>6205852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4"/>
      <c r="G22" s="4"/>
      <c r="H22" s="6"/>
      <c r="I22" s="36">
        <f>+'10'!C22+'10'!F22+'10'!I22+'10'!L22+'11'!C22+'11'!F22</f>
        <v>0</v>
      </c>
      <c r="J22" s="36">
        <f>+'10'!D22+'10'!G22+'10'!J22+'10'!M22+'11'!D22+'11'!G22</f>
        <v>0</v>
      </c>
      <c r="K22" s="36">
        <f>+'10'!E22+'10'!H22+'10'!K22+'10'!N22+'11'!E22+'11'!H22</f>
        <v>0</v>
      </c>
      <c r="L22" s="36">
        <f>+4!L22+9!L22+'11'!I22</f>
        <v>0</v>
      </c>
      <c r="M22" s="36">
        <f>+4!M22+9!M22+'11'!J22</f>
        <v>0</v>
      </c>
      <c r="N22" s="95">
        <f>+4!N22+9!N22+'11'!K22</f>
        <v>0</v>
      </c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36">
        <f>+'10'!C23+'10'!F23+'10'!I23+'10'!L23+'11'!C23+'11'!F23</f>
        <v>0</v>
      </c>
      <c r="J23" s="36">
        <f>+'10'!D23+'10'!G23+'10'!J23+'10'!M23+'11'!D23+'11'!G23</f>
        <v>0</v>
      </c>
      <c r="K23" s="36">
        <f>+'10'!E23+'10'!H23+'10'!K23+'10'!N23+'11'!E23+'11'!H23</f>
        <v>0</v>
      </c>
      <c r="L23" s="36">
        <f>+4!L23+9!L23+'11'!I23</f>
        <v>0</v>
      </c>
      <c r="M23" s="36">
        <f>+4!M23+9!M23+'11'!J23</f>
        <v>0</v>
      </c>
      <c r="N23" s="95">
        <f>+4!N23+9!N23+'11'!K23</f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36">
        <f>+'10'!C24+'10'!F24+'10'!I24+'10'!L24+'11'!C24+'11'!F24</f>
        <v>299606</v>
      </c>
      <c r="J24" s="36">
        <f>+'10'!D24+'10'!G24+'10'!J24+'10'!M24+'11'!D24+'11'!G24</f>
        <v>150</v>
      </c>
      <c r="K24" s="36">
        <f>+'10'!E24+'10'!H24+'10'!K24+'10'!N24+'11'!E24+'11'!H24</f>
        <v>299756</v>
      </c>
      <c r="L24" s="36">
        <f>+4!L24+9!L24+'11'!I24</f>
        <v>299606</v>
      </c>
      <c r="M24" s="36">
        <f>+4!M24+9!M24+'11'!J24</f>
        <v>150</v>
      </c>
      <c r="N24" s="95">
        <f>+4!N24+9!N24+'11'!K24</f>
        <v>299756</v>
      </c>
    </row>
    <row r="25" spans="1:14" ht="10.5" customHeight="1" thickBot="1">
      <c r="A25" s="76" t="s">
        <v>18</v>
      </c>
      <c r="B25" s="18" t="s">
        <v>120</v>
      </c>
      <c r="C25" s="46">
        <f aca="true" t="shared" si="3" ref="C25:H25">+C22+C23+C24</f>
        <v>0</v>
      </c>
      <c r="D25" s="46">
        <f t="shared" si="3"/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7">
        <f>+'10'!C25+'10'!F25+'10'!I25+'10'!L25+'11'!C25+'11'!F25</f>
        <v>299606</v>
      </c>
      <c r="J25" s="47">
        <f>+'10'!D25+'10'!G25+'10'!J25+'10'!M25+'11'!D25+'11'!G25</f>
        <v>150</v>
      </c>
      <c r="K25" s="47">
        <f>+'10'!E25+'10'!H25+'10'!K25+'10'!N25+'11'!E25+'11'!H25</f>
        <v>299756</v>
      </c>
      <c r="L25" s="47">
        <f>+4!L25+9!L25+'11'!I25</f>
        <v>299606</v>
      </c>
      <c r="M25" s="47">
        <f>+4!M25+9!M25+'11'!J25</f>
        <v>150</v>
      </c>
      <c r="N25" s="77">
        <f>+4!N25+9!N25+'11'!K25</f>
        <v>299756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36">
        <f>+'10'!C26+'10'!F26+'10'!I26+'10'!L26+'11'!C26+'11'!F26</f>
        <v>0</v>
      </c>
      <c r="J26" s="36">
        <f>+'10'!D26+'10'!G26+'10'!J26+'10'!M26+'11'!D26+'11'!G26</f>
        <v>0</v>
      </c>
      <c r="K26" s="36">
        <f>+'10'!E26+'10'!H26+'10'!K26+'10'!N26+'11'!E26+'11'!H26</f>
        <v>0</v>
      </c>
      <c r="L26" s="36">
        <f>+4!L26+9!L26+'11'!I26</f>
        <v>0</v>
      </c>
      <c r="M26" s="36">
        <f>+4!M26+9!M26+'11'!J26</f>
        <v>0</v>
      </c>
      <c r="N26" s="95">
        <f>+4!N26+9!N26+'11'!K26</f>
        <v>0</v>
      </c>
    </row>
    <row r="27" spans="1:14" ht="10.5" customHeight="1" thickBot="1">
      <c r="A27" s="76" t="s">
        <v>133</v>
      </c>
      <c r="B27" s="18" t="s">
        <v>134</v>
      </c>
      <c r="C27" s="46">
        <f aca="true" t="shared" si="4" ref="C27:H27">+C21+C25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7">
        <f>+'10'!C27+'10'!F27+'10'!I27+'10'!L27+'11'!C27+'11'!F27</f>
        <v>6509194</v>
      </c>
      <c r="J27" s="47">
        <f>+'10'!D27+'10'!G27+'10'!J27+'10'!M27+'11'!D27+'11'!G27</f>
        <v>-113909</v>
      </c>
      <c r="K27" s="47">
        <f>+'10'!E27+'10'!H27+'10'!K27+'10'!N27+'11'!E27+'11'!H27</f>
        <v>6395285</v>
      </c>
      <c r="L27" s="47">
        <f>+4!L27+9!L27+'11'!I27</f>
        <v>6619517</v>
      </c>
      <c r="M27" s="47">
        <f>+4!M27+9!M27+'11'!J27</f>
        <v>-113909</v>
      </c>
      <c r="N27" s="77">
        <f>+4!N27+9!N27+'11'!K27</f>
        <v>6505608</v>
      </c>
    </row>
    <row r="28" spans="1:17" s="13" customFormat="1" ht="10.5" customHeight="1">
      <c r="A28" s="100"/>
      <c r="B28" s="22" t="s">
        <v>137</v>
      </c>
      <c r="C28" s="6">
        <f aca="true" t="shared" si="5" ref="C28:H28">+C14++C18+C26+C27</f>
        <v>40243</v>
      </c>
      <c r="D28" s="6">
        <f t="shared" si="5"/>
        <v>0</v>
      </c>
      <c r="E28" s="6">
        <f t="shared" si="5"/>
        <v>40243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36">
        <f>+'10'!C28+'10'!F28+'10'!I28+'10'!L28+'11'!C28+'11'!F28</f>
        <v>6549437</v>
      </c>
      <c r="J28" s="36">
        <f>+'10'!D28+'10'!G28+'10'!J28+'10'!M28+'11'!D28+'11'!G28</f>
        <v>-113909</v>
      </c>
      <c r="K28" s="36">
        <f>+'10'!E28+'10'!H28+'10'!K28+'10'!N28+'11'!E28+'11'!H28</f>
        <v>6435528</v>
      </c>
      <c r="L28" s="36">
        <f>+4!L28+9!L28+'11'!I28</f>
        <v>17658759</v>
      </c>
      <c r="M28" s="36">
        <f>+4!M28+9!M28+'11'!J28</f>
        <v>-300751</v>
      </c>
      <c r="N28" s="95">
        <f>+4!N28+9!N28+'11'!K28</f>
        <v>17358008</v>
      </c>
      <c r="Q28" s="5"/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36">
        <f>+'10'!C29+'10'!F29+'10'!I29+'10'!L29+'11'!C29+'11'!F29</f>
        <v>0</v>
      </c>
      <c r="J29" s="36">
        <f>+'10'!D29+'10'!G29+'10'!J29+'10'!M29+'11'!D29+'11'!G29</f>
        <v>0</v>
      </c>
      <c r="K29" s="36">
        <f>+'10'!E29+'10'!H29+'10'!K29+'10'!N29+'11'!E29+'11'!H29</f>
        <v>0</v>
      </c>
      <c r="L29" s="36">
        <f>+4!L29+9!L29+'11'!I29</f>
        <v>0</v>
      </c>
      <c r="M29" s="36">
        <f>+4!M29+9!M29+'11'!J29</f>
        <v>0</v>
      </c>
      <c r="N29" s="95">
        <f>+4!N29+9!N29+'11'!K29</f>
        <v>0</v>
      </c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36">
        <f>+'10'!C30+'10'!F30+'10'!I30+'10'!L30+'11'!C30+'11'!F30</f>
        <v>0</v>
      </c>
      <c r="J30" s="36">
        <f>+'10'!D30+'10'!G30+'10'!J30+'10'!M30+'11'!D30+'11'!G30</f>
        <v>0</v>
      </c>
      <c r="K30" s="36">
        <f>+'10'!E30+'10'!H30+'10'!K30+'10'!N30+'11'!E30+'11'!H30</f>
        <v>0</v>
      </c>
      <c r="L30" s="36">
        <f>+4!L30+9!L30+'11'!I30</f>
        <v>0</v>
      </c>
      <c r="M30" s="36">
        <f>+4!M30+9!M30+'11'!J30</f>
        <v>0</v>
      </c>
      <c r="N30" s="95">
        <f>+4!N30+9!N30+'11'!K30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36">
        <f>+'10'!C31+'10'!F31+'10'!I31+'10'!L31+'11'!C31+'11'!F31</f>
        <v>0</v>
      </c>
      <c r="J31" s="36">
        <f>+'10'!D31+'10'!G31+'10'!J31+'10'!M31+'11'!D31+'11'!G31</f>
        <v>0</v>
      </c>
      <c r="K31" s="36">
        <f>+'10'!E31+'10'!H31+'10'!K31+'10'!N31+'11'!E31+'11'!H31</f>
        <v>0</v>
      </c>
      <c r="L31" s="36">
        <f>+4!L31+9!L31+'11'!I31</f>
        <v>0</v>
      </c>
      <c r="M31" s="36">
        <f>+4!M31+9!M31+'11'!J31</f>
        <v>0</v>
      </c>
      <c r="N31" s="95">
        <f>+4!N31+9!N31+'11'!K31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36">
        <f>+'10'!C32+'10'!F32+'10'!I32+'10'!L32+'11'!C32+'11'!F32</f>
        <v>0</v>
      </c>
      <c r="J32" s="36">
        <f>+'10'!D32+'10'!G32+'10'!J32+'10'!M32+'11'!D32+'11'!G32</f>
        <v>0</v>
      </c>
      <c r="K32" s="36">
        <f>+'10'!E32+'10'!H32+'10'!K32+'10'!N32+'11'!E32+'11'!H32</f>
        <v>0</v>
      </c>
      <c r="L32" s="36">
        <f>+4!L32+9!L32+'11'!I32</f>
        <v>0</v>
      </c>
      <c r="M32" s="36">
        <f>+4!M32+9!M32+'11'!J32</f>
        <v>0</v>
      </c>
      <c r="N32" s="95">
        <f>+4!N32+9!N32+'11'!K32</f>
        <v>0</v>
      </c>
    </row>
    <row r="33" spans="1:14" ht="10.5" customHeight="1">
      <c r="A33" s="101" t="s">
        <v>5</v>
      </c>
      <c r="B33" s="84" t="s">
        <v>124</v>
      </c>
      <c r="C33" s="48">
        <f aca="true" t="shared" si="6" ref="C33:H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9">
        <f>+'10'!C33+'10'!F33+'10'!I33+'10'!L33+'11'!C33+'11'!F33</f>
        <v>0</v>
      </c>
      <c r="J33" s="49">
        <f>+'10'!D33+'10'!G33+'10'!J33+'10'!M33+'11'!D33+'11'!G33</f>
        <v>0</v>
      </c>
      <c r="K33" s="49">
        <f>+'10'!E33+'10'!H33+'10'!K33+'10'!N33+'11'!E33+'11'!H33</f>
        <v>0</v>
      </c>
      <c r="L33" s="49">
        <f>+4!L33+9!L33+'11'!I33</f>
        <v>0</v>
      </c>
      <c r="M33" s="49">
        <f>+4!M33+9!M33+'11'!J33</f>
        <v>0</v>
      </c>
      <c r="N33" s="102">
        <f>+4!N33+9!N33+'11'!K33</f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36">
        <f>+'10'!C34+'10'!F34+'10'!I34+'10'!L34+'11'!C34+'11'!F34</f>
        <v>0</v>
      </c>
      <c r="J34" s="36">
        <f>+'10'!D34+'10'!G34+'10'!J34+'10'!M34+'11'!D34+'11'!G34</f>
        <v>0</v>
      </c>
      <c r="K34" s="36">
        <f>+'10'!E34+'10'!H34+'10'!K34+'10'!N34+'11'!E34+'11'!H34</f>
        <v>0</v>
      </c>
      <c r="L34" s="36">
        <f>+4!L34+9!L34+'11'!I34</f>
        <v>0</v>
      </c>
      <c r="M34" s="36">
        <f>+4!M34+9!M34+'11'!J34</f>
        <v>0</v>
      </c>
      <c r="N34" s="95">
        <f>+4!N34+9!N34+'11'!K34</f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36">
        <f>+'10'!C35+'10'!F35+'10'!I35+'10'!L35+'11'!C35+'11'!F35</f>
        <v>0</v>
      </c>
      <c r="J35" s="36">
        <f>+'10'!D35+'10'!G35+'10'!J35+'10'!M35+'11'!D35+'11'!G35</f>
        <v>0</v>
      </c>
      <c r="K35" s="36">
        <f>+'10'!E35+'10'!H35+'10'!K35+'10'!N35+'11'!E35+'11'!H35</f>
        <v>0</v>
      </c>
      <c r="L35" s="36">
        <f>+4!L35+9!L35+'11'!I35</f>
        <v>0</v>
      </c>
      <c r="M35" s="36">
        <f>+4!M35+9!M35+'11'!J35</f>
        <v>0</v>
      </c>
      <c r="N35" s="95">
        <f>+4!N35+9!N35+'11'!K35</f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36">
        <f>+'10'!C36+'10'!F36+'10'!I36+'10'!L36+'11'!C36+'11'!F36</f>
        <v>0</v>
      </c>
      <c r="J36" s="36">
        <f>+'10'!D36+'10'!G36+'10'!J36+'10'!M36+'11'!D36+'11'!G36</f>
        <v>0</v>
      </c>
      <c r="K36" s="36">
        <f>+'10'!E36+'10'!H36+'10'!K36+'10'!N36+'11'!E36+'11'!H36</f>
        <v>0</v>
      </c>
      <c r="L36" s="36">
        <f>+4!L36+9!L36+'11'!I36</f>
        <v>0</v>
      </c>
      <c r="M36" s="36">
        <f>+4!M36+9!M36+'11'!J36</f>
        <v>0</v>
      </c>
      <c r="N36" s="95">
        <f>+4!N36+9!N36+'11'!K36</f>
        <v>0</v>
      </c>
    </row>
    <row r="37" spans="1:17" ht="10.5" customHeight="1" thickBot="1">
      <c r="A37" s="76" t="s">
        <v>10</v>
      </c>
      <c r="B37" s="24" t="s">
        <v>127</v>
      </c>
      <c r="C37" s="46">
        <f aca="true" t="shared" si="7" ref="C37:H37">+C33+C34+C35+C36</f>
        <v>0</v>
      </c>
      <c r="D37" s="46">
        <f t="shared" si="7"/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7">
        <f>+'10'!C37+'10'!F37+'10'!I37+'10'!L37+'11'!C37+'11'!F37</f>
        <v>0</v>
      </c>
      <c r="J37" s="47">
        <f>+'10'!D37+'10'!G37+'10'!J37+'10'!M37+'11'!D37+'11'!G37</f>
        <v>0</v>
      </c>
      <c r="K37" s="47">
        <f>+'10'!E37+'10'!H37+'10'!K37+'10'!N37+'11'!E37+'11'!H37</f>
        <v>0</v>
      </c>
      <c r="L37" s="47">
        <f>+4!L37+9!L37+'11'!I37</f>
        <v>0</v>
      </c>
      <c r="M37" s="47">
        <f>+4!M37+9!M37+'11'!J37</f>
        <v>0</v>
      </c>
      <c r="N37" s="77">
        <f>+4!N37+9!N37+'11'!K37</f>
        <v>0</v>
      </c>
      <c r="P37" s="1"/>
      <c r="Q37" s="1"/>
    </row>
    <row r="38" spans="1:17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36">
        <f>+'10'!C38+'10'!F38+'10'!I38+'10'!L38+'11'!C38+'11'!F38</f>
        <v>0</v>
      </c>
      <c r="J38" s="36">
        <f>+'10'!D38+'10'!G38+'10'!J38+'10'!M38+'11'!D38+'11'!G38</f>
        <v>0</v>
      </c>
      <c r="K38" s="36">
        <f>+'10'!E38+'10'!H38+'10'!K38+'10'!N38+'11'!E38+'11'!H38</f>
        <v>0</v>
      </c>
      <c r="L38" s="36">
        <f>+4!L38+9!L38+'11'!I38</f>
        <v>0</v>
      </c>
      <c r="M38" s="36">
        <f>+4!M38+9!M38+'11'!J38</f>
        <v>0</v>
      </c>
      <c r="N38" s="95">
        <f>+4!N38+9!N38+'11'!K38</f>
        <v>0</v>
      </c>
      <c r="P38" s="1"/>
      <c r="Q38" s="1"/>
    </row>
    <row r="39" spans="1:17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36">
        <f>+'10'!C39+'10'!F39+'10'!I39+'10'!L39+'11'!C39+'11'!F39</f>
        <v>0</v>
      </c>
      <c r="J39" s="36">
        <f>+'10'!D39+'10'!G39+'10'!J39+'10'!M39+'11'!D39+'11'!G39</f>
        <v>0</v>
      </c>
      <c r="K39" s="36">
        <f>+'10'!E39+'10'!H39+'10'!K39+'10'!N39+'11'!E39+'11'!H39</f>
        <v>0</v>
      </c>
      <c r="L39" s="36">
        <f>+4!L39+9!L39+'11'!I39</f>
        <v>0</v>
      </c>
      <c r="M39" s="36">
        <f>+4!M39+9!M39+'11'!J39</f>
        <v>0</v>
      </c>
      <c r="N39" s="95">
        <f>+4!N39+9!N39+'11'!K39</f>
        <v>0</v>
      </c>
      <c r="P39" s="1"/>
      <c r="Q39" s="1"/>
    </row>
    <row r="40" spans="1:17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36">
        <f>+'10'!C40+'10'!F40+'10'!I40+'10'!L40+'11'!C40+'11'!F40</f>
        <v>0</v>
      </c>
      <c r="J40" s="36">
        <f>+'10'!D40+'10'!G40+'10'!J40+'10'!M40+'11'!D40+'11'!G40</f>
        <v>0</v>
      </c>
      <c r="K40" s="36">
        <f>+'10'!E40+'10'!H40+'10'!K40+'10'!N40+'11'!E40+'11'!H40</f>
        <v>0</v>
      </c>
      <c r="L40" s="36">
        <f>+4!L40+9!L40+'11'!I40</f>
        <v>0</v>
      </c>
      <c r="M40" s="36">
        <f>+4!M40+9!M40+'11'!J40</f>
        <v>0</v>
      </c>
      <c r="N40" s="95">
        <f>+4!N40+9!N40+'11'!K40</f>
        <v>0</v>
      </c>
      <c r="P40" s="5"/>
      <c r="Q40" s="5"/>
    </row>
    <row r="41" spans="1:15" ht="10.5" customHeight="1" thickBot="1">
      <c r="A41" s="76" t="s">
        <v>13</v>
      </c>
      <c r="B41" s="24" t="s">
        <v>128</v>
      </c>
      <c r="C41" s="46">
        <f aca="true" t="shared" si="8" ref="C41:H41">+C38+C39+C40</f>
        <v>0</v>
      </c>
      <c r="D41" s="46">
        <f t="shared" si="8"/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7">
        <f>+'10'!C41+'10'!F41+'10'!I41+'10'!L41+'11'!C41+'11'!F41</f>
        <v>0</v>
      </c>
      <c r="J41" s="47">
        <f>+'10'!D41+'10'!G41+'10'!J41+'10'!M41+'11'!D41+'11'!G41</f>
        <v>0</v>
      </c>
      <c r="K41" s="47">
        <f>+'10'!E41+'10'!H41+'10'!K41+'10'!N41+'11'!E41+'11'!H41</f>
        <v>0</v>
      </c>
      <c r="L41" s="47">
        <f>+4!L41+9!L41+'11'!I41</f>
        <v>0</v>
      </c>
      <c r="M41" s="47">
        <f>+4!M41+9!M41+'11'!J41</f>
        <v>0</v>
      </c>
      <c r="N41" s="77">
        <f>+4!N41+9!N41+'11'!K41</f>
        <v>0</v>
      </c>
      <c r="O41" s="1"/>
    </row>
    <row r="42" spans="1:15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36">
        <f>+'10'!C42+'10'!F42+'10'!I42+'10'!L42+'11'!C42+'11'!F42</f>
        <v>0</v>
      </c>
      <c r="J42" s="36">
        <f>+'10'!D42+'10'!G42+'10'!J42+'10'!M42+'11'!D42+'11'!G42</f>
        <v>0</v>
      </c>
      <c r="K42" s="36">
        <f>+'10'!E42+'10'!H42+'10'!K42+'10'!N42+'11'!E42+'11'!H42</f>
        <v>0</v>
      </c>
      <c r="L42" s="36">
        <f>+4!L42+9!L42+'11'!I42</f>
        <v>0</v>
      </c>
      <c r="M42" s="36">
        <f>+4!M42+9!M42+'11'!J42</f>
        <v>0</v>
      </c>
      <c r="N42" s="95">
        <f>+4!N42+9!N42+'11'!K42</f>
        <v>0</v>
      </c>
      <c r="O42" s="1"/>
    </row>
    <row r="43" spans="1:15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36">
        <f>+'10'!C43+'10'!F43+'10'!I43+'10'!L43+'11'!C43+'11'!F43</f>
        <v>0</v>
      </c>
      <c r="J43" s="36">
        <f>+'10'!D43+'10'!G43+'10'!J43+'10'!M43+'11'!D43+'11'!G43</f>
        <v>0</v>
      </c>
      <c r="K43" s="36">
        <f>+'10'!E43+'10'!H43+'10'!K43+'10'!N43+'11'!E43+'11'!H43</f>
        <v>0</v>
      </c>
      <c r="L43" s="36">
        <f>+4!L43+9!L43+'11'!I43</f>
        <v>0</v>
      </c>
      <c r="M43" s="36">
        <f>+4!M43+9!M43+'11'!J43</f>
        <v>0</v>
      </c>
      <c r="N43" s="95">
        <f>+4!N43+9!N43+'11'!K43</f>
        <v>0</v>
      </c>
      <c r="O43" s="1"/>
    </row>
    <row r="44" spans="1:14" ht="10.5" customHeight="1" thickBot="1">
      <c r="A44" s="76" t="s">
        <v>15</v>
      </c>
      <c r="B44" s="24" t="s">
        <v>27</v>
      </c>
      <c r="C44" s="46">
        <f aca="true" t="shared" si="9" ref="C44:H44">+C42+C43</f>
        <v>0</v>
      </c>
      <c r="D44" s="46">
        <f t="shared" si="9"/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7">
        <f>+'10'!C44+'10'!F44+'10'!I44+'10'!L44+'11'!C44+'11'!F44</f>
        <v>0</v>
      </c>
      <c r="J44" s="47">
        <f>+'10'!D44+'10'!G44+'10'!J44+'10'!M44+'11'!D44+'11'!G44</f>
        <v>0</v>
      </c>
      <c r="K44" s="47">
        <f>+'10'!E44+'10'!H44+'10'!K44+'10'!N44+'11'!E44+'11'!H44</f>
        <v>0</v>
      </c>
      <c r="L44" s="47">
        <f>+4!L44+9!L44+'11'!I44</f>
        <v>0</v>
      </c>
      <c r="M44" s="47">
        <f>+4!M44+9!M44+'11'!J44</f>
        <v>0</v>
      </c>
      <c r="N44" s="77">
        <f>+4!N44+9!N44+'11'!K44</f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36">
        <f>+'10'!C45+'10'!F45+'10'!I45+'10'!L45+'11'!C45+'11'!F45</f>
        <v>0</v>
      </c>
      <c r="J45" s="36">
        <f>+'10'!D45+'10'!G45+'10'!J45+'10'!M45+'11'!D45+'11'!G45</f>
        <v>0</v>
      </c>
      <c r="K45" s="36">
        <f>+'10'!E45+'10'!H45+'10'!K45+'10'!N45+'11'!E45+'11'!H45</f>
        <v>0</v>
      </c>
      <c r="L45" s="36">
        <f>+4!L45+9!L45+'11'!I45</f>
        <v>0</v>
      </c>
      <c r="M45" s="36">
        <f>+4!M45+9!M45+'11'!J45</f>
        <v>0</v>
      </c>
      <c r="N45" s="95">
        <f>+4!N45+9!N45+'11'!K45</f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36">
        <f>+'10'!C46+'10'!F46+'10'!I46+'10'!L46+'11'!C46+'11'!F46</f>
        <v>0</v>
      </c>
      <c r="J46" s="36">
        <f>+'10'!D46+'10'!G46+'10'!J46+'10'!M46+'11'!D46+'11'!G46</f>
        <v>0</v>
      </c>
      <c r="K46" s="36">
        <f>+'10'!E46+'10'!H46+'10'!K46+'10'!N46+'11'!E46+'11'!H46</f>
        <v>0</v>
      </c>
      <c r="L46" s="36">
        <f>+4!L46+9!L46+'11'!I46</f>
        <v>0</v>
      </c>
      <c r="M46" s="36">
        <f>+4!M46+9!M46+'11'!J46</f>
        <v>0</v>
      </c>
      <c r="N46" s="95">
        <f>+4!N46+9!N46+'11'!K46</f>
        <v>0</v>
      </c>
    </row>
    <row r="47" spans="1:14" ht="10.5" customHeight="1" thickBot="1">
      <c r="A47" s="76" t="s">
        <v>18</v>
      </c>
      <c r="B47" s="24" t="s">
        <v>28</v>
      </c>
      <c r="C47" s="46">
        <f aca="true" t="shared" si="10" ref="C47:H47">+C45+C46</f>
        <v>0</v>
      </c>
      <c r="D47" s="46">
        <f t="shared" si="10"/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7">
        <f>+'10'!C47+'10'!F47+'10'!I47+'10'!L47+'11'!C47+'11'!F47</f>
        <v>0</v>
      </c>
      <c r="J47" s="47">
        <f>+'10'!D47+'10'!G47+'10'!J47+'10'!M47+'11'!D47+'11'!G47</f>
        <v>0</v>
      </c>
      <c r="K47" s="47">
        <f>+'10'!E47+'10'!H47+'10'!K47+'10'!N47+'11'!E47+'11'!H47</f>
        <v>0</v>
      </c>
      <c r="L47" s="47">
        <f>+4!L47+9!L47+'11'!I47</f>
        <v>0</v>
      </c>
      <c r="M47" s="47">
        <f>+4!M47+9!M47+'11'!J47</f>
        <v>0</v>
      </c>
      <c r="N47" s="77">
        <f>+4!N47+9!N47+'11'!K47</f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36">
        <f>+'10'!C48+'10'!F48+'10'!I48+'10'!L48+'11'!C48+'11'!F48</f>
        <v>0</v>
      </c>
      <c r="J48" s="36">
        <f>+'10'!D48+'10'!G48+'10'!J48+'10'!M48+'11'!D48+'11'!G48</f>
        <v>0</v>
      </c>
      <c r="K48" s="36">
        <f>+'10'!E48+'10'!H48+'10'!K48+'10'!N48+'11'!E48+'11'!H48</f>
        <v>0</v>
      </c>
      <c r="L48" s="36">
        <f>+4!L48+9!L48+'11'!I48</f>
        <v>0</v>
      </c>
      <c r="M48" s="36">
        <f>+4!M48+9!M48+'11'!J48</f>
        <v>0</v>
      </c>
      <c r="N48" s="95">
        <f>+4!N48+9!N48+'11'!K48</f>
        <v>0</v>
      </c>
    </row>
    <row r="49" spans="1:14" ht="10.5" customHeight="1" thickBot="1">
      <c r="A49" s="76" t="s">
        <v>133</v>
      </c>
      <c r="B49" s="24" t="s">
        <v>135</v>
      </c>
      <c r="C49" s="46">
        <f aca="true" t="shared" si="11" ref="C49:H49">+C44+C47</f>
        <v>0</v>
      </c>
      <c r="D49" s="46">
        <f t="shared" si="11"/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7">
        <f>+'10'!C49+'10'!F49+'10'!I49+'10'!L49+'11'!C49+'11'!F49</f>
        <v>0</v>
      </c>
      <c r="J49" s="47">
        <f>+'10'!D49+'10'!G49+'10'!J49+'10'!M49+'11'!D49+'11'!G49</f>
        <v>0</v>
      </c>
      <c r="K49" s="47">
        <f>+'10'!E49+'10'!H49+'10'!K49+'10'!N49+'11'!E49+'11'!H49</f>
        <v>0</v>
      </c>
      <c r="L49" s="47">
        <f>+4!L49+9!L49+'11'!I49</f>
        <v>0</v>
      </c>
      <c r="M49" s="47">
        <f>+4!M49+9!M49+'11'!J49</f>
        <v>0</v>
      </c>
      <c r="N49" s="77">
        <f>+4!N49+9!N49+'11'!K49</f>
        <v>0</v>
      </c>
    </row>
    <row r="50" spans="1:14" s="21" customFormat="1" ht="10.5" customHeight="1" thickBot="1">
      <c r="A50" s="76"/>
      <c r="B50" s="78" t="s">
        <v>138</v>
      </c>
      <c r="C50" s="46">
        <f aca="true" t="shared" si="12" ref="C50:H50">+C37+C41+C48+C49</f>
        <v>0</v>
      </c>
      <c r="D50" s="46">
        <f t="shared" si="12"/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7">
        <f>+'10'!C50+'10'!F50+'10'!I50+'10'!L50+'11'!C50+'11'!F50</f>
        <v>0</v>
      </c>
      <c r="J50" s="47">
        <f>+'10'!D50+'10'!G50+'10'!J50+'10'!M50+'11'!D50+'11'!G50</f>
        <v>0</v>
      </c>
      <c r="K50" s="47">
        <f>+'10'!E50+'10'!H50+'10'!K50+'10'!N50+'11'!E50+'11'!H50</f>
        <v>0</v>
      </c>
      <c r="L50" s="47">
        <f>+4!L50+9!L50+'11'!I50</f>
        <v>0</v>
      </c>
      <c r="M50" s="47">
        <f>+4!M50+9!M50+'11'!J50</f>
        <v>0</v>
      </c>
      <c r="N50" s="77">
        <f>+4!N50+9!N50+'11'!K50</f>
        <v>0</v>
      </c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9">
        <f>+'10'!C51+'10'!F51+'10'!I51+'10'!L51+'11'!C51+'11'!F51</f>
        <v>0</v>
      </c>
      <c r="J51" s="59">
        <f>+'10'!D51+'10'!G51+'10'!J51+'10'!M51+'11'!D51+'11'!G51</f>
        <v>0</v>
      </c>
      <c r="K51" s="59">
        <f>+'10'!E51+'10'!H51+'10'!K51+'10'!N51+'11'!E51+'11'!H51</f>
        <v>0</v>
      </c>
      <c r="L51" s="59">
        <f>+4!L51+9!L51+'11'!I51</f>
        <v>0</v>
      </c>
      <c r="M51" s="59">
        <f>+4!M51+9!M51+'11'!J51</f>
        <v>0</v>
      </c>
      <c r="N51" s="60">
        <f>+4!N51+9!N51+'11'!K51</f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9">
        <f>+'10'!C52+'10'!F52+'10'!I52+'10'!L52+'11'!C52+'11'!F52</f>
        <v>0</v>
      </c>
      <c r="J52" s="59">
        <f>+'10'!D52+'10'!G52+'10'!J52+'10'!M52+'11'!D52+'11'!G52</f>
        <v>0</v>
      </c>
      <c r="K52" s="59">
        <f>+'10'!E52+'10'!H52+'10'!K52+'10'!N52+'11'!E52+'11'!H52</f>
        <v>0</v>
      </c>
      <c r="L52" s="59">
        <f>+4!L52+9!L52+'11'!I52</f>
        <v>0</v>
      </c>
      <c r="M52" s="59">
        <f>+4!M52+9!M52+'11'!J52</f>
        <v>0</v>
      </c>
      <c r="N52" s="60">
        <f>+4!N52+9!N52+'11'!K52</f>
        <v>0</v>
      </c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</sheetData>
  <sheetProtection selectLockedCells="1" selectUnlockedCells="1"/>
  <mergeCells count="24">
    <mergeCell ref="A29:B29"/>
    <mergeCell ref="L5:L6"/>
    <mergeCell ref="A8:B8"/>
    <mergeCell ref="E5:E6"/>
    <mergeCell ref="F5:F6"/>
    <mergeCell ref="G5:G6"/>
    <mergeCell ref="M5:M6"/>
    <mergeCell ref="N5:N6"/>
    <mergeCell ref="A7:B7"/>
    <mergeCell ref="H5:H6"/>
    <mergeCell ref="I5:I6"/>
    <mergeCell ref="J5:J6"/>
    <mergeCell ref="K5:K6"/>
    <mergeCell ref="D5:D6"/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625" style="8" customWidth="1"/>
    <col min="4" max="4" width="11.125" style="8" customWidth="1"/>
    <col min="5" max="5" width="12.125" style="8" customWidth="1"/>
    <col min="6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</row>
    <row r="2" spans="8:13" ht="8.25" customHeight="1" thickBot="1">
      <c r="H2" s="9"/>
      <c r="M2" s="9" t="s">
        <v>0</v>
      </c>
    </row>
    <row r="3" spans="1:14" ht="9" customHeight="1">
      <c r="A3" s="120" t="s">
        <v>1</v>
      </c>
      <c r="B3" s="121"/>
      <c r="C3" s="124">
        <v>1101</v>
      </c>
      <c r="D3" s="124"/>
      <c r="E3" s="124"/>
      <c r="F3" s="124">
        <v>1102</v>
      </c>
      <c r="G3" s="124"/>
      <c r="H3" s="124"/>
      <c r="I3" s="124">
        <v>1103</v>
      </c>
      <c r="J3" s="124"/>
      <c r="K3" s="124"/>
      <c r="L3" s="124">
        <v>1104</v>
      </c>
      <c r="M3" s="124"/>
      <c r="N3" s="127"/>
    </row>
    <row r="4" spans="1:14" s="37" customFormat="1" ht="23.25" customHeight="1" thickBot="1">
      <c r="A4" s="122"/>
      <c r="B4" s="123"/>
      <c r="C4" s="150" t="s">
        <v>61</v>
      </c>
      <c r="D4" s="150"/>
      <c r="E4" s="150"/>
      <c r="F4" s="128" t="s">
        <v>62</v>
      </c>
      <c r="G4" s="128"/>
      <c r="H4" s="128"/>
      <c r="I4" s="128" t="s">
        <v>63</v>
      </c>
      <c r="J4" s="128"/>
      <c r="K4" s="128"/>
      <c r="L4" s="128" t="s">
        <v>64</v>
      </c>
      <c r="M4" s="128"/>
      <c r="N4" s="1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3"/>
    </row>
    <row r="13" spans="1:16" ht="10.5" customHeigh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3"/>
      <c r="P13" s="15"/>
    </row>
    <row r="14" spans="1:14" ht="10.5" customHeigh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>
        <v>7176877</v>
      </c>
      <c r="D15" s="4">
        <f>5525+13272+7000+6668+10000+5271</f>
        <v>47736</v>
      </c>
      <c r="E15" s="4">
        <f>+C15+D15</f>
        <v>7224613</v>
      </c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>
        <v>504204</v>
      </c>
      <c r="G16" s="4">
        <f>412+8133</f>
        <v>8545</v>
      </c>
      <c r="H16" s="4">
        <f>+F16+G16</f>
        <v>512749</v>
      </c>
      <c r="I16" s="4"/>
      <c r="J16" s="4"/>
      <c r="K16" s="4"/>
      <c r="L16" s="6"/>
      <c r="M16" s="6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>
        <v>1216592</v>
      </c>
      <c r="J17" s="4">
        <f>-412+150+150+60+1700</f>
        <v>1648</v>
      </c>
      <c r="K17" s="4">
        <f>+I17+J17</f>
        <v>1218240</v>
      </c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7176877</v>
      </c>
      <c r="D18" s="46">
        <f aca="true" t="shared" si="1" ref="D18:N18">+D15+D16+D17</f>
        <v>47736</v>
      </c>
      <c r="E18" s="46">
        <f t="shared" si="1"/>
        <v>7224613</v>
      </c>
      <c r="F18" s="46">
        <f t="shared" si="1"/>
        <v>504204</v>
      </c>
      <c r="G18" s="46">
        <f t="shared" si="1"/>
        <v>8545</v>
      </c>
      <c r="H18" s="46">
        <f t="shared" si="1"/>
        <v>512749</v>
      </c>
      <c r="I18" s="46">
        <f t="shared" si="1"/>
        <v>1216592</v>
      </c>
      <c r="J18" s="46">
        <f>+J15+J16+J17</f>
        <v>1648</v>
      </c>
      <c r="K18" s="46">
        <f t="shared" si="1"/>
        <v>1218240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7176877</v>
      </c>
      <c r="D28" s="6">
        <f aca="true" t="shared" si="5" ref="D28:N28">+D14++D18+D26+D27</f>
        <v>47736</v>
      </c>
      <c r="E28" s="6">
        <f t="shared" si="5"/>
        <v>7224613</v>
      </c>
      <c r="F28" s="6">
        <f t="shared" si="5"/>
        <v>504204</v>
      </c>
      <c r="G28" s="6">
        <f t="shared" si="5"/>
        <v>8545</v>
      </c>
      <c r="H28" s="6">
        <f t="shared" si="5"/>
        <v>512749</v>
      </c>
      <c r="I28" s="6">
        <f t="shared" si="5"/>
        <v>1216592</v>
      </c>
      <c r="J28" s="6">
        <f t="shared" si="5"/>
        <v>1648</v>
      </c>
      <c r="K28" s="6">
        <f t="shared" si="5"/>
        <v>1218240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32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V38" s="1"/>
      <c r="W38" s="1"/>
      <c r="X38" s="1"/>
      <c r="AB38" s="1"/>
      <c r="AC38" s="1"/>
      <c r="AD38" s="1"/>
      <c r="AE38" s="1"/>
      <c r="AF38" s="1"/>
    </row>
    <row r="39" spans="1:32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V39" s="1"/>
      <c r="W39" s="1"/>
      <c r="X39" s="1"/>
      <c r="AB39" s="1"/>
      <c r="AC39" s="1"/>
      <c r="AD39" s="1"/>
      <c r="AE39" s="1"/>
      <c r="AF39" s="1"/>
    </row>
    <row r="40" spans="1:32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V40" s="5"/>
      <c r="W40" s="5"/>
      <c r="X40" s="5"/>
      <c r="AB40" s="5"/>
      <c r="AC40" s="5"/>
      <c r="AD40" s="5"/>
      <c r="AE40" s="5"/>
      <c r="AF40" s="5"/>
    </row>
    <row r="41" spans="1:23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V41" s="1"/>
      <c r="W41" s="1"/>
    </row>
    <row r="42" spans="1:23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V42" s="1"/>
      <c r="W42" s="1"/>
    </row>
    <row r="43" spans="1:23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V43" s="1"/>
      <c r="W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1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S50" s="13"/>
      <c r="T50" s="13"/>
      <c r="U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4:11" ht="12.75">
      <c r="D53" s="71"/>
      <c r="E53" s="1"/>
      <c r="G53" s="71"/>
      <c r="H53" s="26"/>
      <c r="J53" s="71"/>
      <c r="K53" s="26"/>
    </row>
    <row r="54" spans="19:21" ht="12.75">
      <c r="S54" s="1"/>
      <c r="T54" s="1"/>
      <c r="U54" s="1"/>
    </row>
    <row r="55" spans="19:21" ht="12.75">
      <c r="S55" s="1"/>
      <c r="T55" s="1"/>
      <c r="U55" s="1"/>
    </row>
    <row r="56" spans="19:21" ht="12.75">
      <c r="S56" s="1"/>
      <c r="T56" s="1"/>
      <c r="U56" s="1"/>
    </row>
    <row r="57" spans="19:21" ht="12.75">
      <c r="S57" s="1"/>
      <c r="T57" s="1"/>
      <c r="U57" s="1"/>
    </row>
    <row r="58" spans="19:21" ht="12.75">
      <c r="S58" s="1"/>
      <c r="T58" s="1"/>
      <c r="U58" s="1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76"/>
  <sheetViews>
    <sheetView zoomScale="92" zoomScaleNormal="92" zoomScalePageLayoutView="0" workbookViewId="0" topLeftCell="A1">
      <pane ySplit="7" topLeftCell="A8" activePane="bottomLeft" state="frozen"/>
      <selection pane="topLeft" activeCell="S24" sqref="S24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1.125" style="8" customWidth="1"/>
    <col min="4" max="4" width="11.625" style="8" customWidth="1"/>
    <col min="5" max="5" width="10.875" style="8" customWidth="1"/>
    <col min="6" max="15" width="10.00390625" style="8" customWidth="1"/>
    <col min="16" max="16384" width="9.125" style="8" customWidth="1"/>
  </cols>
  <sheetData>
    <row r="1" spans="1:15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55">
        <v>1100</v>
      </c>
      <c r="D3" s="155"/>
      <c r="E3" s="155"/>
      <c r="F3" s="124">
        <v>1201</v>
      </c>
      <c r="G3" s="124"/>
      <c r="H3" s="124"/>
      <c r="I3" s="124">
        <v>1202</v>
      </c>
      <c r="J3" s="124"/>
      <c r="K3" s="124"/>
      <c r="L3" s="170" t="s">
        <v>65</v>
      </c>
      <c r="M3" s="159"/>
      <c r="N3" s="171"/>
    </row>
    <row r="4" spans="1:14" s="37" customFormat="1" ht="23.25" customHeight="1" thickBot="1">
      <c r="A4" s="122"/>
      <c r="B4" s="123"/>
      <c r="C4" s="173" t="s">
        <v>66</v>
      </c>
      <c r="D4" s="173"/>
      <c r="E4" s="173"/>
      <c r="F4" s="128" t="s">
        <v>67</v>
      </c>
      <c r="G4" s="128"/>
      <c r="H4" s="128"/>
      <c r="I4" s="128" t="s">
        <v>68</v>
      </c>
      <c r="J4" s="128"/>
      <c r="K4" s="128"/>
      <c r="L4" s="161"/>
      <c r="M4" s="162"/>
      <c r="N4" s="172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4">
        <v>2</v>
      </c>
      <c r="D7" s="45">
        <v>3</v>
      </c>
      <c r="E7" s="44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36"/>
      <c r="D8" s="36"/>
      <c r="E8" s="36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36">
        <f>+'12'!C9+'12'!F9+'12'!I9+'12'!L9</f>
        <v>0</v>
      </c>
      <c r="D9" s="36">
        <f>+'12'!D9+'12'!G9+'12'!J9+'12'!M9</f>
        <v>0</v>
      </c>
      <c r="E9" s="36">
        <f>+'12'!E9+'12'!H9+'12'!K9+'12'!N9</f>
        <v>0</v>
      </c>
      <c r="F9" s="4"/>
      <c r="G9" s="4"/>
      <c r="H9" s="4"/>
      <c r="I9" s="4"/>
      <c r="J9" s="4"/>
      <c r="K9" s="4"/>
      <c r="L9" s="36">
        <f>+F9+I9</f>
        <v>0</v>
      </c>
      <c r="M9" s="36">
        <f>+G9+J9</f>
        <v>0</v>
      </c>
      <c r="N9" s="95">
        <f>+H9+K9</f>
        <v>0</v>
      </c>
    </row>
    <row r="10" spans="1:14" ht="10.5" customHeight="1">
      <c r="A10" s="94" t="s">
        <v>141</v>
      </c>
      <c r="B10" s="17" t="s">
        <v>114</v>
      </c>
      <c r="C10" s="36">
        <f>+'12'!C10+'12'!F10+'12'!I10+'12'!L10</f>
        <v>0</v>
      </c>
      <c r="D10" s="36">
        <f>+'12'!D10+'12'!G10+'12'!J10+'12'!M10</f>
        <v>0</v>
      </c>
      <c r="E10" s="36">
        <f>+'12'!E10+'12'!H10+'12'!K10+'12'!N10</f>
        <v>0</v>
      </c>
      <c r="F10" s="4"/>
      <c r="G10" s="4"/>
      <c r="H10" s="4"/>
      <c r="I10" s="4"/>
      <c r="J10" s="4"/>
      <c r="K10" s="4"/>
      <c r="L10" s="36">
        <f aca="true" t="shared" si="0" ref="L10:L52">+F10+I10</f>
        <v>0</v>
      </c>
      <c r="M10" s="36">
        <f aca="true" t="shared" si="1" ref="M10:M52">+G10+J10</f>
        <v>0</v>
      </c>
      <c r="N10" s="95">
        <f aca="true" t="shared" si="2" ref="N10:N52">+H10+K10</f>
        <v>0</v>
      </c>
    </row>
    <row r="11" spans="1:14" ht="10.5" customHeight="1">
      <c r="A11" s="94" t="s">
        <v>142</v>
      </c>
      <c r="B11" s="17" t="s">
        <v>7</v>
      </c>
      <c r="C11" s="36">
        <f>+'12'!C11+'12'!F11+'12'!I11+'12'!L11</f>
        <v>0</v>
      </c>
      <c r="D11" s="36">
        <f>+'12'!D11+'12'!G11+'12'!J11+'12'!M11</f>
        <v>0</v>
      </c>
      <c r="E11" s="36">
        <f>+'12'!E11+'12'!H11+'12'!K11+'12'!N11</f>
        <v>0</v>
      </c>
      <c r="F11" s="4"/>
      <c r="G11" s="4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5">
        <f t="shared" si="2"/>
        <v>0</v>
      </c>
    </row>
    <row r="12" spans="1:14" ht="10.5" customHeight="1">
      <c r="A12" s="94" t="s">
        <v>143</v>
      </c>
      <c r="B12" s="17" t="s">
        <v>8</v>
      </c>
      <c r="C12" s="36">
        <f>+'12'!C12+'12'!F12+'12'!I12+'12'!L12</f>
        <v>0</v>
      </c>
      <c r="D12" s="36">
        <f>+'12'!D12+'12'!G12+'12'!J12+'12'!M12</f>
        <v>0</v>
      </c>
      <c r="E12" s="36">
        <f>+'12'!E12+'12'!H12+'12'!K12+'12'!N12</f>
        <v>0</v>
      </c>
      <c r="F12" s="4"/>
      <c r="G12" s="4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5">
        <f t="shared" si="2"/>
        <v>0</v>
      </c>
    </row>
    <row r="13" spans="1:14" ht="10.5" customHeight="1" thickBot="1">
      <c r="A13" s="94" t="s">
        <v>144</v>
      </c>
      <c r="B13" s="17" t="s">
        <v>9</v>
      </c>
      <c r="C13" s="36">
        <f>+'12'!C13+'12'!F13+'12'!I13+'12'!L13</f>
        <v>0</v>
      </c>
      <c r="D13" s="36">
        <f>+'12'!D13+'12'!G13+'12'!J13+'12'!M13</f>
        <v>0</v>
      </c>
      <c r="E13" s="36">
        <f>+'12'!E13+'12'!H13+'12'!K13+'12'!N13</f>
        <v>0</v>
      </c>
      <c r="F13" s="4"/>
      <c r="G13" s="4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5">
        <f t="shared" si="2"/>
        <v>0</v>
      </c>
    </row>
    <row r="14" spans="1:14" ht="10.5" customHeight="1" thickBot="1">
      <c r="A14" s="76" t="s">
        <v>10</v>
      </c>
      <c r="B14" s="24" t="s">
        <v>116</v>
      </c>
      <c r="C14" s="47">
        <f>+C9+C10+C11+C12+C13</f>
        <v>0</v>
      </c>
      <c r="D14" s="47">
        <f aca="true" t="shared" si="3" ref="D14:N14">+D9+D10+D11+D12+D13</f>
        <v>0</v>
      </c>
      <c r="E14" s="47">
        <f t="shared" si="3"/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77">
        <f t="shared" si="3"/>
        <v>0</v>
      </c>
    </row>
    <row r="15" spans="1:14" ht="10.5" customHeight="1">
      <c r="A15" s="94" t="s">
        <v>145</v>
      </c>
      <c r="B15" s="17" t="s">
        <v>115</v>
      </c>
      <c r="C15" s="36">
        <f>+'12'!C15+'12'!F15+'12'!I15+'12'!L15</f>
        <v>7176877</v>
      </c>
      <c r="D15" s="36">
        <f>+'12'!D15+'12'!G15+'12'!J15+'12'!M15</f>
        <v>47736</v>
      </c>
      <c r="E15" s="36">
        <f>+'12'!E15+'12'!H15+'12'!K15+'12'!N15</f>
        <v>7224613</v>
      </c>
      <c r="F15" s="4"/>
      <c r="G15" s="4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5">
        <f t="shared" si="2"/>
        <v>0</v>
      </c>
    </row>
    <row r="16" spans="1:14" ht="10.5" customHeight="1">
      <c r="A16" s="94" t="s">
        <v>146</v>
      </c>
      <c r="B16" s="17" t="s">
        <v>11</v>
      </c>
      <c r="C16" s="36">
        <f>+'12'!C16+'12'!F16+'12'!I16+'12'!L16</f>
        <v>504204</v>
      </c>
      <c r="D16" s="36">
        <f>+'12'!D16+'12'!G16+'12'!J16+'12'!M16</f>
        <v>8545</v>
      </c>
      <c r="E16" s="36">
        <f>+'12'!E16+'12'!H16+'12'!K16+'12'!N16</f>
        <v>512749</v>
      </c>
      <c r="F16" s="4"/>
      <c r="G16" s="4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5">
        <f t="shared" si="2"/>
        <v>0</v>
      </c>
    </row>
    <row r="17" spans="1:14" s="13" customFormat="1" ht="10.5" customHeight="1" thickBot="1">
      <c r="A17" s="94" t="s">
        <v>147</v>
      </c>
      <c r="B17" s="17" t="s">
        <v>12</v>
      </c>
      <c r="C17" s="36">
        <f>+'12'!C17+'12'!F17+'12'!I17+'12'!L17</f>
        <v>1216592</v>
      </c>
      <c r="D17" s="36">
        <f>+'12'!D17+'12'!G17+'12'!J17+'12'!M17</f>
        <v>1648</v>
      </c>
      <c r="E17" s="36">
        <f>+'12'!E17+'12'!H17+'12'!K17+'12'!N17</f>
        <v>1218240</v>
      </c>
      <c r="F17" s="4"/>
      <c r="G17" s="4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5">
        <f t="shared" si="2"/>
        <v>0</v>
      </c>
    </row>
    <row r="18" spans="1:14" ht="10.5" customHeight="1" thickBot="1">
      <c r="A18" s="76" t="s">
        <v>13</v>
      </c>
      <c r="B18" s="24" t="s">
        <v>117</v>
      </c>
      <c r="C18" s="47">
        <f>+C15+C16+C17</f>
        <v>8897673</v>
      </c>
      <c r="D18" s="47">
        <f aca="true" t="shared" si="4" ref="D18:N18">+D15+D16+D17</f>
        <v>57929</v>
      </c>
      <c r="E18" s="47">
        <f t="shared" si="4"/>
        <v>8955602</v>
      </c>
      <c r="F18" s="47">
        <f t="shared" si="4"/>
        <v>0</v>
      </c>
      <c r="G18" s="47">
        <f t="shared" si="4"/>
        <v>0</v>
      </c>
      <c r="H18" s="47">
        <f t="shared" si="4"/>
        <v>0</v>
      </c>
      <c r="I18" s="47">
        <f t="shared" si="4"/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  <c r="M18" s="47">
        <f t="shared" si="4"/>
        <v>0</v>
      </c>
      <c r="N18" s="77">
        <f t="shared" si="4"/>
        <v>0</v>
      </c>
    </row>
    <row r="19" spans="1:14" ht="10.5" customHeight="1">
      <c r="A19" s="96" t="s">
        <v>148</v>
      </c>
      <c r="B19" s="50" t="s">
        <v>118</v>
      </c>
      <c r="C19" s="36">
        <f>+'12'!C19+'12'!F19+'12'!I19+'12'!L19</f>
        <v>0</v>
      </c>
      <c r="D19" s="36">
        <f>+'12'!D19+'12'!G19+'12'!J19+'12'!M19</f>
        <v>0</v>
      </c>
      <c r="E19" s="36">
        <f>+'12'!E19+'12'!H19+'12'!K19+'12'!N19</f>
        <v>0</v>
      </c>
      <c r="F19" s="6"/>
      <c r="G19" s="6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5">
        <f t="shared" si="2"/>
        <v>0</v>
      </c>
    </row>
    <row r="20" spans="1:14" ht="10.5" customHeight="1" thickBot="1">
      <c r="A20" s="97" t="s">
        <v>174</v>
      </c>
      <c r="B20" s="52" t="s">
        <v>175</v>
      </c>
      <c r="C20" s="36">
        <f>+'12'!C20+'12'!F20+'12'!I20+'12'!L20</f>
        <v>0</v>
      </c>
      <c r="D20" s="36">
        <f>+'12'!D20+'12'!G20+'12'!J20+'12'!M20</f>
        <v>0</v>
      </c>
      <c r="E20" s="36">
        <f>+'12'!E20+'12'!H20+'12'!K20+'12'!N20</f>
        <v>0</v>
      </c>
      <c r="F20" s="6"/>
      <c r="G20" s="6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5">
        <f t="shared" si="2"/>
        <v>0</v>
      </c>
    </row>
    <row r="21" spans="1:14" ht="10.5" customHeight="1" thickBot="1">
      <c r="A21" s="76" t="s">
        <v>15</v>
      </c>
      <c r="B21" s="24" t="s">
        <v>119</v>
      </c>
      <c r="C21" s="47">
        <f>+C19+C20</f>
        <v>0</v>
      </c>
      <c r="D21" s="47">
        <f aca="true" t="shared" si="5" ref="D21:N21">+D19+D20</f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7">
        <f t="shared" si="5"/>
        <v>0</v>
      </c>
      <c r="K21" s="47">
        <f t="shared" si="5"/>
        <v>0</v>
      </c>
      <c r="L21" s="47">
        <f t="shared" si="5"/>
        <v>0</v>
      </c>
      <c r="M21" s="47">
        <f t="shared" si="5"/>
        <v>0</v>
      </c>
      <c r="N21" s="77">
        <f t="shared" si="5"/>
        <v>0</v>
      </c>
    </row>
    <row r="22" spans="1:14" ht="10.5" customHeight="1">
      <c r="A22" s="94" t="s">
        <v>150</v>
      </c>
      <c r="B22" s="17" t="s">
        <v>19</v>
      </c>
      <c r="C22" s="36">
        <f>+'12'!C22+'12'!F22+'12'!I22+'12'!L22</f>
        <v>0</v>
      </c>
      <c r="D22" s="36">
        <f>+'12'!D22+'12'!G22+'12'!J22+'12'!M22</f>
        <v>0</v>
      </c>
      <c r="E22" s="36">
        <f>+'12'!E22+'12'!H22+'12'!K22+'12'!N22</f>
        <v>0</v>
      </c>
      <c r="F22" s="6"/>
      <c r="G22" s="6"/>
      <c r="H22" s="6"/>
      <c r="I22" s="6"/>
      <c r="J22" s="6"/>
      <c r="K22" s="6"/>
      <c r="L22" s="36">
        <f t="shared" si="0"/>
        <v>0</v>
      </c>
      <c r="M22" s="36">
        <f t="shared" si="1"/>
        <v>0</v>
      </c>
      <c r="N22" s="95">
        <f t="shared" si="2"/>
        <v>0</v>
      </c>
    </row>
    <row r="23" spans="1:14" ht="10.5" customHeight="1">
      <c r="A23" s="98" t="s">
        <v>151</v>
      </c>
      <c r="B23" s="17" t="s">
        <v>177</v>
      </c>
      <c r="C23" s="36">
        <f>+'12'!C23+'12'!F23+'12'!I23+'12'!L23</f>
        <v>0</v>
      </c>
      <c r="D23" s="36">
        <f>+'12'!D23+'12'!G23+'12'!J23+'12'!M23</f>
        <v>0</v>
      </c>
      <c r="E23" s="36">
        <f>+'12'!E23+'12'!H23+'12'!K23+'12'!N23</f>
        <v>0</v>
      </c>
      <c r="F23" s="6"/>
      <c r="G23" s="6"/>
      <c r="H23" s="6"/>
      <c r="I23" s="6"/>
      <c r="J23" s="6"/>
      <c r="K23" s="6"/>
      <c r="L23" s="36">
        <f t="shared" si="0"/>
        <v>0</v>
      </c>
      <c r="M23" s="36">
        <f t="shared" si="1"/>
        <v>0</v>
      </c>
      <c r="N23" s="95">
        <f t="shared" si="2"/>
        <v>0</v>
      </c>
    </row>
    <row r="24" spans="1:14" s="13" customFormat="1" ht="10.5" customHeight="1" thickBot="1">
      <c r="A24" s="94" t="s">
        <v>148</v>
      </c>
      <c r="B24" s="17" t="s">
        <v>20</v>
      </c>
      <c r="C24" s="36">
        <f>+'12'!C24+'12'!F24+'12'!I24+'12'!L24</f>
        <v>0</v>
      </c>
      <c r="D24" s="36">
        <f>+'12'!D24+'12'!G24+'12'!J24+'12'!M24</f>
        <v>0</v>
      </c>
      <c r="E24" s="36">
        <f>+'12'!E24+'12'!H24+'12'!K24+'12'!N24</f>
        <v>0</v>
      </c>
      <c r="F24" s="4"/>
      <c r="G24" s="4"/>
      <c r="H24" s="6"/>
      <c r="I24" s="4"/>
      <c r="J24" s="4"/>
      <c r="K24" s="6"/>
      <c r="L24" s="36">
        <f t="shared" si="0"/>
        <v>0</v>
      </c>
      <c r="M24" s="36">
        <f t="shared" si="1"/>
        <v>0</v>
      </c>
      <c r="N24" s="95">
        <f t="shared" si="2"/>
        <v>0</v>
      </c>
    </row>
    <row r="25" spans="1:14" ht="10.5" customHeight="1" thickBot="1">
      <c r="A25" s="76" t="s">
        <v>18</v>
      </c>
      <c r="B25" s="18" t="s">
        <v>120</v>
      </c>
      <c r="C25" s="47">
        <f>+C22+C23+C24</f>
        <v>0</v>
      </c>
      <c r="D25" s="47">
        <f aca="true" t="shared" si="6" ref="D25:N25">+D22+D23+D24</f>
        <v>0</v>
      </c>
      <c r="E25" s="47">
        <f t="shared" si="6"/>
        <v>0</v>
      </c>
      <c r="F25" s="47">
        <f t="shared" si="6"/>
        <v>0</v>
      </c>
      <c r="G25" s="47">
        <f t="shared" si="6"/>
        <v>0</v>
      </c>
      <c r="H25" s="47">
        <f t="shared" si="6"/>
        <v>0</v>
      </c>
      <c r="I25" s="47">
        <f t="shared" si="6"/>
        <v>0</v>
      </c>
      <c r="J25" s="47">
        <f t="shared" si="6"/>
        <v>0</v>
      </c>
      <c r="K25" s="47">
        <f t="shared" si="6"/>
        <v>0</v>
      </c>
      <c r="L25" s="47">
        <f t="shared" si="6"/>
        <v>0</v>
      </c>
      <c r="M25" s="47">
        <f t="shared" si="6"/>
        <v>0</v>
      </c>
      <c r="N25" s="77">
        <f t="shared" si="6"/>
        <v>0</v>
      </c>
    </row>
    <row r="26" spans="1:14" ht="10.5" customHeight="1" thickBot="1">
      <c r="A26" s="99" t="s">
        <v>149</v>
      </c>
      <c r="B26" s="17" t="s">
        <v>136</v>
      </c>
      <c r="C26" s="36">
        <f>+'12'!C26+'12'!F26+'12'!I26+'12'!L26</f>
        <v>0</v>
      </c>
      <c r="D26" s="36">
        <f>+'12'!D26+'12'!G26+'12'!J26+'12'!M26</f>
        <v>0</v>
      </c>
      <c r="E26" s="36">
        <f>+'12'!E26+'12'!H26+'12'!K26+'12'!N26</f>
        <v>0</v>
      </c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5">
        <f t="shared" si="2"/>
        <v>0</v>
      </c>
    </row>
    <row r="27" spans="1:14" ht="10.5" customHeight="1" thickBot="1">
      <c r="A27" s="76" t="s">
        <v>133</v>
      </c>
      <c r="B27" s="18" t="s">
        <v>134</v>
      </c>
      <c r="C27" s="47">
        <f>+C21+C25</f>
        <v>0</v>
      </c>
      <c r="D27" s="47">
        <f aca="true" t="shared" si="7" ref="D27:N27">+D21+D25</f>
        <v>0</v>
      </c>
      <c r="E27" s="47">
        <f t="shared" si="7"/>
        <v>0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0</v>
      </c>
      <c r="L27" s="47">
        <f t="shared" si="7"/>
        <v>0</v>
      </c>
      <c r="M27" s="47">
        <f t="shared" si="7"/>
        <v>0</v>
      </c>
      <c r="N27" s="77">
        <f t="shared" si="7"/>
        <v>0</v>
      </c>
    </row>
    <row r="28" spans="1:14" s="13" customFormat="1" ht="10.5" customHeight="1">
      <c r="A28" s="100"/>
      <c r="B28" s="22" t="s">
        <v>137</v>
      </c>
      <c r="C28" s="36">
        <f>+C14++C18+C26+C27</f>
        <v>8897673</v>
      </c>
      <c r="D28" s="36">
        <f aca="true" t="shared" si="8" ref="D28:N28">+D14++D18+D26+D27</f>
        <v>57929</v>
      </c>
      <c r="E28" s="36">
        <f t="shared" si="8"/>
        <v>8955602</v>
      </c>
      <c r="F28" s="36">
        <f t="shared" si="8"/>
        <v>0</v>
      </c>
      <c r="G28" s="36">
        <f t="shared" si="8"/>
        <v>0</v>
      </c>
      <c r="H28" s="36">
        <f t="shared" si="8"/>
        <v>0</v>
      </c>
      <c r="I28" s="36">
        <f t="shared" si="8"/>
        <v>0</v>
      </c>
      <c r="J28" s="36">
        <f t="shared" si="8"/>
        <v>0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95">
        <f t="shared" si="8"/>
        <v>0</v>
      </c>
    </row>
    <row r="29" spans="1:14" ht="10.5" customHeight="1">
      <c r="A29" s="133" t="s">
        <v>21</v>
      </c>
      <c r="B29" s="134"/>
      <c r="C29" s="36">
        <f>+'12'!C29+'12'!F29+'12'!I29+'12'!L29</f>
        <v>0</v>
      </c>
      <c r="D29" s="36">
        <f>+'12'!D29+'12'!G29+'12'!J29+'12'!M29</f>
        <v>0</v>
      </c>
      <c r="E29" s="36">
        <f>+'12'!E29+'12'!H29+'12'!K29+'12'!N29</f>
        <v>0</v>
      </c>
      <c r="F29" s="4"/>
      <c r="G29" s="4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5">
        <f t="shared" si="2"/>
        <v>0</v>
      </c>
    </row>
    <row r="30" spans="1:14" ht="10.5" customHeight="1">
      <c r="A30" s="94" t="s">
        <v>152</v>
      </c>
      <c r="B30" s="17" t="s">
        <v>121</v>
      </c>
      <c r="C30" s="36">
        <f>+'12'!C30+'12'!F30+'12'!I30+'12'!L30</f>
        <v>0</v>
      </c>
      <c r="D30" s="36">
        <f>+'12'!D30+'12'!G30+'12'!J30+'12'!M30</f>
        <v>0</v>
      </c>
      <c r="E30" s="36">
        <f>+'12'!E30+'12'!H30+'12'!K30+'12'!N30</f>
        <v>0</v>
      </c>
      <c r="F30" s="4"/>
      <c r="G30" s="4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5">
        <f t="shared" si="2"/>
        <v>0</v>
      </c>
    </row>
    <row r="31" spans="1:14" ht="10.5" customHeight="1">
      <c r="A31" s="94" t="s">
        <v>153</v>
      </c>
      <c r="B31" s="17" t="s">
        <v>122</v>
      </c>
      <c r="C31" s="36">
        <f>+'12'!C31+'12'!F31+'12'!I31+'12'!L31</f>
        <v>0</v>
      </c>
      <c r="D31" s="36">
        <f>+'12'!D31+'12'!G31+'12'!J31+'12'!M31</f>
        <v>0</v>
      </c>
      <c r="E31" s="36">
        <f>+'12'!E31+'12'!H31+'12'!K31+'12'!N31</f>
        <v>0</v>
      </c>
      <c r="F31" s="4"/>
      <c r="G31" s="4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5">
        <f t="shared" si="2"/>
        <v>0</v>
      </c>
    </row>
    <row r="32" spans="1:14" ht="10.5" customHeight="1">
      <c r="A32" s="94" t="s">
        <v>155</v>
      </c>
      <c r="B32" s="17" t="s">
        <v>123</v>
      </c>
      <c r="C32" s="36">
        <f>+'12'!C32+'12'!F32+'12'!I32+'12'!L32</f>
        <v>0</v>
      </c>
      <c r="D32" s="36">
        <f>+'12'!D32+'12'!G32+'12'!J32+'12'!M32</f>
        <v>0</v>
      </c>
      <c r="E32" s="36">
        <f>+'12'!E32+'12'!H32+'12'!K32+'12'!N32</f>
        <v>0</v>
      </c>
      <c r="F32" s="4"/>
      <c r="G32" s="4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5">
        <f t="shared" si="2"/>
        <v>0</v>
      </c>
    </row>
    <row r="33" spans="1:14" ht="10.5" customHeight="1">
      <c r="A33" s="101" t="s">
        <v>5</v>
      </c>
      <c r="B33" s="84" t="s">
        <v>124</v>
      </c>
      <c r="C33" s="49">
        <f>+C30+C31+C32</f>
        <v>0</v>
      </c>
      <c r="D33" s="49">
        <f aca="true" t="shared" si="9" ref="D33:N33">+D30+D31+D32</f>
        <v>0</v>
      </c>
      <c r="E33" s="49">
        <f t="shared" si="9"/>
        <v>0</v>
      </c>
      <c r="F33" s="49">
        <f t="shared" si="9"/>
        <v>0</v>
      </c>
      <c r="G33" s="49">
        <f t="shared" si="9"/>
        <v>0</v>
      </c>
      <c r="H33" s="49">
        <f t="shared" si="9"/>
        <v>0</v>
      </c>
      <c r="I33" s="49">
        <f t="shared" si="9"/>
        <v>0</v>
      </c>
      <c r="J33" s="49">
        <f t="shared" si="9"/>
        <v>0</v>
      </c>
      <c r="K33" s="49">
        <f t="shared" si="9"/>
        <v>0</v>
      </c>
      <c r="L33" s="49">
        <f t="shared" si="9"/>
        <v>0</v>
      </c>
      <c r="M33" s="49">
        <f t="shared" si="9"/>
        <v>0</v>
      </c>
      <c r="N33" s="102">
        <f t="shared" si="9"/>
        <v>0</v>
      </c>
    </row>
    <row r="34" spans="1:14" ht="10.5" customHeight="1">
      <c r="A34" s="94" t="s">
        <v>156</v>
      </c>
      <c r="B34" s="17" t="s">
        <v>22</v>
      </c>
      <c r="C34" s="36">
        <f>+'12'!C34+'12'!F34+'12'!I34+'12'!L34</f>
        <v>0</v>
      </c>
      <c r="D34" s="36">
        <f>+'12'!D34+'12'!G34+'12'!J34+'12'!M34</f>
        <v>0</v>
      </c>
      <c r="E34" s="36">
        <f>+'12'!E34+'12'!H34+'12'!K34+'12'!N34</f>
        <v>0</v>
      </c>
      <c r="F34" s="4"/>
      <c r="G34" s="4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5">
        <f t="shared" si="2"/>
        <v>0</v>
      </c>
    </row>
    <row r="35" spans="1:14" ht="10.5" customHeight="1">
      <c r="A35" s="94" t="s">
        <v>157</v>
      </c>
      <c r="B35" s="17" t="s">
        <v>125</v>
      </c>
      <c r="C35" s="36">
        <f>+'12'!C35+'12'!F35+'12'!I35+'12'!L35</f>
        <v>0</v>
      </c>
      <c r="D35" s="36">
        <f>+'12'!D35+'12'!G35+'12'!J35+'12'!M35</f>
        <v>0</v>
      </c>
      <c r="E35" s="36">
        <f>+'12'!E35+'12'!H35+'12'!K35+'12'!N35</f>
        <v>0</v>
      </c>
      <c r="F35" s="4"/>
      <c r="G35" s="4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5">
        <f t="shared" si="2"/>
        <v>0</v>
      </c>
    </row>
    <row r="36" spans="1:14" ht="10.5" customHeight="1" thickBot="1">
      <c r="A36" s="94" t="s">
        <v>159</v>
      </c>
      <c r="B36" s="17" t="s">
        <v>23</v>
      </c>
      <c r="C36" s="36">
        <f>+'12'!C36+'12'!F36+'12'!I36+'12'!L36</f>
        <v>0</v>
      </c>
      <c r="D36" s="36">
        <f>+'12'!D36+'12'!G36+'12'!J36+'12'!M36</f>
        <v>0</v>
      </c>
      <c r="E36" s="36">
        <f>+'12'!E36+'12'!H36+'12'!K36+'12'!N36</f>
        <v>0</v>
      </c>
      <c r="F36" s="4"/>
      <c r="G36" s="4"/>
      <c r="H36" s="4"/>
      <c r="I36" s="4"/>
      <c r="J36" s="4"/>
      <c r="K36" s="4"/>
      <c r="L36" s="36">
        <f t="shared" si="0"/>
        <v>0</v>
      </c>
      <c r="M36" s="36">
        <f t="shared" si="1"/>
        <v>0</v>
      </c>
      <c r="N36" s="95">
        <f t="shared" si="2"/>
        <v>0</v>
      </c>
    </row>
    <row r="37" spans="1:34" ht="10.5" customHeight="1" thickBot="1">
      <c r="A37" s="76" t="s">
        <v>10</v>
      </c>
      <c r="B37" s="24" t="s">
        <v>127</v>
      </c>
      <c r="C37" s="47">
        <f>+C33+C34+C35+C36</f>
        <v>0</v>
      </c>
      <c r="D37" s="47">
        <f aca="true" t="shared" si="10" ref="D37:N37">+D33+D34+D35+D36</f>
        <v>0</v>
      </c>
      <c r="E37" s="47">
        <f t="shared" si="10"/>
        <v>0</v>
      </c>
      <c r="F37" s="47">
        <f t="shared" si="10"/>
        <v>0</v>
      </c>
      <c r="G37" s="47">
        <f t="shared" si="10"/>
        <v>0</v>
      </c>
      <c r="H37" s="47">
        <f t="shared" si="10"/>
        <v>0</v>
      </c>
      <c r="I37" s="47">
        <f t="shared" si="10"/>
        <v>0</v>
      </c>
      <c r="J37" s="47">
        <f t="shared" si="10"/>
        <v>0</v>
      </c>
      <c r="K37" s="47">
        <f t="shared" si="10"/>
        <v>0</v>
      </c>
      <c r="L37" s="47">
        <f t="shared" si="10"/>
        <v>0</v>
      </c>
      <c r="M37" s="47">
        <f t="shared" si="10"/>
        <v>0</v>
      </c>
      <c r="N37" s="77">
        <f t="shared" si="10"/>
        <v>0</v>
      </c>
      <c r="X37" s="1"/>
      <c r="Y37" s="1"/>
      <c r="Z37" s="1"/>
      <c r="AD37" s="1"/>
      <c r="AE37" s="1"/>
      <c r="AF37" s="1"/>
      <c r="AG37" s="1"/>
      <c r="AH37" s="1"/>
    </row>
    <row r="38" spans="1:34" ht="10.5" customHeight="1">
      <c r="A38" s="94" t="s">
        <v>154</v>
      </c>
      <c r="B38" s="17" t="s">
        <v>25</v>
      </c>
      <c r="C38" s="36">
        <f>+'12'!C38+'12'!F38+'12'!I38+'12'!L38</f>
        <v>0</v>
      </c>
      <c r="D38" s="36">
        <f>+'12'!D38+'12'!G38+'12'!J38+'12'!M38</f>
        <v>0</v>
      </c>
      <c r="E38" s="36">
        <f>+'12'!E38+'12'!H38+'12'!K38+'12'!N38</f>
        <v>0</v>
      </c>
      <c r="F38" s="4"/>
      <c r="G38" s="4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5">
        <f t="shared" si="2"/>
        <v>0</v>
      </c>
      <c r="X38" s="1"/>
      <c r="Y38" s="1"/>
      <c r="Z38" s="1"/>
      <c r="AD38" s="1"/>
      <c r="AE38" s="1"/>
      <c r="AF38" s="1"/>
      <c r="AG38" s="1"/>
      <c r="AH38" s="1"/>
    </row>
    <row r="39" spans="1:34" ht="10.5" customHeight="1">
      <c r="A39" s="94" t="s">
        <v>158</v>
      </c>
      <c r="B39" s="17" t="s">
        <v>126</v>
      </c>
      <c r="C39" s="36">
        <f>+'12'!C39+'12'!F39+'12'!I39+'12'!L39</f>
        <v>0</v>
      </c>
      <c r="D39" s="36">
        <f>+'12'!D39+'12'!G39+'12'!J39+'12'!M39</f>
        <v>0</v>
      </c>
      <c r="E39" s="36">
        <f>+'12'!E39+'12'!H39+'12'!K39+'12'!N39</f>
        <v>0</v>
      </c>
      <c r="F39" s="4"/>
      <c r="G39" s="4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5">
        <f t="shared" si="2"/>
        <v>0</v>
      </c>
      <c r="X39" s="1"/>
      <c r="Y39" s="1"/>
      <c r="Z39" s="1"/>
      <c r="AD39" s="1"/>
      <c r="AE39" s="1"/>
      <c r="AF39" s="1"/>
      <c r="AG39" s="1"/>
      <c r="AH39" s="1"/>
    </row>
    <row r="40" spans="1:34" s="13" customFormat="1" ht="10.5" customHeight="1" thickBot="1">
      <c r="A40" s="94" t="s">
        <v>160</v>
      </c>
      <c r="B40" s="17" t="s">
        <v>26</v>
      </c>
      <c r="C40" s="36">
        <f>+'12'!C40+'12'!F40+'12'!I40+'12'!L40</f>
        <v>0</v>
      </c>
      <c r="D40" s="36">
        <f>+'12'!D40+'12'!G40+'12'!J40+'12'!M40</f>
        <v>0</v>
      </c>
      <c r="E40" s="36">
        <f>+'12'!E40+'12'!H40+'12'!K40+'12'!N40</f>
        <v>0</v>
      </c>
      <c r="F40" s="4"/>
      <c r="G40" s="4"/>
      <c r="H40" s="4"/>
      <c r="I40" s="4"/>
      <c r="J40" s="4"/>
      <c r="K40" s="4"/>
      <c r="L40" s="36">
        <f t="shared" si="0"/>
        <v>0</v>
      </c>
      <c r="M40" s="36">
        <f t="shared" si="1"/>
        <v>0</v>
      </c>
      <c r="N40" s="95">
        <f t="shared" si="2"/>
        <v>0</v>
      </c>
      <c r="X40" s="5"/>
      <c r="Y40" s="5"/>
      <c r="Z40" s="5"/>
      <c r="AD40" s="5"/>
      <c r="AE40" s="5"/>
      <c r="AF40" s="5"/>
      <c r="AG40" s="5"/>
      <c r="AH40" s="5"/>
    </row>
    <row r="41" spans="1:25" ht="10.5" customHeight="1" thickBot="1">
      <c r="A41" s="76" t="s">
        <v>13</v>
      </c>
      <c r="B41" s="24" t="s">
        <v>128</v>
      </c>
      <c r="C41" s="47">
        <f>+C38+C39+C40</f>
        <v>0</v>
      </c>
      <c r="D41" s="47">
        <f aca="true" t="shared" si="11" ref="D41:N41">+D38+D39+D40</f>
        <v>0</v>
      </c>
      <c r="E41" s="47">
        <f t="shared" si="11"/>
        <v>0</v>
      </c>
      <c r="F41" s="47">
        <f t="shared" si="11"/>
        <v>0</v>
      </c>
      <c r="G41" s="47">
        <f t="shared" si="11"/>
        <v>0</v>
      </c>
      <c r="H41" s="47">
        <f t="shared" si="11"/>
        <v>0</v>
      </c>
      <c r="I41" s="47">
        <f t="shared" si="11"/>
        <v>0</v>
      </c>
      <c r="J41" s="47">
        <f t="shared" si="11"/>
        <v>0</v>
      </c>
      <c r="K41" s="47">
        <f t="shared" si="11"/>
        <v>0</v>
      </c>
      <c r="L41" s="47">
        <f t="shared" si="11"/>
        <v>0</v>
      </c>
      <c r="M41" s="47">
        <f t="shared" si="11"/>
        <v>0</v>
      </c>
      <c r="N41" s="77">
        <f t="shared" si="11"/>
        <v>0</v>
      </c>
      <c r="O41" s="1"/>
      <c r="P41" s="1"/>
      <c r="Q41" s="1"/>
      <c r="R41" s="1"/>
      <c r="S41" s="1"/>
      <c r="T41" s="1"/>
      <c r="X41" s="1"/>
      <c r="Y41" s="1"/>
    </row>
    <row r="42" spans="1:25" ht="10.5" customHeight="1">
      <c r="A42" s="103" t="s">
        <v>168</v>
      </c>
      <c r="B42" s="50" t="s">
        <v>17</v>
      </c>
      <c r="C42" s="36">
        <f>+'12'!C42+'12'!F42+'12'!I42+'12'!L42</f>
        <v>0</v>
      </c>
      <c r="D42" s="36">
        <f>+'12'!D42+'12'!G42+'12'!J42+'12'!M42</f>
        <v>0</v>
      </c>
      <c r="E42" s="36">
        <f>+'12'!E42+'12'!H42+'12'!K42+'12'!N42</f>
        <v>0</v>
      </c>
      <c r="F42" s="6"/>
      <c r="G42" s="6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5">
        <f t="shared" si="2"/>
        <v>0</v>
      </c>
      <c r="O42" s="1"/>
      <c r="P42" s="1"/>
      <c r="Q42" s="1"/>
      <c r="R42" s="1"/>
      <c r="S42" s="1"/>
      <c r="T42" s="1"/>
      <c r="X42" s="1"/>
      <c r="Y42" s="1"/>
    </row>
    <row r="43" spans="1:25" ht="10.5" customHeight="1" thickBot="1">
      <c r="A43" s="104" t="s">
        <v>169</v>
      </c>
      <c r="B43" s="52" t="s">
        <v>129</v>
      </c>
      <c r="C43" s="36">
        <f>+'12'!C43+'12'!F43+'12'!I43+'12'!L43</f>
        <v>0</v>
      </c>
      <c r="D43" s="36">
        <f>+'12'!D43+'12'!G43+'12'!J43+'12'!M43</f>
        <v>0</v>
      </c>
      <c r="E43" s="36">
        <f>+'12'!E43+'12'!H43+'12'!K43+'12'!N43</f>
        <v>0</v>
      </c>
      <c r="F43" s="6"/>
      <c r="G43" s="6"/>
      <c r="H43" s="6"/>
      <c r="I43" s="6"/>
      <c r="J43" s="6"/>
      <c r="K43" s="6"/>
      <c r="L43" s="36">
        <f t="shared" si="0"/>
        <v>0</v>
      </c>
      <c r="M43" s="36">
        <f t="shared" si="1"/>
        <v>0</v>
      </c>
      <c r="N43" s="95">
        <f t="shared" si="2"/>
        <v>0</v>
      </c>
      <c r="O43" s="1"/>
      <c r="P43" s="1"/>
      <c r="Q43" s="1"/>
      <c r="R43" s="1"/>
      <c r="S43" s="1"/>
      <c r="T43" s="1"/>
      <c r="X43" s="1"/>
      <c r="Y43" s="1"/>
    </row>
    <row r="44" spans="1:14" ht="10.5" customHeight="1" thickBot="1">
      <c r="A44" s="76" t="s">
        <v>15</v>
      </c>
      <c r="B44" s="24" t="s">
        <v>27</v>
      </c>
      <c r="C44" s="47">
        <f>+C42+C43</f>
        <v>0</v>
      </c>
      <c r="D44" s="47">
        <f aca="true" t="shared" si="12" ref="D44:N44">+D42+D43</f>
        <v>0</v>
      </c>
      <c r="E44" s="47">
        <f t="shared" si="12"/>
        <v>0</v>
      </c>
      <c r="F44" s="47">
        <f t="shared" si="12"/>
        <v>0</v>
      </c>
      <c r="G44" s="47">
        <f t="shared" si="12"/>
        <v>0</v>
      </c>
      <c r="H44" s="47">
        <f t="shared" si="12"/>
        <v>0</v>
      </c>
      <c r="I44" s="47">
        <f t="shared" si="12"/>
        <v>0</v>
      </c>
      <c r="J44" s="47">
        <f t="shared" si="12"/>
        <v>0</v>
      </c>
      <c r="K44" s="47">
        <f t="shared" si="12"/>
        <v>0</v>
      </c>
      <c r="L44" s="47">
        <f t="shared" si="12"/>
        <v>0</v>
      </c>
      <c r="M44" s="47">
        <f t="shared" si="12"/>
        <v>0</v>
      </c>
      <c r="N44" s="77">
        <f t="shared" si="12"/>
        <v>0</v>
      </c>
    </row>
    <row r="45" spans="1:14" ht="10.5" customHeight="1">
      <c r="A45" s="99" t="s">
        <v>168</v>
      </c>
      <c r="B45" s="23" t="s">
        <v>20</v>
      </c>
      <c r="C45" s="36">
        <f>+'12'!C45+'12'!F45+'12'!I45+'12'!L45</f>
        <v>0</v>
      </c>
      <c r="D45" s="36">
        <f>+'12'!D45+'12'!G45+'12'!J45+'12'!M45</f>
        <v>0</v>
      </c>
      <c r="E45" s="36">
        <f>+'12'!E45+'12'!H45+'12'!K45+'12'!N45</f>
        <v>0</v>
      </c>
      <c r="F45" s="4"/>
      <c r="G45" s="4"/>
      <c r="H45" s="4"/>
      <c r="I45" s="4"/>
      <c r="J45" s="4"/>
      <c r="K45" s="4"/>
      <c r="L45" s="36">
        <f t="shared" si="0"/>
        <v>0</v>
      </c>
      <c r="M45" s="36">
        <f t="shared" si="1"/>
        <v>0</v>
      </c>
      <c r="N45" s="95">
        <f t="shared" si="2"/>
        <v>0</v>
      </c>
    </row>
    <row r="46" spans="1:14" ht="10.5" customHeight="1" thickBot="1">
      <c r="A46" s="99" t="s">
        <v>169</v>
      </c>
      <c r="B46" s="23" t="s">
        <v>130</v>
      </c>
      <c r="C46" s="36">
        <f>+'12'!C46+'12'!F46+'12'!I46+'12'!L46</f>
        <v>0</v>
      </c>
      <c r="D46" s="36">
        <f>+'12'!D46+'12'!G46+'12'!J46+'12'!M46</f>
        <v>0</v>
      </c>
      <c r="E46" s="36">
        <f>+'12'!E46+'12'!H46+'12'!K46+'12'!N46</f>
        <v>0</v>
      </c>
      <c r="F46" s="4"/>
      <c r="G46" s="4"/>
      <c r="H46" s="4"/>
      <c r="I46" s="4"/>
      <c r="J46" s="4"/>
      <c r="K46" s="4"/>
      <c r="L46" s="36">
        <f t="shared" si="0"/>
        <v>0</v>
      </c>
      <c r="M46" s="36">
        <f t="shared" si="1"/>
        <v>0</v>
      </c>
      <c r="N46" s="95">
        <f t="shared" si="2"/>
        <v>0</v>
      </c>
    </row>
    <row r="47" spans="1:14" ht="10.5" customHeight="1" thickBot="1">
      <c r="A47" s="76" t="s">
        <v>18</v>
      </c>
      <c r="B47" s="24" t="s">
        <v>28</v>
      </c>
      <c r="C47" s="47">
        <f>+C45+C46</f>
        <v>0</v>
      </c>
      <c r="D47" s="47">
        <f aca="true" t="shared" si="13" ref="D47:N47">+D45+D46</f>
        <v>0</v>
      </c>
      <c r="E47" s="47">
        <f t="shared" si="13"/>
        <v>0</v>
      </c>
      <c r="F47" s="47">
        <f t="shared" si="13"/>
        <v>0</v>
      </c>
      <c r="G47" s="47">
        <f t="shared" si="13"/>
        <v>0</v>
      </c>
      <c r="H47" s="47">
        <f t="shared" si="13"/>
        <v>0</v>
      </c>
      <c r="I47" s="47">
        <f t="shared" si="13"/>
        <v>0</v>
      </c>
      <c r="J47" s="47">
        <f t="shared" si="13"/>
        <v>0</v>
      </c>
      <c r="K47" s="47">
        <f t="shared" si="13"/>
        <v>0</v>
      </c>
      <c r="L47" s="47">
        <f t="shared" si="13"/>
        <v>0</v>
      </c>
      <c r="M47" s="47">
        <f t="shared" si="13"/>
        <v>0</v>
      </c>
      <c r="N47" s="77">
        <f t="shared" si="13"/>
        <v>0</v>
      </c>
    </row>
    <row r="48" spans="1:14" ht="10.5" customHeight="1" thickBot="1">
      <c r="A48" s="99" t="s">
        <v>161</v>
      </c>
      <c r="B48" s="23" t="s">
        <v>180</v>
      </c>
      <c r="C48" s="36">
        <f>+'12'!C48+'12'!F48+'12'!I48+'12'!L48</f>
        <v>0</v>
      </c>
      <c r="D48" s="36">
        <f>+'12'!D48+'12'!G48+'12'!J48+'12'!M48</f>
        <v>0</v>
      </c>
      <c r="E48" s="36">
        <f>+'12'!E48+'12'!H48+'12'!K48+'12'!N48</f>
        <v>0</v>
      </c>
      <c r="F48" s="36">
        <f>+'12'!F48+'12'!I48+'12'!L48+'12'!O48</f>
        <v>0</v>
      </c>
      <c r="G48" s="36">
        <f>+'12'!G48+'12'!J48+'12'!M48+'12'!P48</f>
        <v>0</v>
      </c>
      <c r="H48" s="36">
        <f>+'12'!H48+'12'!K48+'12'!N48+'12'!Q48</f>
        <v>0</v>
      </c>
      <c r="I48" s="36">
        <f>+'12'!I48+'12'!L48+'12'!O48+'12'!R48</f>
        <v>0</v>
      </c>
      <c r="J48" s="36">
        <f>+'12'!J48+'12'!M48+'12'!P48+'12'!S48</f>
        <v>0</v>
      </c>
      <c r="K48" s="36">
        <f>+'12'!K48+'12'!N48+'12'!Q48+'12'!T48</f>
        <v>0</v>
      </c>
      <c r="L48" s="36">
        <f>+'12'!L48+'12'!O48+'12'!R48+'12'!U48</f>
        <v>0</v>
      </c>
      <c r="M48" s="36">
        <f>+'12'!M48+'12'!P48+'12'!S48+'12'!V48</f>
        <v>0</v>
      </c>
      <c r="N48" s="95">
        <f>+'12'!N48+'12'!Q48+'12'!T48+'12'!W48</f>
        <v>0</v>
      </c>
    </row>
    <row r="49" spans="1:14" ht="10.5" customHeight="1" thickBot="1">
      <c r="A49" s="76" t="s">
        <v>133</v>
      </c>
      <c r="B49" s="24" t="s">
        <v>135</v>
      </c>
      <c r="C49" s="47">
        <f>+C44+C47</f>
        <v>0</v>
      </c>
      <c r="D49" s="47">
        <f aca="true" t="shared" si="14" ref="D49:N49">+D44+D47</f>
        <v>0</v>
      </c>
      <c r="E49" s="47">
        <f t="shared" si="14"/>
        <v>0</v>
      </c>
      <c r="F49" s="47">
        <f t="shared" si="14"/>
        <v>0</v>
      </c>
      <c r="G49" s="47">
        <f t="shared" si="14"/>
        <v>0</v>
      </c>
      <c r="H49" s="47">
        <f t="shared" si="14"/>
        <v>0</v>
      </c>
      <c r="I49" s="47">
        <f t="shared" si="14"/>
        <v>0</v>
      </c>
      <c r="J49" s="47">
        <f t="shared" si="14"/>
        <v>0</v>
      </c>
      <c r="K49" s="47">
        <f t="shared" si="14"/>
        <v>0</v>
      </c>
      <c r="L49" s="47">
        <f t="shared" si="14"/>
        <v>0</v>
      </c>
      <c r="M49" s="47">
        <f t="shared" si="14"/>
        <v>0</v>
      </c>
      <c r="N49" s="77">
        <f t="shared" si="14"/>
        <v>0</v>
      </c>
    </row>
    <row r="50" spans="1:23" s="21" customFormat="1" ht="10.5" customHeight="1" thickBot="1">
      <c r="A50" s="76"/>
      <c r="B50" s="78" t="s">
        <v>138</v>
      </c>
      <c r="C50" s="47">
        <f>+C37+C41+C48+C49</f>
        <v>0</v>
      </c>
      <c r="D50" s="47">
        <f aca="true" t="shared" si="15" ref="D50:N50">+D37+D41+D48+D49</f>
        <v>0</v>
      </c>
      <c r="E50" s="47">
        <f t="shared" si="15"/>
        <v>0</v>
      </c>
      <c r="F50" s="47">
        <f t="shared" si="15"/>
        <v>0</v>
      </c>
      <c r="G50" s="47">
        <f t="shared" si="15"/>
        <v>0</v>
      </c>
      <c r="H50" s="47">
        <f t="shared" si="15"/>
        <v>0</v>
      </c>
      <c r="I50" s="47">
        <f t="shared" si="15"/>
        <v>0</v>
      </c>
      <c r="J50" s="47">
        <f t="shared" si="15"/>
        <v>0</v>
      </c>
      <c r="K50" s="47">
        <f t="shared" si="15"/>
        <v>0</v>
      </c>
      <c r="L50" s="47">
        <f t="shared" si="15"/>
        <v>0</v>
      </c>
      <c r="M50" s="47">
        <f t="shared" si="15"/>
        <v>0</v>
      </c>
      <c r="N50" s="77">
        <f t="shared" si="15"/>
        <v>0</v>
      </c>
      <c r="U50" s="13"/>
      <c r="V50" s="13"/>
      <c r="W50" s="13"/>
    </row>
    <row r="51" spans="1:14" ht="12" customHeight="1" thickBot="1">
      <c r="A51" s="81"/>
      <c r="B51" s="82" t="s">
        <v>29</v>
      </c>
      <c r="C51" s="59">
        <f>+'12'!C51+'12'!F51+'12'!I51+'12'!L51</f>
        <v>0</v>
      </c>
      <c r="D51" s="59">
        <f>+'12'!D51+'12'!G51+'12'!J51+'12'!M51</f>
        <v>0</v>
      </c>
      <c r="E51" s="59">
        <f>+'12'!E51+'12'!H51+'12'!K51+'12'!N51</f>
        <v>0</v>
      </c>
      <c r="F51" s="54"/>
      <c r="G51" s="54"/>
      <c r="H51" s="54"/>
      <c r="I51" s="54"/>
      <c r="J51" s="54"/>
      <c r="K51" s="54"/>
      <c r="L51" s="59">
        <f t="shared" si="0"/>
        <v>0</v>
      </c>
      <c r="M51" s="59">
        <f t="shared" si="1"/>
        <v>0</v>
      </c>
      <c r="N51" s="60">
        <f t="shared" si="2"/>
        <v>0</v>
      </c>
    </row>
    <row r="52" spans="1:14" ht="12" customHeight="1" thickBot="1">
      <c r="A52" s="83"/>
      <c r="B52" s="82" t="s">
        <v>30</v>
      </c>
      <c r="C52" s="59">
        <f>+'12'!C52+'12'!F52+'12'!I52+'12'!L52</f>
        <v>0</v>
      </c>
      <c r="D52" s="59">
        <f>+'12'!D52+'12'!G52+'12'!J52+'12'!M52</f>
        <v>0</v>
      </c>
      <c r="E52" s="59">
        <f>+'12'!E52+'12'!H52+'12'!K52+'12'!N52</f>
        <v>0</v>
      </c>
      <c r="F52" s="57"/>
      <c r="G52" s="54"/>
      <c r="H52" s="57"/>
      <c r="I52" s="57"/>
      <c r="J52" s="57"/>
      <c r="K52" s="57"/>
      <c r="L52" s="59">
        <f t="shared" si="0"/>
        <v>0</v>
      </c>
      <c r="M52" s="59">
        <f t="shared" si="1"/>
        <v>0</v>
      </c>
      <c r="N52" s="60">
        <f t="shared" si="2"/>
        <v>0</v>
      </c>
    </row>
    <row r="53" spans="8:14" ht="12.75">
      <c r="H53" s="14"/>
      <c r="K53" s="14"/>
      <c r="L53" s="16"/>
      <c r="M53" s="16"/>
      <c r="N53" s="16"/>
    </row>
    <row r="54" spans="8:14" ht="12.75">
      <c r="H54" s="14"/>
      <c r="K54" s="14"/>
      <c r="L54" s="16"/>
      <c r="M54" s="16"/>
      <c r="N54" s="16"/>
    </row>
    <row r="55" spans="8:14" ht="12.75">
      <c r="H55" s="14"/>
      <c r="K55" s="14"/>
      <c r="L55" s="16"/>
      <c r="M55" s="16"/>
      <c r="N55" s="16"/>
    </row>
    <row r="56" spans="11:14" ht="12.75">
      <c r="K56" s="14"/>
      <c r="L56" s="16"/>
      <c r="M56" s="16"/>
      <c r="N56" s="16"/>
    </row>
    <row r="57" spans="11:14" ht="12.75">
      <c r="K57" s="14"/>
      <c r="L57" s="16"/>
      <c r="M57" s="16"/>
      <c r="N57" s="16"/>
    </row>
    <row r="58" spans="11:14" ht="12.75">
      <c r="K58" s="14"/>
      <c r="L58" s="16"/>
      <c r="M58" s="16"/>
      <c r="N58" s="16"/>
    </row>
    <row r="59" spans="12:23" ht="12.75">
      <c r="L59" s="16"/>
      <c r="M59" s="16"/>
      <c r="N59" s="16"/>
      <c r="U59" s="1"/>
      <c r="V59" s="1"/>
      <c r="W59" s="1"/>
    </row>
    <row r="60" spans="12:23" ht="12.75">
      <c r="L60" s="16"/>
      <c r="M60" s="16"/>
      <c r="N60" s="16"/>
      <c r="U60" s="1"/>
      <c r="V60" s="1"/>
      <c r="W60" s="1"/>
    </row>
    <row r="61" spans="12:23" ht="12.75">
      <c r="L61" s="16"/>
      <c r="M61" s="16"/>
      <c r="N61" s="16"/>
      <c r="U61" s="1"/>
      <c r="V61" s="1"/>
      <c r="W61" s="1"/>
    </row>
    <row r="62" spans="12:23" ht="12.75">
      <c r="L62" s="16"/>
      <c r="M62" s="16"/>
      <c r="N62" s="16"/>
      <c r="U62" s="1"/>
      <c r="V62" s="1"/>
      <c r="W62" s="1"/>
    </row>
    <row r="63" spans="12:23" ht="12.75">
      <c r="L63" s="16"/>
      <c r="M63" s="16"/>
      <c r="N63" s="16"/>
      <c r="U63" s="5"/>
      <c r="V63" s="5"/>
      <c r="W63" s="5"/>
    </row>
    <row r="64" spans="12:23" ht="12.75">
      <c r="L64" s="16"/>
      <c r="M64" s="16"/>
      <c r="N64" s="16"/>
      <c r="U64" s="5"/>
      <c r="V64" s="5"/>
      <c r="W64" s="5"/>
    </row>
    <row r="65" spans="12:23" ht="12.75">
      <c r="L65" s="16"/>
      <c r="M65" s="16"/>
      <c r="N65" s="16"/>
      <c r="U65" s="1"/>
      <c r="V65" s="1"/>
      <c r="W65" s="1"/>
    </row>
    <row r="66" spans="12:23" ht="12.75">
      <c r="L66" s="16"/>
      <c r="M66" s="16"/>
      <c r="N66" s="16"/>
      <c r="U66" s="1"/>
      <c r="V66" s="1"/>
      <c r="W66" s="1"/>
    </row>
    <row r="67" spans="21:23" ht="12.75">
      <c r="U67" s="1"/>
      <c r="V67" s="1"/>
      <c r="W67" s="1"/>
    </row>
    <row r="68" spans="21:23" ht="12.75">
      <c r="U68" s="1"/>
      <c r="V68" s="1"/>
      <c r="W68" s="1"/>
    </row>
    <row r="69" spans="21:23" ht="12.75">
      <c r="U69" s="1"/>
      <c r="V69" s="1"/>
      <c r="W69" s="1"/>
    </row>
    <row r="70" spans="21:23" ht="12.75">
      <c r="U70" s="1"/>
      <c r="V70" s="1"/>
      <c r="W70" s="1"/>
    </row>
    <row r="71" spans="21:23" ht="12.75">
      <c r="U71" s="1"/>
      <c r="V71" s="1"/>
      <c r="W71" s="1"/>
    </row>
    <row r="72" spans="21:23" ht="12.75">
      <c r="U72" s="1"/>
      <c r="V72" s="1"/>
      <c r="W72" s="1"/>
    </row>
    <row r="73" spans="21:23" ht="12.75">
      <c r="U73" s="1"/>
      <c r="V73" s="1"/>
      <c r="W73" s="1"/>
    </row>
    <row r="74" spans="21:23" ht="12.75">
      <c r="U74" s="1"/>
      <c r="V74" s="1"/>
      <c r="W74" s="1"/>
    </row>
    <row r="75" spans="21:23" ht="12.75">
      <c r="U75" s="1"/>
      <c r="V75" s="1"/>
      <c r="W75" s="1"/>
    </row>
    <row r="76" spans="21:23" ht="12.75">
      <c r="U76" s="1"/>
      <c r="V76" s="1"/>
      <c r="W76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4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20" t="s">
        <v>1</v>
      </c>
      <c r="B3" s="121"/>
      <c r="C3" s="124">
        <v>1203</v>
      </c>
      <c r="D3" s="124"/>
      <c r="E3" s="124"/>
      <c r="F3" s="124">
        <v>1204</v>
      </c>
      <c r="G3" s="124"/>
      <c r="H3" s="124"/>
      <c r="I3" s="146" t="s">
        <v>69</v>
      </c>
      <c r="J3" s="146"/>
      <c r="K3" s="146"/>
      <c r="L3" s="155">
        <v>1200</v>
      </c>
      <c r="M3" s="155"/>
      <c r="N3" s="156"/>
    </row>
    <row r="4" spans="1:14" s="37" customFormat="1" ht="23.25" customHeight="1" thickBot="1">
      <c r="A4" s="122"/>
      <c r="B4" s="123"/>
      <c r="C4" s="128" t="s">
        <v>70</v>
      </c>
      <c r="D4" s="128"/>
      <c r="E4" s="128"/>
      <c r="F4" s="128" t="s">
        <v>71</v>
      </c>
      <c r="G4" s="128"/>
      <c r="H4" s="128"/>
      <c r="I4" s="148"/>
      <c r="J4" s="148"/>
      <c r="K4" s="148"/>
      <c r="L4" s="157" t="s">
        <v>72</v>
      </c>
      <c r="M4" s="157"/>
      <c r="N4" s="158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36"/>
      <c r="J8" s="36"/>
      <c r="K8" s="36"/>
      <c r="L8" s="36"/>
      <c r="M8" s="36"/>
      <c r="N8" s="95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36">
        <f>+C9+F9</f>
        <v>0</v>
      </c>
      <c r="J9" s="36">
        <f>+D9+G9</f>
        <v>0</v>
      </c>
      <c r="K9" s="36">
        <f>+E9+H9</f>
        <v>0</v>
      </c>
      <c r="L9" s="36">
        <f>+'13'!L9+'14'!I9</f>
        <v>0</v>
      </c>
      <c r="M9" s="36">
        <f>+'13'!M9+'14'!J9</f>
        <v>0</v>
      </c>
      <c r="N9" s="95">
        <f>+'13'!N9+'14'!K9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36">
        <f aca="true" t="shared" si="0" ref="I10:I52">+C10+F10</f>
        <v>0</v>
      </c>
      <c r="J10" s="36">
        <f aca="true" t="shared" si="1" ref="J10:J52">+D10+G10</f>
        <v>0</v>
      </c>
      <c r="K10" s="36">
        <f aca="true" t="shared" si="2" ref="K10:K52">+E10+H10</f>
        <v>0</v>
      </c>
      <c r="L10" s="36">
        <f>+'13'!L10+'14'!I10</f>
        <v>0</v>
      </c>
      <c r="M10" s="36">
        <f>+'13'!M10+'14'!J10</f>
        <v>0</v>
      </c>
      <c r="N10" s="95">
        <f>+'13'!N10+'14'!K10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36">
        <f t="shared" si="0"/>
        <v>0</v>
      </c>
      <c r="J11" s="36">
        <f t="shared" si="1"/>
        <v>0</v>
      </c>
      <c r="K11" s="36">
        <f t="shared" si="2"/>
        <v>0</v>
      </c>
      <c r="L11" s="36">
        <f>+'13'!L11+'14'!I11</f>
        <v>0</v>
      </c>
      <c r="M11" s="36">
        <f>+'13'!M11+'14'!J11</f>
        <v>0</v>
      </c>
      <c r="N11" s="95">
        <f>+'13'!N11+'14'!K11</f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36">
        <f t="shared" si="0"/>
        <v>0</v>
      </c>
      <c r="J12" s="36">
        <f t="shared" si="1"/>
        <v>0</v>
      </c>
      <c r="K12" s="36">
        <f t="shared" si="2"/>
        <v>0</v>
      </c>
      <c r="L12" s="36">
        <f>+'13'!L12+'14'!I12</f>
        <v>0</v>
      </c>
      <c r="M12" s="36">
        <f>+'13'!M12+'14'!J12</f>
        <v>0</v>
      </c>
      <c r="N12" s="95">
        <f>+'13'!N12+'14'!K12</f>
        <v>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36">
        <f t="shared" si="0"/>
        <v>0</v>
      </c>
      <c r="J13" s="36">
        <f t="shared" si="1"/>
        <v>0</v>
      </c>
      <c r="K13" s="36">
        <f t="shared" si="2"/>
        <v>0</v>
      </c>
      <c r="L13" s="36">
        <f>+'13'!L13+'14'!I13</f>
        <v>0</v>
      </c>
      <c r="M13" s="36">
        <f>+'13'!M13+'14'!J13</f>
        <v>0</v>
      </c>
      <c r="N13" s="95">
        <f>+'13'!N13+'14'!K13</f>
        <v>0</v>
      </c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9">
        <f t="shared" si="3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36">
        <f t="shared" si="0"/>
        <v>0</v>
      </c>
      <c r="J15" s="36">
        <f t="shared" si="1"/>
        <v>0</v>
      </c>
      <c r="K15" s="36">
        <f t="shared" si="2"/>
        <v>0</v>
      </c>
      <c r="L15" s="36">
        <f>+'13'!L15+'14'!I15</f>
        <v>0</v>
      </c>
      <c r="M15" s="36">
        <f>+'13'!M15+'14'!J15</f>
        <v>0</v>
      </c>
      <c r="N15" s="95">
        <f>+'13'!N15+'14'!K15</f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36">
        <f t="shared" si="0"/>
        <v>0</v>
      </c>
      <c r="J16" s="36">
        <f t="shared" si="1"/>
        <v>0</v>
      </c>
      <c r="K16" s="36">
        <f t="shared" si="2"/>
        <v>0</v>
      </c>
      <c r="L16" s="36">
        <f>+'13'!L16+'14'!I16</f>
        <v>0</v>
      </c>
      <c r="M16" s="36">
        <f>+'13'!M16+'14'!J16</f>
        <v>0</v>
      </c>
      <c r="N16" s="95">
        <f>+'13'!N16+'14'!K16</f>
        <v>0</v>
      </c>
    </row>
    <row r="17" spans="1:14" s="13" customFormat="1" ht="10.5" customHeight="1" thickBot="1">
      <c r="A17" s="94" t="s">
        <v>147</v>
      </c>
      <c r="B17" s="17" t="s">
        <v>12</v>
      </c>
      <c r="C17" s="4">
        <v>10000</v>
      </c>
      <c r="D17" s="4"/>
      <c r="E17" s="4">
        <f>+C17+D17</f>
        <v>10000</v>
      </c>
      <c r="F17" s="4"/>
      <c r="G17" s="4"/>
      <c r="H17" s="4"/>
      <c r="I17" s="36">
        <f t="shared" si="0"/>
        <v>10000</v>
      </c>
      <c r="J17" s="36">
        <f t="shared" si="1"/>
        <v>0</v>
      </c>
      <c r="K17" s="36">
        <f t="shared" si="2"/>
        <v>10000</v>
      </c>
      <c r="L17" s="36">
        <f>+'13'!L17+'14'!I17</f>
        <v>10000</v>
      </c>
      <c r="M17" s="36">
        <f>+'13'!M17+'14'!J17</f>
        <v>0</v>
      </c>
      <c r="N17" s="95">
        <f>+'13'!N17+'14'!K17</f>
        <v>10000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10000</v>
      </c>
      <c r="D18" s="46">
        <f aca="true" t="shared" si="4" ref="D18:N18">+D15+D16+D17</f>
        <v>0</v>
      </c>
      <c r="E18" s="46">
        <f t="shared" si="4"/>
        <v>10000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10000</v>
      </c>
      <c r="J18" s="46">
        <f t="shared" si="4"/>
        <v>0</v>
      </c>
      <c r="K18" s="46">
        <f t="shared" si="4"/>
        <v>10000</v>
      </c>
      <c r="L18" s="46">
        <f t="shared" si="4"/>
        <v>10000</v>
      </c>
      <c r="M18" s="46">
        <f t="shared" si="4"/>
        <v>0</v>
      </c>
      <c r="N18" s="79">
        <f t="shared" si="4"/>
        <v>10000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36">
        <f t="shared" si="0"/>
        <v>0</v>
      </c>
      <c r="J19" s="36">
        <f t="shared" si="1"/>
        <v>0</v>
      </c>
      <c r="K19" s="36">
        <f t="shared" si="2"/>
        <v>0</v>
      </c>
      <c r="L19" s="36">
        <f>+'13'!L19+'14'!I19</f>
        <v>0</v>
      </c>
      <c r="M19" s="36">
        <f>+'13'!M19+'14'!J19</f>
        <v>0</v>
      </c>
      <c r="N19" s="95">
        <f>+'13'!N19+'14'!K19</f>
        <v>0</v>
      </c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36">
        <f t="shared" si="0"/>
        <v>0</v>
      </c>
      <c r="J20" s="36">
        <f t="shared" si="1"/>
        <v>0</v>
      </c>
      <c r="K20" s="36">
        <f t="shared" si="2"/>
        <v>0</v>
      </c>
      <c r="L20" s="36">
        <f>+'13'!L20+'14'!I20</f>
        <v>0</v>
      </c>
      <c r="M20" s="36">
        <f>+'13'!M20+'14'!J20</f>
        <v>0</v>
      </c>
      <c r="N20" s="95">
        <f>+'13'!N20+'14'!K20</f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9">
        <f t="shared" si="5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36">
        <f t="shared" si="0"/>
        <v>0</v>
      </c>
      <c r="J22" s="36">
        <f t="shared" si="1"/>
        <v>0</v>
      </c>
      <c r="K22" s="36">
        <f t="shared" si="2"/>
        <v>0</v>
      </c>
      <c r="L22" s="36">
        <f>+'13'!L22+'14'!I22</f>
        <v>0</v>
      </c>
      <c r="M22" s="36">
        <f>+'13'!M22+'14'!J22</f>
        <v>0</v>
      </c>
      <c r="N22" s="95">
        <f>+'13'!N22+'14'!K22</f>
        <v>0</v>
      </c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33"/>
      <c r="H23" s="6"/>
      <c r="I23" s="36">
        <f t="shared" si="0"/>
        <v>0</v>
      </c>
      <c r="J23" s="36">
        <f t="shared" si="1"/>
        <v>0</v>
      </c>
      <c r="K23" s="36">
        <f t="shared" si="2"/>
        <v>0</v>
      </c>
      <c r="L23" s="36">
        <f>+'13'!L23+'14'!I23</f>
        <v>0</v>
      </c>
      <c r="M23" s="36">
        <f>+'13'!M23+'14'!J23</f>
        <v>0</v>
      </c>
      <c r="N23" s="95">
        <f>+'13'!N23+'14'!K23</f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36">
        <f t="shared" si="0"/>
        <v>0</v>
      </c>
      <c r="J24" s="36">
        <f t="shared" si="1"/>
        <v>0</v>
      </c>
      <c r="K24" s="36">
        <f t="shared" si="2"/>
        <v>0</v>
      </c>
      <c r="L24" s="36">
        <f>+'13'!L24+'14'!I24</f>
        <v>0</v>
      </c>
      <c r="M24" s="36">
        <f>+'13'!M24+'14'!J24</f>
        <v>0</v>
      </c>
      <c r="N24" s="95">
        <f>+'13'!N24+'14'!K24</f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9">
        <f t="shared" si="6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36">
        <f t="shared" si="0"/>
        <v>0</v>
      </c>
      <c r="J26" s="36">
        <f t="shared" si="1"/>
        <v>0</v>
      </c>
      <c r="K26" s="36">
        <f t="shared" si="2"/>
        <v>0</v>
      </c>
      <c r="L26" s="36">
        <f>+'13'!L26+'14'!I26</f>
        <v>0</v>
      </c>
      <c r="M26" s="36">
        <f>+'13'!M26+'14'!J26</f>
        <v>0</v>
      </c>
      <c r="N26" s="95">
        <f>+'13'!N26+'14'!K26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9">
        <f t="shared" si="7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10000</v>
      </c>
      <c r="D28" s="6">
        <f aca="true" t="shared" si="8" ref="D28:N28">+D14++D18+D26+D27</f>
        <v>0</v>
      </c>
      <c r="E28" s="6">
        <f t="shared" si="8"/>
        <v>10000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10000</v>
      </c>
      <c r="J28" s="6">
        <f t="shared" si="8"/>
        <v>0</v>
      </c>
      <c r="K28" s="6">
        <f t="shared" si="8"/>
        <v>10000</v>
      </c>
      <c r="L28" s="6">
        <f t="shared" si="8"/>
        <v>10000</v>
      </c>
      <c r="M28" s="6">
        <f t="shared" si="8"/>
        <v>0</v>
      </c>
      <c r="N28" s="105">
        <f t="shared" si="8"/>
        <v>10000</v>
      </c>
    </row>
    <row r="29" spans="1:18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36">
        <f t="shared" si="0"/>
        <v>0</v>
      </c>
      <c r="J29" s="36">
        <f t="shared" si="1"/>
        <v>0</v>
      </c>
      <c r="K29" s="36">
        <f t="shared" si="2"/>
        <v>0</v>
      </c>
      <c r="L29" s="36">
        <f>+'13'!L29+'14'!I29</f>
        <v>0</v>
      </c>
      <c r="M29" s="36">
        <f>+'13'!M29+'14'!J29</f>
        <v>0</v>
      </c>
      <c r="N29" s="95">
        <f>+'13'!N29+'14'!K29</f>
        <v>0</v>
      </c>
      <c r="R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36">
        <f t="shared" si="0"/>
        <v>0</v>
      </c>
      <c r="J30" s="36">
        <f t="shared" si="1"/>
        <v>0</v>
      </c>
      <c r="K30" s="36">
        <f t="shared" si="2"/>
        <v>0</v>
      </c>
      <c r="L30" s="36">
        <f>+'13'!L30+'14'!I30</f>
        <v>0</v>
      </c>
      <c r="M30" s="36">
        <f>+'13'!M30+'14'!J30</f>
        <v>0</v>
      </c>
      <c r="N30" s="95">
        <f>+'13'!N30+'14'!K30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36">
        <f t="shared" si="0"/>
        <v>0</v>
      </c>
      <c r="J31" s="36">
        <f t="shared" si="1"/>
        <v>0</v>
      </c>
      <c r="K31" s="36">
        <f t="shared" si="2"/>
        <v>0</v>
      </c>
      <c r="L31" s="36">
        <f>+'13'!L31+'14'!I31</f>
        <v>0</v>
      </c>
      <c r="M31" s="36">
        <f>+'13'!M31+'14'!J31</f>
        <v>0</v>
      </c>
      <c r="N31" s="95">
        <f>+'13'!N31+'14'!K31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36">
        <f t="shared" si="0"/>
        <v>0</v>
      </c>
      <c r="J32" s="36">
        <f t="shared" si="1"/>
        <v>0</v>
      </c>
      <c r="K32" s="36">
        <f t="shared" si="2"/>
        <v>0</v>
      </c>
      <c r="L32" s="36">
        <f>+'13'!L32+'14'!I32</f>
        <v>0</v>
      </c>
      <c r="M32" s="36">
        <f>+'13'!M32+'14'!J32</f>
        <v>0</v>
      </c>
      <c r="N32" s="95">
        <f>+'13'!N32+'14'!K32</f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9" ref="D33:N33">+D30+D31+D32</f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6">
        <f t="shared" si="9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36">
        <f t="shared" si="0"/>
        <v>0</v>
      </c>
      <c r="J34" s="36">
        <f t="shared" si="1"/>
        <v>0</v>
      </c>
      <c r="K34" s="36">
        <f t="shared" si="2"/>
        <v>0</v>
      </c>
      <c r="L34" s="36">
        <f>+'13'!L34+'14'!I34</f>
        <v>0</v>
      </c>
      <c r="M34" s="36">
        <f>+'13'!M34+'14'!J34</f>
        <v>0</v>
      </c>
      <c r="N34" s="95">
        <f>+'13'!N34+'14'!K34</f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36">
        <f t="shared" si="0"/>
        <v>0</v>
      </c>
      <c r="J35" s="36">
        <f t="shared" si="1"/>
        <v>0</v>
      </c>
      <c r="K35" s="36">
        <f t="shared" si="2"/>
        <v>0</v>
      </c>
      <c r="L35" s="36">
        <f>+'13'!L35+'14'!I35</f>
        <v>0</v>
      </c>
      <c r="M35" s="36">
        <f>+'13'!M35+'14'!J35</f>
        <v>0</v>
      </c>
      <c r="N35" s="95">
        <f>+'13'!N35+'14'!K35</f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36">
        <f t="shared" si="0"/>
        <v>0</v>
      </c>
      <c r="J36" s="36">
        <f t="shared" si="1"/>
        <v>0</v>
      </c>
      <c r="K36" s="36">
        <f t="shared" si="2"/>
        <v>0</v>
      </c>
      <c r="L36" s="36">
        <f>+'13'!L36+'14'!I36</f>
        <v>0</v>
      </c>
      <c r="M36" s="36">
        <f>+'13'!M36+'14'!J36</f>
        <v>0</v>
      </c>
      <c r="N36" s="95">
        <f>+'13'!N36+'14'!K36</f>
        <v>0</v>
      </c>
    </row>
    <row r="37" spans="1:37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10" ref="D37:N37">+D33+D34+D35+D36</f>
        <v>0</v>
      </c>
      <c r="E37" s="46">
        <f t="shared" si="10"/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79">
        <f t="shared" si="10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36">
        <f t="shared" si="0"/>
        <v>0</v>
      </c>
      <c r="J38" s="36">
        <f t="shared" si="1"/>
        <v>0</v>
      </c>
      <c r="K38" s="36">
        <f t="shared" si="2"/>
        <v>0</v>
      </c>
      <c r="L38" s="36">
        <f>+'13'!L38+'14'!I38</f>
        <v>0</v>
      </c>
      <c r="M38" s="36">
        <f>+'13'!M38+'14'!J38</f>
        <v>0</v>
      </c>
      <c r="N38" s="95">
        <f>+'13'!N38+'14'!K38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36">
        <f t="shared" si="0"/>
        <v>0</v>
      </c>
      <c r="J39" s="36">
        <f t="shared" si="1"/>
        <v>0</v>
      </c>
      <c r="K39" s="36">
        <f t="shared" si="2"/>
        <v>0</v>
      </c>
      <c r="L39" s="36">
        <f>+'13'!L39+'14'!I39</f>
        <v>0</v>
      </c>
      <c r="M39" s="36">
        <f>+'13'!M39+'14'!J39</f>
        <v>0</v>
      </c>
      <c r="N39" s="95">
        <f>+'13'!N39+'14'!K39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36">
        <f t="shared" si="0"/>
        <v>0</v>
      </c>
      <c r="J40" s="36">
        <f t="shared" si="1"/>
        <v>0</v>
      </c>
      <c r="K40" s="36">
        <f t="shared" si="2"/>
        <v>0</v>
      </c>
      <c r="L40" s="36">
        <f>+'13'!L40+'14'!I40</f>
        <v>0</v>
      </c>
      <c r="M40" s="36">
        <f>+'13'!M40+'14'!J40</f>
        <v>0</v>
      </c>
      <c r="N40" s="95">
        <f>+'13'!N40+'14'!K40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0</v>
      </c>
      <c r="G41" s="46">
        <f t="shared" si="11"/>
        <v>0</v>
      </c>
      <c r="H41" s="46">
        <f t="shared" si="11"/>
        <v>0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0</v>
      </c>
      <c r="M41" s="46">
        <f t="shared" si="11"/>
        <v>0</v>
      </c>
      <c r="N41" s="79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36">
        <f t="shared" si="0"/>
        <v>0</v>
      </c>
      <c r="J42" s="36">
        <f t="shared" si="1"/>
        <v>0</v>
      </c>
      <c r="K42" s="36">
        <f t="shared" si="2"/>
        <v>0</v>
      </c>
      <c r="L42" s="36">
        <f>+'13'!L42+'14'!I42</f>
        <v>0</v>
      </c>
      <c r="M42" s="36">
        <f>+'13'!M42+'14'!J42</f>
        <v>0</v>
      </c>
      <c r="N42" s="95">
        <f>+'13'!N42+'14'!K42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36">
        <f t="shared" si="0"/>
        <v>0</v>
      </c>
      <c r="J43" s="36">
        <f t="shared" si="1"/>
        <v>0</v>
      </c>
      <c r="K43" s="36">
        <f t="shared" si="2"/>
        <v>0</v>
      </c>
      <c r="L43" s="36">
        <f>+'13'!L43+'14'!I43</f>
        <v>0</v>
      </c>
      <c r="M43" s="36">
        <f>+'13'!M43+'14'!J43</f>
        <v>0</v>
      </c>
      <c r="N43" s="95">
        <f>+'13'!N43+'14'!K43</f>
        <v>0</v>
      </c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12" ref="D44:N44">+D42+D43</f>
        <v>0</v>
      </c>
      <c r="E44" s="46">
        <f t="shared" si="12"/>
        <v>0</v>
      </c>
      <c r="F44" s="46">
        <f t="shared" si="12"/>
        <v>0</v>
      </c>
      <c r="G44" s="46">
        <f t="shared" si="12"/>
        <v>0</v>
      </c>
      <c r="H44" s="46">
        <f t="shared" si="12"/>
        <v>0</v>
      </c>
      <c r="I44" s="46">
        <f t="shared" si="12"/>
        <v>0</v>
      </c>
      <c r="J44" s="46">
        <f t="shared" si="12"/>
        <v>0</v>
      </c>
      <c r="K44" s="46">
        <f t="shared" si="12"/>
        <v>0</v>
      </c>
      <c r="L44" s="46">
        <f t="shared" si="12"/>
        <v>0</v>
      </c>
      <c r="M44" s="46">
        <f t="shared" si="12"/>
        <v>0</v>
      </c>
      <c r="N44" s="79">
        <f t="shared" si="12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36">
        <f t="shared" si="0"/>
        <v>0</v>
      </c>
      <c r="J45" s="36">
        <f t="shared" si="1"/>
        <v>0</v>
      </c>
      <c r="K45" s="36">
        <f t="shared" si="2"/>
        <v>0</v>
      </c>
      <c r="L45" s="36">
        <f>+'13'!L45+'14'!I45</f>
        <v>0</v>
      </c>
      <c r="M45" s="36">
        <f>+'13'!M45+'14'!J45</f>
        <v>0</v>
      </c>
      <c r="N45" s="95">
        <f>+'13'!N45+'14'!K45</f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36">
        <f t="shared" si="0"/>
        <v>0</v>
      </c>
      <c r="J46" s="36">
        <f t="shared" si="1"/>
        <v>0</v>
      </c>
      <c r="K46" s="36">
        <f t="shared" si="2"/>
        <v>0</v>
      </c>
      <c r="L46" s="36">
        <f>+'13'!L46+'14'!I46</f>
        <v>0</v>
      </c>
      <c r="M46" s="36">
        <f>+'13'!M46+'14'!J46</f>
        <v>0</v>
      </c>
      <c r="N46" s="95">
        <f>+'13'!N46+'14'!K46</f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3" ref="D47:N47">+D45+D46</f>
        <v>0</v>
      </c>
      <c r="E47" s="46">
        <f t="shared" si="13"/>
        <v>0</v>
      </c>
      <c r="F47" s="46">
        <f t="shared" si="13"/>
        <v>0</v>
      </c>
      <c r="G47" s="46">
        <f t="shared" si="13"/>
        <v>0</v>
      </c>
      <c r="H47" s="46">
        <f t="shared" si="13"/>
        <v>0</v>
      </c>
      <c r="I47" s="46">
        <f t="shared" si="13"/>
        <v>0</v>
      </c>
      <c r="J47" s="46">
        <f t="shared" si="13"/>
        <v>0</v>
      </c>
      <c r="K47" s="46">
        <f t="shared" si="13"/>
        <v>0</v>
      </c>
      <c r="L47" s="46">
        <f t="shared" si="13"/>
        <v>0</v>
      </c>
      <c r="M47" s="46">
        <f t="shared" si="13"/>
        <v>0</v>
      </c>
      <c r="N47" s="79">
        <f t="shared" si="13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4" ref="D49:N49">+D44+D47</f>
        <v>0</v>
      </c>
      <c r="E49" s="46">
        <f t="shared" si="14"/>
        <v>0</v>
      </c>
      <c r="F49" s="46">
        <f t="shared" si="14"/>
        <v>0</v>
      </c>
      <c r="G49" s="46">
        <f t="shared" si="14"/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  <c r="M49" s="46">
        <f t="shared" si="14"/>
        <v>0</v>
      </c>
      <c r="N49" s="79">
        <f t="shared" si="14"/>
        <v>0</v>
      </c>
    </row>
    <row r="50" spans="1:26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5" ref="D50:N50">+D37+D41+D48+D49</f>
        <v>0</v>
      </c>
      <c r="E50" s="46">
        <f t="shared" si="15"/>
        <v>0</v>
      </c>
      <c r="F50" s="46">
        <f t="shared" si="15"/>
        <v>0</v>
      </c>
      <c r="G50" s="46">
        <f t="shared" si="15"/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  <c r="M50" s="46">
        <f t="shared" si="15"/>
        <v>0</v>
      </c>
      <c r="N50" s="79">
        <f t="shared" si="15"/>
        <v>0</v>
      </c>
      <c r="X50" s="13"/>
      <c r="Y50" s="13"/>
      <c r="Z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9">
        <f t="shared" si="0"/>
        <v>0</v>
      </c>
      <c r="J51" s="59">
        <f t="shared" si="1"/>
        <v>0</v>
      </c>
      <c r="K51" s="59">
        <f t="shared" si="2"/>
        <v>0</v>
      </c>
      <c r="L51" s="59">
        <f>+'13'!L51+'14'!I51</f>
        <v>0</v>
      </c>
      <c r="M51" s="59">
        <f>+'13'!M51+'14'!J51</f>
        <v>0</v>
      </c>
      <c r="N51" s="60">
        <f>+'13'!N51+'14'!K51</f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9">
        <f t="shared" si="0"/>
        <v>0</v>
      </c>
      <c r="J52" s="59">
        <f t="shared" si="1"/>
        <v>0</v>
      </c>
      <c r="K52" s="59">
        <f t="shared" si="2"/>
        <v>0</v>
      </c>
      <c r="L52" s="59">
        <f>+'13'!L52+'14'!I52</f>
        <v>0</v>
      </c>
      <c r="M52" s="59">
        <f>+'13'!M52+'14'!J52</f>
        <v>0</v>
      </c>
      <c r="N52" s="60">
        <f>+'13'!N52+'14'!K52</f>
        <v>0</v>
      </c>
    </row>
    <row r="53" spans="5:11" ht="12.75">
      <c r="E53" s="15"/>
      <c r="H53" s="14"/>
      <c r="K53" s="14"/>
    </row>
    <row r="54" spans="5:11" ht="12.75">
      <c r="E54" s="15"/>
      <c r="H54" s="14"/>
      <c r="K54" s="14"/>
    </row>
    <row r="55" ht="12.75">
      <c r="K55" s="14"/>
    </row>
    <row r="56" ht="12.75">
      <c r="K56" s="14"/>
    </row>
    <row r="57" spans="24:26" ht="12.75">
      <c r="X57" s="1"/>
      <c r="Y57" s="1"/>
      <c r="Z57" s="1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5"/>
      <c r="Y61" s="5"/>
      <c r="Z61" s="5"/>
    </row>
    <row r="62" spans="24:26" ht="12.75">
      <c r="X62" s="5"/>
      <c r="Y62" s="5"/>
      <c r="Z62" s="5"/>
    </row>
    <row r="63" spans="24:26" ht="12.75">
      <c r="X63" s="1"/>
      <c r="Y63" s="1"/>
      <c r="Z63" s="1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4"/>
    <mergeCell ref="L3:N3"/>
    <mergeCell ref="K5:K6"/>
    <mergeCell ref="C5:C6"/>
    <mergeCell ref="N5:N6"/>
    <mergeCell ref="C4:E4"/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1301</v>
      </c>
      <c r="D3" s="124"/>
      <c r="E3" s="124"/>
      <c r="F3" s="124">
        <v>1302</v>
      </c>
      <c r="G3" s="124"/>
      <c r="H3" s="124"/>
      <c r="I3" s="124">
        <v>1303</v>
      </c>
      <c r="J3" s="124"/>
      <c r="K3" s="124"/>
      <c r="L3" s="124">
        <v>1304</v>
      </c>
      <c r="M3" s="124"/>
      <c r="N3" s="127"/>
    </row>
    <row r="4" spans="1:14" s="37" customFormat="1" ht="23.25" customHeight="1" thickBot="1">
      <c r="A4" s="122"/>
      <c r="B4" s="123"/>
      <c r="C4" s="143" t="s">
        <v>14</v>
      </c>
      <c r="D4" s="144"/>
      <c r="E4" s="154"/>
      <c r="F4" s="128" t="s">
        <v>162</v>
      </c>
      <c r="G4" s="128"/>
      <c r="H4" s="128"/>
      <c r="I4" s="128" t="s">
        <v>163</v>
      </c>
      <c r="J4" s="128"/>
      <c r="K4" s="128"/>
      <c r="L4" s="154" t="s">
        <v>187</v>
      </c>
      <c r="M4" s="154"/>
      <c r="N4" s="145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6" ht="10.5" customHeight="1">
      <c r="A13" s="94" t="s">
        <v>144</v>
      </c>
      <c r="B13" s="17" t="s">
        <v>9</v>
      </c>
      <c r="C13" s="4">
        <v>100000</v>
      </c>
      <c r="D13" s="43"/>
      <c r="E13" s="4">
        <f>+C13+D13</f>
        <v>100000</v>
      </c>
      <c r="F13" s="4">
        <v>12600</v>
      </c>
      <c r="G13" s="4">
        <v>-5474</v>
      </c>
      <c r="H13" s="4">
        <f>+F13+G13</f>
        <v>7126</v>
      </c>
      <c r="I13" s="4">
        <v>2625</v>
      </c>
      <c r="J13" s="4">
        <v>-2625</v>
      </c>
      <c r="K13" s="4">
        <f>+I13+J13</f>
        <v>0</v>
      </c>
      <c r="L13" s="4">
        <v>46900</v>
      </c>
      <c r="M13" s="4">
        <v>-10740</v>
      </c>
      <c r="N13" s="93">
        <f>+L13+M13</f>
        <v>36160</v>
      </c>
      <c r="P13" s="2"/>
    </row>
    <row r="14" spans="1:14" ht="10.5" customHeight="1">
      <c r="A14" s="76" t="s">
        <v>10</v>
      </c>
      <c r="B14" s="24" t="s">
        <v>116</v>
      </c>
      <c r="C14" s="46">
        <f>+C9+C10+C11+C12+C13</f>
        <v>100000</v>
      </c>
      <c r="D14" s="46">
        <f aca="true" t="shared" si="0" ref="D14:N14">+D9+D10+D11+D12+D13</f>
        <v>0</v>
      </c>
      <c r="E14" s="46">
        <f t="shared" si="0"/>
        <v>100000</v>
      </c>
      <c r="F14" s="46">
        <f t="shared" si="0"/>
        <v>12600</v>
      </c>
      <c r="G14" s="46">
        <f t="shared" si="0"/>
        <v>-5474</v>
      </c>
      <c r="H14" s="46">
        <f t="shared" si="0"/>
        <v>7126</v>
      </c>
      <c r="I14" s="46">
        <f t="shared" si="0"/>
        <v>2625</v>
      </c>
      <c r="J14" s="46">
        <f t="shared" si="0"/>
        <v>-2625</v>
      </c>
      <c r="K14" s="46">
        <f t="shared" si="0"/>
        <v>0</v>
      </c>
      <c r="L14" s="46">
        <f t="shared" si="0"/>
        <v>46900</v>
      </c>
      <c r="M14" s="46">
        <f t="shared" si="0"/>
        <v>-10740</v>
      </c>
      <c r="N14" s="79">
        <f t="shared" si="0"/>
        <v>36160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4"/>
      <c r="M15" s="4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100000</v>
      </c>
      <c r="D28" s="6">
        <f aca="true" t="shared" si="5" ref="D28:N28">+D14++D18+D26+D27</f>
        <v>0</v>
      </c>
      <c r="E28" s="6">
        <f t="shared" si="5"/>
        <v>100000</v>
      </c>
      <c r="F28" s="6">
        <f t="shared" si="5"/>
        <v>12600</v>
      </c>
      <c r="G28" s="6">
        <f t="shared" si="5"/>
        <v>-5474</v>
      </c>
      <c r="H28" s="6">
        <f t="shared" si="5"/>
        <v>7126</v>
      </c>
      <c r="I28" s="6">
        <f t="shared" si="5"/>
        <v>2625</v>
      </c>
      <c r="J28" s="6">
        <f t="shared" si="5"/>
        <v>-2625</v>
      </c>
      <c r="K28" s="6">
        <f t="shared" si="5"/>
        <v>0</v>
      </c>
      <c r="L28" s="6">
        <f t="shared" si="5"/>
        <v>46900</v>
      </c>
      <c r="M28" s="6">
        <f t="shared" si="5"/>
        <v>-10740</v>
      </c>
      <c r="N28" s="105">
        <f t="shared" si="5"/>
        <v>36160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</row>
    <row r="37" spans="1:40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18" width="10.75390625" style="8" customWidth="1"/>
    <col min="19" max="20" width="9.125" style="8" customWidth="1"/>
    <col min="21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>
      <c r="A3" s="120" t="s">
        <v>1</v>
      </c>
      <c r="B3" s="121"/>
      <c r="C3" s="124">
        <v>1305</v>
      </c>
      <c r="D3" s="124"/>
      <c r="E3" s="124"/>
      <c r="F3" s="124">
        <v>1306</v>
      </c>
      <c r="G3" s="124"/>
      <c r="H3" s="124"/>
      <c r="I3" s="124">
        <v>1307</v>
      </c>
      <c r="J3" s="124"/>
      <c r="K3" s="124"/>
      <c r="L3" s="124">
        <v>1308</v>
      </c>
      <c r="M3" s="124"/>
      <c r="N3" s="127"/>
    </row>
    <row r="4" spans="1:14" s="37" customFormat="1" ht="23.25" customHeight="1" thickBot="1">
      <c r="A4" s="122"/>
      <c r="B4" s="123"/>
      <c r="C4" s="128" t="s">
        <v>181</v>
      </c>
      <c r="D4" s="128"/>
      <c r="E4" s="128"/>
      <c r="F4" s="154" t="s">
        <v>73</v>
      </c>
      <c r="G4" s="154"/>
      <c r="H4" s="154"/>
      <c r="I4" s="128" t="s">
        <v>74</v>
      </c>
      <c r="J4" s="128"/>
      <c r="K4" s="128"/>
      <c r="L4" s="128" t="s">
        <v>75</v>
      </c>
      <c r="M4" s="128"/>
      <c r="N4" s="1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6" ht="10.5" customHeight="1">
      <c r="A13" s="94" t="s">
        <v>144</v>
      </c>
      <c r="B13" s="17" t="s">
        <v>9</v>
      </c>
      <c r="C13" s="4">
        <v>8610</v>
      </c>
      <c r="D13" s="43">
        <v>-192</v>
      </c>
      <c r="E13" s="4">
        <f>+C13+D13</f>
        <v>8418</v>
      </c>
      <c r="F13" s="4"/>
      <c r="G13" s="4"/>
      <c r="H13" s="4"/>
      <c r="I13" s="4">
        <v>11934</v>
      </c>
      <c r="J13" s="4"/>
      <c r="K13" s="4">
        <f>+I13+J13</f>
        <v>11934</v>
      </c>
      <c r="L13" s="4">
        <v>136145</v>
      </c>
      <c r="M13" s="4">
        <v>-38000</v>
      </c>
      <c r="N13" s="93">
        <f>+L13+M13</f>
        <v>98145</v>
      </c>
      <c r="P13" s="15"/>
    </row>
    <row r="14" spans="1:14" ht="10.5" customHeight="1">
      <c r="A14" s="76" t="s">
        <v>10</v>
      </c>
      <c r="B14" s="24" t="s">
        <v>116</v>
      </c>
      <c r="C14" s="46">
        <f>+C9+C10+C11+C12+C13</f>
        <v>8610</v>
      </c>
      <c r="D14" s="46">
        <f aca="true" t="shared" si="0" ref="D14:N14">+D9+D10+D11+D12+D13</f>
        <v>-192</v>
      </c>
      <c r="E14" s="46">
        <f t="shared" si="0"/>
        <v>8418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11934</v>
      </c>
      <c r="J14" s="46">
        <f t="shared" si="0"/>
        <v>0</v>
      </c>
      <c r="K14" s="46">
        <f t="shared" si="0"/>
        <v>11934</v>
      </c>
      <c r="L14" s="46">
        <f t="shared" si="0"/>
        <v>136145</v>
      </c>
      <c r="M14" s="46">
        <f t="shared" si="0"/>
        <v>-38000</v>
      </c>
      <c r="N14" s="79">
        <f t="shared" si="0"/>
        <v>98145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4"/>
      <c r="M15" s="4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>
        <v>2146249</v>
      </c>
      <c r="G17" s="4">
        <f>401035-55869</f>
        <v>345166</v>
      </c>
      <c r="H17" s="4">
        <f>+F17+G17</f>
        <v>2491415</v>
      </c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2146249</v>
      </c>
      <c r="G18" s="46">
        <f t="shared" si="1"/>
        <v>345166</v>
      </c>
      <c r="H18" s="46">
        <f t="shared" si="1"/>
        <v>2491415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8" s="13" customFormat="1" ht="10.5" customHeight="1">
      <c r="A28" s="100"/>
      <c r="B28" s="22" t="s">
        <v>137</v>
      </c>
      <c r="C28" s="6">
        <f>+C14++C18+C26+C27</f>
        <v>8610</v>
      </c>
      <c r="D28" s="6">
        <f aca="true" t="shared" si="5" ref="D28:N28">+D14++D18+D26+D27</f>
        <v>-192</v>
      </c>
      <c r="E28" s="6">
        <f t="shared" si="5"/>
        <v>8418</v>
      </c>
      <c r="F28" s="6">
        <f t="shared" si="5"/>
        <v>2146249</v>
      </c>
      <c r="G28" s="6">
        <f t="shared" si="5"/>
        <v>345166</v>
      </c>
      <c r="H28" s="6">
        <f t="shared" si="5"/>
        <v>2491415</v>
      </c>
      <c r="I28" s="6">
        <f t="shared" si="5"/>
        <v>11934</v>
      </c>
      <c r="J28" s="6">
        <f t="shared" si="5"/>
        <v>0</v>
      </c>
      <c r="K28" s="6">
        <f t="shared" si="5"/>
        <v>11934</v>
      </c>
      <c r="L28" s="6">
        <f t="shared" si="5"/>
        <v>136145</v>
      </c>
      <c r="M28" s="6">
        <f t="shared" si="5"/>
        <v>-38000</v>
      </c>
      <c r="N28" s="105">
        <f t="shared" si="5"/>
        <v>98145</v>
      </c>
      <c r="R28" s="1"/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3"/>
      <c r="U29" s="30"/>
    </row>
    <row r="30" spans="1:18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  <c r="R30" s="1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</row>
    <row r="37" spans="1:40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26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>
      <c r="A3" s="120" t="s">
        <v>1</v>
      </c>
      <c r="B3" s="121"/>
      <c r="C3" s="124">
        <v>1309</v>
      </c>
      <c r="D3" s="124"/>
      <c r="E3" s="124"/>
      <c r="F3" s="124">
        <v>1310</v>
      </c>
      <c r="G3" s="124"/>
      <c r="H3" s="124"/>
      <c r="I3" s="124">
        <v>1311</v>
      </c>
      <c r="J3" s="124"/>
      <c r="K3" s="124"/>
      <c r="L3" s="124">
        <v>1312</v>
      </c>
      <c r="M3" s="124"/>
      <c r="N3" s="127"/>
    </row>
    <row r="4" spans="1:14" s="37" customFormat="1" ht="23.25" customHeight="1" thickBot="1">
      <c r="A4" s="122"/>
      <c r="B4" s="123"/>
      <c r="C4" s="128" t="s">
        <v>76</v>
      </c>
      <c r="D4" s="128"/>
      <c r="E4" s="128"/>
      <c r="F4" s="154" t="s">
        <v>77</v>
      </c>
      <c r="G4" s="154"/>
      <c r="H4" s="154"/>
      <c r="I4" s="128" t="s">
        <v>78</v>
      </c>
      <c r="J4" s="128"/>
      <c r="K4" s="128"/>
      <c r="L4" s="128" t="s">
        <v>79</v>
      </c>
      <c r="M4" s="128"/>
      <c r="N4" s="1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</row>
    <row r="12" spans="1:17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  <c r="Q12" s="8">
        <f>7650/3</f>
        <v>2550</v>
      </c>
    </row>
    <row r="13" spans="1:16" ht="10.5" customHeight="1">
      <c r="A13" s="94" t="s">
        <v>144</v>
      </c>
      <c r="B13" s="17" t="s">
        <v>9</v>
      </c>
      <c r="C13" s="43">
        <v>50000</v>
      </c>
      <c r="D13" s="4"/>
      <c r="E13" s="4">
        <f>+C13+D13</f>
        <v>50000</v>
      </c>
      <c r="F13" s="4">
        <v>5950</v>
      </c>
      <c r="G13" s="4">
        <v>-350</v>
      </c>
      <c r="H13" s="4">
        <f>+F13+G13</f>
        <v>5600</v>
      </c>
      <c r="I13" s="4">
        <v>7650</v>
      </c>
      <c r="J13" s="4">
        <v>-1605</v>
      </c>
      <c r="K13" s="4">
        <f>+I13+J13</f>
        <v>6045</v>
      </c>
      <c r="L13" s="4">
        <v>3600</v>
      </c>
      <c r="M13" s="4">
        <v>-843</v>
      </c>
      <c r="N13" s="93">
        <f>+L13+M13</f>
        <v>2757</v>
      </c>
      <c r="P13" s="15"/>
    </row>
    <row r="14" spans="1:14" ht="10.5" customHeight="1">
      <c r="A14" s="76" t="s">
        <v>10</v>
      </c>
      <c r="B14" s="24" t="s">
        <v>116</v>
      </c>
      <c r="C14" s="46">
        <f>+C9+C10+C11+C12+C13</f>
        <v>50000</v>
      </c>
      <c r="D14" s="46">
        <f aca="true" t="shared" si="0" ref="D14:N14">+D9+D10+D11+D12+D13</f>
        <v>0</v>
      </c>
      <c r="E14" s="46">
        <f t="shared" si="0"/>
        <v>50000</v>
      </c>
      <c r="F14" s="46">
        <f t="shared" si="0"/>
        <v>5950</v>
      </c>
      <c r="G14" s="46">
        <f t="shared" si="0"/>
        <v>-350</v>
      </c>
      <c r="H14" s="46">
        <f t="shared" si="0"/>
        <v>5600</v>
      </c>
      <c r="I14" s="46">
        <f t="shared" si="0"/>
        <v>7650</v>
      </c>
      <c r="J14" s="46">
        <f t="shared" si="0"/>
        <v>-1605</v>
      </c>
      <c r="K14" s="46">
        <f t="shared" si="0"/>
        <v>6045</v>
      </c>
      <c r="L14" s="46">
        <f t="shared" si="0"/>
        <v>3600</v>
      </c>
      <c r="M14" s="46">
        <f t="shared" si="0"/>
        <v>-843</v>
      </c>
      <c r="N14" s="79">
        <f t="shared" si="0"/>
        <v>2757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50000</v>
      </c>
      <c r="D28" s="6">
        <f aca="true" t="shared" si="5" ref="D28:N28">+D14++D18+D26+D27</f>
        <v>0</v>
      </c>
      <c r="E28" s="6">
        <f t="shared" si="5"/>
        <v>50000</v>
      </c>
      <c r="F28" s="6">
        <f t="shared" si="5"/>
        <v>5950</v>
      </c>
      <c r="G28" s="6">
        <f t="shared" si="5"/>
        <v>-350</v>
      </c>
      <c r="H28" s="6">
        <f t="shared" si="5"/>
        <v>5600</v>
      </c>
      <c r="I28" s="6">
        <f t="shared" si="5"/>
        <v>7650</v>
      </c>
      <c r="J28" s="6">
        <f t="shared" si="5"/>
        <v>-1605</v>
      </c>
      <c r="K28" s="6">
        <f t="shared" si="5"/>
        <v>6045</v>
      </c>
      <c r="L28" s="6">
        <f t="shared" si="5"/>
        <v>3600</v>
      </c>
      <c r="M28" s="6">
        <f t="shared" si="5"/>
        <v>-843</v>
      </c>
      <c r="N28" s="105">
        <f t="shared" si="5"/>
        <v>2757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40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18" width="10.75390625" style="8" customWidth="1"/>
    <col min="19" max="20" width="9.125" style="8" customWidth="1"/>
    <col min="21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1313</v>
      </c>
      <c r="D3" s="124"/>
      <c r="E3" s="124"/>
      <c r="F3" s="124">
        <v>1314</v>
      </c>
      <c r="G3" s="124"/>
      <c r="H3" s="124"/>
      <c r="I3" s="124">
        <v>1316</v>
      </c>
      <c r="J3" s="124"/>
      <c r="K3" s="124"/>
      <c r="L3" s="124">
        <v>1317</v>
      </c>
      <c r="M3" s="124"/>
      <c r="N3" s="127"/>
    </row>
    <row r="4" spans="1:14" s="37" customFormat="1" ht="23.25" customHeight="1" thickBot="1">
      <c r="A4" s="122"/>
      <c r="B4" s="123"/>
      <c r="C4" s="154" t="s">
        <v>186</v>
      </c>
      <c r="D4" s="154"/>
      <c r="E4" s="154"/>
      <c r="F4" s="154" t="s">
        <v>80</v>
      </c>
      <c r="G4" s="154"/>
      <c r="H4" s="154"/>
      <c r="I4" s="154" t="s">
        <v>81</v>
      </c>
      <c r="J4" s="154"/>
      <c r="K4" s="154"/>
      <c r="L4" s="154" t="s">
        <v>82</v>
      </c>
      <c r="M4" s="154"/>
      <c r="N4" s="145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33"/>
      <c r="M8" s="33"/>
      <c r="N8" s="108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3"/>
      <c r="M9" s="33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33"/>
      <c r="M10" s="33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3"/>
      <c r="M11" s="33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3"/>
      <c r="M12" s="33"/>
      <c r="N12" s="93"/>
    </row>
    <row r="13" spans="1:18" ht="10.5" customHeight="1">
      <c r="A13" s="94" t="s">
        <v>144</v>
      </c>
      <c r="B13" s="17" t="s">
        <v>9</v>
      </c>
      <c r="C13" s="4">
        <v>25000</v>
      </c>
      <c r="D13" s="43">
        <v>-150</v>
      </c>
      <c r="E13" s="4">
        <f>+C13+D13</f>
        <v>24850</v>
      </c>
      <c r="F13" s="4">
        <v>2730772</v>
      </c>
      <c r="G13" s="4">
        <f>35936+65695-872009-1278940-292013+20524+199870-85637</f>
        <v>-2206574</v>
      </c>
      <c r="H13" s="4">
        <f>+F13+G13</f>
        <v>524198</v>
      </c>
      <c r="I13" s="4">
        <v>0</v>
      </c>
      <c r="J13" s="4"/>
      <c r="K13" s="4">
        <f>+I13+J13</f>
        <v>0</v>
      </c>
      <c r="L13" s="33">
        <v>0</v>
      </c>
      <c r="M13" s="4"/>
      <c r="N13" s="93">
        <f>+L13+M13</f>
        <v>0</v>
      </c>
      <c r="P13" s="15"/>
      <c r="Q13" s="8">
        <v>2565770</v>
      </c>
      <c r="R13" s="8">
        <v>2730772</v>
      </c>
    </row>
    <row r="14" spans="1:22" ht="10.5" customHeight="1">
      <c r="A14" s="76" t="s">
        <v>10</v>
      </c>
      <c r="B14" s="24" t="s">
        <v>116</v>
      </c>
      <c r="C14" s="46">
        <f>+C9+C10+C11+C12+C13</f>
        <v>25000</v>
      </c>
      <c r="D14" s="46">
        <f aca="true" t="shared" si="0" ref="D14:N14">+D9+D10+D11+D12+D13</f>
        <v>-150</v>
      </c>
      <c r="E14" s="46">
        <f t="shared" si="0"/>
        <v>24850</v>
      </c>
      <c r="F14" s="46">
        <f t="shared" si="0"/>
        <v>2730772</v>
      </c>
      <c r="G14" s="46">
        <f t="shared" si="0"/>
        <v>-2206574</v>
      </c>
      <c r="H14" s="46">
        <f t="shared" si="0"/>
        <v>524198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  <c r="R14" s="1">
        <f>SUM(R13-H13)</f>
        <v>2206574</v>
      </c>
      <c r="V14" s="1"/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25000</v>
      </c>
      <c r="D28" s="6">
        <f aca="true" t="shared" si="5" ref="D28:N28">+D14++D18+D26+D27</f>
        <v>-150</v>
      </c>
      <c r="E28" s="6">
        <f t="shared" si="5"/>
        <v>24850</v>
      </c>
      <c r="F28" s="6">
        <f t="shared" si="5"/>
        <v>2730772</v>
      </c>
      <c r="G28" s="6">
        <f t="shared" si="5"/>
        <v>-2206574</v>
      </c>
      <c r="H28" s="6">
        <f t="shared" si="5"/>
        <v>524198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40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I54" s="15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C5:C6"/>
    <mergeCell ref="D5:D6"/>
    <mergeCell ref="E5:E6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6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20" t="s">
        <v>1</v>
      </c>
      <c r="B3" s="121"/>
      <c r="C3" s="141">
        <v>1320</v>
      </c>
      <c r="D3" s="141"/>
      <c r="E3" s="141"/>
      <c r="F3" s="175">
        <v>1300</v>
      </c>
      <c r="G3" s="175"/>
      <c r="H3" s="175"/>
      <c r="I3" s="151"/>
      <c r="J3" s="151"/>
      <c r="K3" s="151"/>
      <c r="L3" s="151"/>
      <c r="M3" s="151"/>
      <c r="N3" s="174"/>
    </row>
    <row r="4" spans="1:14" s="37" customFormat="1" ht="23.25" customHeight="1" thickBot="1">
      <c r="A4" s="122"/>
      <c r="B4" s="123"/>
      <c r="C4" s="154" t="s">
        <v>164</v>
      </c>
      <c r="D4" s="154"/>
      <c r="E4" s="154"/>
      <c r="F4" s="157" t="s">
        <v>16</v>
      </c>
      <c r="G4" s="157"/>
      <c r="H4" s="157"/>
      <c r="I4" s="128"/>
      <c r="J4" s="128"/>
      <c r="K4" s="128"/>
      <c r="L4" s="128"/>
      <c r="M4" s="128"/>
      <c r="N4" s="1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5">
        <v>5</v>
      </c>
      <c r="G7" s="44">
        <v>6</v>
      </c>
      <c r="H7" s="45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36"/>
      <c r="G8" s="36"/>
      <c r="H8" s="36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36">
        <f>+'15'!C9+'15'!F9+'15'!I9+'15'!L9+'16'!C9+'16'!F9+'16'!I9+'16'!L9+'17'!C9+'17'!F9+'17'!I9+'17'!L9+'18'!C9+'18'!F9+'18'!I9+'18'!L9+'19'!C9</f>
        <v>0</v>
      </c>
      <c r="G9" s="36">
        <f>+'15'!D9+'15'!G9+'15'!J9+'15'!M9+'16'!D9+'16'!G9+'16'!J9+'16'!M9+'17'!D9+'17'!G9+'17'!J9+'17'!M9+'18'!D9+'18'!G9+'18'!J9+'18'!M9+'19'!D9</f>
        <v>0</v>
      </c>
      <c r="H9" s="36">
        <f>+'15'!E9+'15'!H9+'15'!K9+'15'!N9+'16'!E9+'16'!H9+'16'!K9+'16'!N9+'17'!E9+'17'!H9+'17'!K9+'17'!N9+'18'!E9+'18'!H9+'18'!K9+'18'!N9+'19'!E9</f>
        <v>0</v>
      </c>
      <c r="I9" s="4"/>
      <c r="J9" s="4"/>
      <c r="K9" s="4"/>
      <c r="L9" s="36"/>
      <c r="M9" s="36"/>
      <c r="N9" s="95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36">
        <f>+'15'!C10+'15'!F10+'15'!I10+'15'!L10+'16'!C10+'16'!F10+'16'!I10+'16'!L10+'17'!C10+'17'!F10+'17'!I10+'17'!L10+'18'!C10+'18'!F10+'18'!I10+'18'!L10+'19'!C10</f>
        <v>0</v>
      </c>
      <c r="G10" s="36">
        <f>+'15'!D10+'15'!G10+'15'!J10+'15'!M10+'16'!D10+'16'!G10+'16'!J10+'16'!M10+'17'!D10+'17'!G10+'17'!J10+'17'!M10+'18'!D10+'18'!G10+'18'!J10+'18'!M10+'19'!D10</f>
        <v>0</v>
      </c>
      <c r="H10" s="36">
        <f>+'15'!E10+'15'!H10+'15'!K10+'15'!N10+'16'!E10+'16'!H10+'16'!K10+'16'!N10+'17'!E10+'17'!H10+'17'!K10+'17'!N10+'18'!E10+'18'!H10+'18'!K10+'18'!N10+'19'!E10</f>
        <v>0</v>
      </c>
      <c r="I10" s="4"/>
      <c r="J10" s="4"/>
      <c r="K10" s="4"/>
      <c r="L10" s="36"/>
      <c r="M10" s="36"/>
      <c r="N10" s="95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36">
        <f>+'15'!C11+'15'!F11+'15'!I11+'15'!L11+'16'!C11+'16'!F11+'16'!I11+'16'!L11+'17'!C11+'17'!F11+'17'!I11+'17'!L11+'18'!C11+'18'!F11+'18'!I11+'18'!L11+'19'!C11</f>
        <v>0</v>
      </c>
      <c r="G11" s="36">
        <f>+'15'!D11+'15'!G11+'15'!J11+'15'!M11+'16'!D11+'16'!G11+'16'!J11+'16'!M11+'17'!D11+'17'!G11+'17'!J11+'17'!M11+'18'!D11+'18'!G11+'18'!J11+'18'!M11+'19'!D11</f>
        <v>0</v>
      </c>
      <c r="H11" s="36">
        <f>+'15'!E11+'15'!H11+'15'!K11+'15'!N11+'16'!E11+'16'!H11+'16'!K11+'16'!N11+'17'!E11+'17'!H11+'17'!K11+'17'!N11+'18'!E11+'18'!H11+'18'!K11+'18'!N11+'19'!E11</f>
        <v>0</v>
      </c>
      <c r="I11" s="4"/>
      <c r="J11" s="4"/>
      <c r="K11" s="4"/>
      <c r="L11" s="36"/>
      <c r="M11" s="36"/>
      <c r="N11" s="95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36">
        <f>+'15'!C12+'15'!F12+'15'!I12+'15'!L12+'16'!C12+'16'!F12+'16'!I12+'16'!L12+'17'!C12+'17'!F12+'17'!I12+'17'!L12+'18'!C12+'18'!F12+'18'!I12+'18'!L12+'19'!C12</f>
        <v>0</v>
      </c>
      <c r="G12" s="36">
        <f>+'15'!D12+'15'!G12+'15'!J12+'15'!M12+'16'!D12+'16'!G12+'16'!J12+'16'!M12+'17'!D12+'17'!G12+'17'!J12+'17'!M12+'18'!D12+'18'!G12+'18'!J12+'18'!M12+'19'!D12</f>
        <v>0</v>
      </c>
      <c r="H12" s="36">
        <f>+'15'!E12+'15'!H12+'15'!K12+'15'!N12+'16'!E12+'16'!H12+'16'!K12+'16'!N12+'17'!E12+'17'!H12+'17'!K12+'17'!N12+'18'!E12+'18'!H12+'18'!K12+'18'!N12+'19'!E12</f>
        <v>0</v>
      </c>
      <c r="I12" s="4"/>
      <c r="J12" s="4"/>
      <c r="K12" s="4"/>
      <c r="L12" s="36"/>
      <c r="M12" s="36"/>
      <c r="N12" s="95"/>
    </row>
    <row r="13" spans="1:14" ht="10.5" customHeight="1" thickBot="1">
      <c r="A13" s="94" t="s">
        <v>144</v>
      </c>
      <c r="B13" s="17" t="s">
        <v>9</v>
      </c>
      <c r="C13" s="4">
        <v>0</v>
      </c>
      <c r="D13" s="43"/>
      <c r="E13" s="4">
        <f>+C13+D13</f>
        <v>0</v>
      </c>
      <c r="F13" s="36">
        <f>+'15'!C13+'15'!F13+'15'!I13+'15'!L13+'16'!C13+'16'!F13+'16'!I13+'16'!L13+'17'!C13+'17'!F13+'17'!I13+'17'!L13+'18'!C13+'18'!F13+'18'!I13+'18'!L13+'19'!C13</f>
        <v>3141786</v>
      </c>
      <c r="G13" s="36">
        <f>+'15'!D13+'15'!G13+'15'!J13+'15'!M13+'16'!D13+'16'!G13+'16'!J13+'16'!M13+'17'!D13+'17'!G13+'17'!J13+'17'!M13+'18'!D13+'18'!G13+'18'!J13+'18'!M13+'19'!D13</f>
        <v>-2266553</v>
      </c>
      <c r="H13" s="36">
        <f>+'15'!E13+'15'!H13+'15'!K13+'15'!N13+'16'!E13+'16'!H13+'16'!K13+'16'!N13+'17'!E13+'17'!H13+'17'!K13+'17'!N13+'18'!E13+'18'!H13+'18'!K13+'18'!N13+'19'!E13</f>
        <v>875233</v>
      </c>
      <c r="I13" s="4"/>
      <c r="J13" s="4"/>
      <c r="K13" s="4"/>
      <c r="L13" s="36"/>
      <c r="M13" s="36"/>
      <c r="N13" s="95"/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3141786</v>
      </c>
      <c r="G14" s="46">
        <f t="shared" si="0"/>
        <v>-2266553</v>
      </c>
      <c r="H14" s="46">
        <f t="shared" si="0"/>
        <v>875233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36">
        <f>+'15'!C15+'15'!F15+'15'!I15+'15'!L15+'16'!C15+'16'!F15+'16'!I15+'16'!L15+'17'!C15+'17'!F15+'17'!I15+'17'!L15+'18'!C15+'18'!F15+'18'!I15+'18'!L15+'19'!C15</f>
        <v>0</v>
      </c>
      <c r="G15" s="36">
        <f>+'15'!D15+'15'!G15+'15'!J15+'15'!M15+'16'!D15+'16'!G15+'16'!J15+'16'!M15+'17'!D15+'17'!G15+'17'!J15+'17'!M15+'18'!D15+'18'!G15+'18'!J15+'18'!M15+'19'!D15</f>
        <v>0</v>
      </c>
      <c r="H15" s="36">
        <f>+'15'!E15+'15'!H15+'15'!K15+'15'!N15+'16'!E15+'16'!H15+'16'!K15+'16'!N15+'17'!E15+'17'!H15+'17'!K15+'17'!N15+'18'!E15+'18'!H15+'18'!K15+'18'!N15+'19'!E15</f>
        <v>0</v>
      </c>
      <c r="I15" s="4"/>
      <c r="J15" s="4"/>
      <c r="K15" s="4"/>
      <c r="L15" s="36"/>
      <c r="M15" s="36"/>
      <c r="N15" s="95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36">
        <f>+'15'!C16+'15'!F16+'15'!I16+'15'!L16+'16'!C16+'16'!F16+'16'!I16+'16'!L16+'17'!C16+'17'!F16+'17'!I16+'17'!L16+'18'!C16+'18'!F16+'18'!I16+'18'!L16+'19'!C16</f>
        <v>0</v>
      </c>
      <c r="G16" s="36">
        <f>+'15'!D16+'15'!G16+'15'!J16+'15'!M16+'16'!D16+'16'!G16+'16'!J16+'16'!M16+'17'!D16+'17'!G16+'17'!J16+'17'!M16+'18'!D16+'18'!G16+'18'!J16+'18'!M16+'19'!D16</f>
        <v>0</v>
      </c>
      <c r="H16" s="36">
        <f>+'15'!E16+'15'!H16+'15'!K16+'15'!N16+'16'!E16+'16'!H16+'16'!K16+'16'!N16+'17'!E16+'17'!H16+'17'!K16+'17'!N16+'18'!E16+'18'!H16+'18'!K16+'18'!N16+'19'!E16</f>
        <v>0</v>
      </c>
      <c r="I16" s="4"/>
      <c r="J16" s="4"/>
      <c r="K16" s="4"/>
      <c r="L16" s="36"/>
      <c r="M16" s="36"/>
      <c r="N16" s="95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36">
        <f>+'15'!C17+'15'!F17+'15'!I17+'15'!L17+'16'!C17+'16'!F17+'16'!I17+'16'!L17+'17'!C17+'17'!F17+'17'!I17+'17'!L17+'18'!C17+'18'!F17+'18'!I17+'18'!L17+'19'!C17</f>
        <v>2146249</v>
      </c>
      <c r="G17" s="36">
        <f>+'15'!D17+'15'!G17+'15'!J17+'15'!M17+'16'!D17+'16'!G17+'16'!J17+'16'!M17+'17'!D17+'17'!G17+'17'!J17+'17'!M17+'18'!D17+'18'!G17+'18'!J17+'18'!M17+'19'!D17</f>
        <v>345166</v>
      </c>
      <c r="H17" s="36">
        <f>+'15'!E17+'15'!H17+'15'!K17+'15'!N17+'16'!E17+'16'!H17+'16'!K17+'16'!N17+'17'!E17+'17'!H17+'17'!K17+'17'!N17+'18'!E17+'18'!H17+'18'!K17+'18'!N17+'19'!E17</f>
        <v>2491415</v>
      </c>
      <c r="I17" s="4"/>
      <c r="J17" s="4"/>
      <c r="K17" s="4"/>
      <c r="L17" s="36"/>
      <c r="M17" s="36"/>
      <c r="N17" s="95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2146249</v>
      </c>
      <c r="G18" s="46">
        <f t="shared" si="1"/>
        <v>345166</v>
      </c>
      <c r="H18" s="46">
        <f t="shared" si="1"/>
        <v>2491415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36">
        <f>+'15'!C19+'15'!F19+'15'!I19+'15'!L19+'16'!C19+'16'!F19+'16'!I19+'16'!L19+'17'!C19+'17'!F19+'17'!I19+'17'!L19+'18'!C19+'18'!F19+'18'!I19+'18'!L19+'19'!C19</f>
        <v>0</v>
      </c>
      <c r="G19" s="36">
        <f>+'15'!D19+'15'!G19+'15'!J19+'15'!M19+'16'!D19+'16'!G19+'16'!J19+'16'!M19+'17'!D19+'17'!G19+'17'!J19+'17'!M19+'18'!D19+'18'!G19+'18'!J19+'18'!M19+'19'!D19</f>
        <v>0</v>
      </c>
      <c r="H19" s="36">
        <f>+'15'!E19+'15'!H19+'15'!K19+'15'!N19+'16'!E19+'16'!H19+'16'!K19+'16'!N19+'17'!E19+'17'!H19+'17'!K19+'17'!N19+'18'!E19+'18'!H19+'18'!K19+'18'!N19+'19'!E19</f>
        <v>0</v>
      </c>
      <c r="I19" s="6"/>
      <c r="J19" s="6"/>
      <c r="K19" s="6"/>
      <c r="L19" s="36"/>
      <c r="M19" s="36"/>
      <c r="N19" s="9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36">
        <f>+'15'!C20+'15'!F20+'15'!I20+'15'!L20+'16'!C20+'16'!F20+'16'!I20+'16'!L20+'17'!C20+'17'!F20+'17'!I20+'17'!L20+'18'!C20+'18'!F20+'18'!I20+'18'!L20+'19'!C20</f>
        <v>0</v>
      </c>
      <c r="G20" s="36">
        <f>+'15'!D20+'15'!G20+'15'!J20+'15'!M20+'16'!D20+'16'!G20+'16'!J20+'16'!M20+'17'!D20+'17'!G20+'17'!J20+'17'!M20+'18'!D20+'18'!G20+'18'!J20+'18'!M20+'19'!D20</f>
        <v>0</v>
      </c>
      <c r="H20" s="36">
        <f>+'15'!E20+'15'!H20+'15'!K20+'15'!N20+'16'!E20+'16'!H20+'16'!K20+'16'!N20+'17'!E20+'17'!H20+'17'!K20+'17'!N20+'18'!E20+'18'!H20+'18'!K20+'18'!N20+'19'!E20</f>
        <v>0</v>
      </c>
      <c r="I20" s="6"/>
      <c r="J20" s="6"/>
      <c r="K20" s="6"/>
      <c r="L20" s="36"/>
      <c r="M20" s="36"/>
      <c r="N20" s="9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36">
        <f>+'15'!C22+'15'!F22+'15'!I22+'15'!L22+'16'!C22+'16'!F22+'16'!I22+'16'!L22+'17'!C22+'17'!F22+'17'!I22+'17'!L22+'18'!C22+'18'!F22+'18'!I22+'18'!L22+'19'!C22</f>
        <v>0</v>
      </c>
      <c r="G22" s="36">
        <f>+'15'!D22+'15'!G22+'15'!J22+'15'!M22+'16'!D22+'16'!G22+'16'!J22+'16'!M22+'17'!D22+'17'!G22+'17'!J22+'17'!M22+'18'!D22+'18'!G22+'18'!J22+'18'!M22+'19'!D22</f>
        <v>0</v>
      </c>
      <c r="H22" s="36">
        <f>+'15'!E22+'15'!H22+'15'!K22+'15'!N22+'16'!E22+'16'!H22+'16'!K22+'16'!N22+'17'!E22+'17'!H22+'17'!K22+'17'!N22+'18'!E22+'18'!H22+'18'!K22+'18'!N22+'19'!E22</f>
        <v>0</v>
      </c>
      <c r="I22" s="6"/>
      <c r="J22" s="6"/>
      <c r="K22" s="6"/>
      <c r="L22" s="36"/>
      <c r="M22" s="36"/>
      <c r="N22" s="9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36">
        <f>+'15'!C23+'15'!F23+'15'!I23+'15'!L23+'16'!C23+'16'!F23+'16'!I23+'16'!L23+'17'!C23+'17'!F23+'17'!I23+'17'!L23+'18'!C23+'18'!F23+'18'!I23+'18'!L23+'19'!C23</f>
        <v>0</v>
      </c>
      <c r="G23" s="36">
        <f>+'15'!D23+'15'!G23+'15'!J23+'15'!M23+'16'!D23+'16'!G23+'16'!J23+'16'!M23+'17'!D23+'17'!G23+'17'!J23+'17'!M23+'18'!D23+'18'!G23+'18'!J23+'18'!M23+'19'!D23</f>
        <v>0</v>
      </c>
      <c r="H23" s="36">
        <f>+'15'!E23+'15'!H23+'15'!K23+'15'!N23+'16'!E23+'16'!H23+'16'!K23+'16'!N23+'17'!E23+'17'!H23+'17'!K23+'17'!N23+'18'!E23+'18'!H23+'18'!K23+'18'!N23+'19'!E23</f>
        <v>0</v>
      </c>
      <c r="I23" s="6"/>
      <c r="J23" s="6"/>
      <c r="K23" s="6"/>
      <c r="L23" s="36"/>
      <c r="M23" s="36"/>
      <c r="N23" s="9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36">
        <f>+'15'!C24+'15'!F24+'15'!I24+'15'!L24+'16'!C24+'16'!F24+'16'!I24+'16'!L24+'17'!C24+'17'!F24+'17'!I24+'17'!L24+'18'!C24+'18'!F24+'18'!I24+'18'!L24+'19'!C24</f>
        <v>0</v>
      </c>
      <c r="G24" s="36">
        <f>+'15'!D24+'15'!G24+'15'!J24+'15'!M24+'16'!D24+'16'!G24+'16'!J24+'16'!M24+'17'!D24+'17'!G24+'17'!J24+'17'!M24+'18'!D24+'18'!G24+'18'!J24+'18'!M24+'19'!D24</f>
        <v>0</v>
      </c>
      <c r="H24" s="36">
        <f>+'15'!E24+'15'!H24+'15'!K24+'15'!N24+'16'!E24+'16'!H24+'16'!K24+'16'!N24+'17'!E24+'17'!H24+'17'!K24+'17'!N24+'18'!E24+'18'!H24+'18'!K24+'18'!N24+'19'!E24</f>
        <v>0</v>
      </c>
      <c r="I24" s="4"/>
      <c r="J24" s="4"/>
      <c r="K24" s="6"/>
      <c r="L24" s="36"/>
      <c r="M24" s="36"/>
      <c r="N24" s="9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36">
        <f>+'15'!C26+'15'!F26+'15'!I26+'15'!L26+'16'!C26+'16'!F26+'16'!I26+'16'!L26+'17'!C26+'17'!F26+'17'!I26+'17'!L26+'18'!C26+'18'!F26+'18'!I26+'18'!L26+'19'!C26</f>
        <v>0</v>
      </c>
      <c r="G26" s="36">
        <f>+'15'!D26+'15'!G26+'15'!J26+'15'!M26+'16'!D26+'16'!G26+'16'!J26+'16'!M26+'17'!D26+'17'!G26+'17'!J26+'17'!M26+'18'!D26+'18'!G26+'18'!J26+'18'!M26+'19'!D26</f>
        <v>0</v>
      </c>
      <c r="H26" s="36">
        <f>+'15'!E26+'15'!H26+'15'!K26+'15'!N26+'16'!E26+'16'!H26+'16'!K26+'16'!N26+'17'!E26+'17'!H26+'17'!K26+'17'!N26+'18'!E26+'18'!H26+'18'!K26+'18'!N26+'19'!E26</f>
        <v>0</v>
      </c>
      <c r="I26" s="6"/>
      <c r="J26" s="6"/>
      <c r="K26" s="6"/>
      <c r="L26" s="36"/>
      <c r="M26" s="36"/>
      <c r="N26" s="9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5288035</v>
      </c>
      <c r="G28" s="6">
        <f t="shared" si="5"/>
        <v>-1921387</v>
      </c>
      <c r="H28" s="6">
        <f t="shared" si="5"/>
        <v>3366648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18" ht="10.5" customHeight="1">
      <c r="A29" s="133" t="s">
        <v>21</v>
      </c>
      <c r="B29" s="134"/>
      <c r="C29" s="4"/>
      <c r="D29" s="4"/>
      <c r="E29" s="4"/>
      <c r="F29" s="36">
        <f>+'15'!C29+'15'!F29+'15'!I29+'15'!L29+'16'!C29+'16'!F29+'16'!I29+'16'!L29+'17'!C29+'17'!F29+'17'!I29+'17'!L29+'18'!C29+'18'!F29+'18'!I29+'18'!L29+'19'!C29</f>
        <v>0</v>
      </c>
      <c r="G29" s="36">
        <f>+'15'!D29+'15'!G29+'15'!J29+'15'!M29+'16'!D29+'16'!G29+'16'!J29+'16'!M29+'17'!D29+'17'!G29+'17'!J29+'17'!M29+'18'!D29+'18'!G29+'18'!J29+'18'!M29+'19'!D29</f>
        <v>0</v>
      </c>
      <c r="H29" s="36">
        <f>+'15'!E29+'15'!H29+'15'!K29+'15'!N29+'16'!E29+'16'!H29+'16'!K29+'16'!N29+'17'!E29+'17'!H29+'17'!K29+'17'!N29+'18'!E29+'18'!H29+'18'!K29+'18'!N29+'19'!E29</f>
        <v>0</v>
      </c>
      <c r="I29" s="4"/>
      <c r="J29" s="4"/>
      <c r="K29" s="4"/>
      <c r="L29" s="36"/>
      <c r="M29" s="36"/>
      <c r="N29" s="95"/>
      <c r="R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36">
        <f>+'15'!C30+'15'!F30+'15'!I30+'15'!L30+'16'!C30+'16'!F30+'16'!I30+'16'!L30+'17'!C30+'17'!F30+'17'!I30+'17'!L30+'18'!C30+'18'!F30+'18'!I30+'18'!L30+'19'!C30</f>
        <v>0</v>
      </c>
      <c r="G30" s="36">
        <f>+'15'!D30+'15'!G30+'15'!J30+'15'!M30+'16'!D30+'16'!G30+'16'!J30+'16'!M30+'17'!D30+'17'!G30+'17'!J30+'17'!M30+'18'!D30+'18'!G30+'18'!J30+'18'!M30+'19'!D30</f>
        <v>0</v>
      </c>
      <c r="H30" s="36">
        <f>+'15'!E30+'15'!H30+'15'!K30+'15'!N30+'16'!E30+'16'!H30+'16'!K30+'16'!N30+'17'!E30+'17'!H30+'17'!K30+'17'!N30+'18'!E30+'18'!H30+'18'!K30+'18'!N30+'19'!E30</f>
        <v>0</v>
      </c>
      <c r="I30" s="4"/>
      <c r="J30" s="4"/>
      <c r="K30" s="4"/>
      <c r="L30" s="36"/>
      <c r="M30" s="36"/>
      <c r="N30" s="95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36">
        <f>+'15'!C31+'15'!F31+'15'!I31+'15'!L31+'16'!C31+'16'!F31+'16'!I31+'16'!L31+'17'!C31+'17'!F31+'17'!I31+'17'!L31+'18'!C31+'18'!F31+'18'!I31+'18'!L31+'19'!C31</f>
        <v>0</v>
      </c>
      <c r="G31" s="36">
        <f>+'15'!D31+'15'!G31+'15'!J31+'15'!M31+'16'!D31+'16'!G31+'16'!J31+'16'!M31+'17'!D31+'17'!G31+'17'!J31+'17'!M31+'18'!D31+'18'!G31+'18'!J31+'18'!M31+'19'!D31</f>
        <v>0</v>
      </c>
      <c r="H31" s="36">
        <f>+'15'!E31+'15'!H31+'15'!K31+'15'!N31+'16'!E31+'16'!H31+'16'!K31+'16'!N31+'17'!E31+'17'!H31+'17'!K31+'17'!N31+'18'!E31+'18'!H31+'18'!K31+'18'!N31+'19'!E31</f>
        <v>0</v>
      </c>
      <c r="I31" s="4"/>
      <c r="J31" s="4"/>
      <c r="K31" s="4"/>
      <c r="L31" s="36"/>
      <c r="M31" s="36"/>
      <c r="N31" s="95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36">
        <f>+'15'!C32+'15'!F32+'15'!I32+'15'!L32+'16'!C32+'16'!F32+'16'!I32+'16'!L32+'17'!C32+'17'!F32+'17'!I32+'17'!L32+'18'!C32+'18'!F32+'18'!I32+'18'!L32+'19'!C32</f>
        <v>0</v>
      </c>
      <c r="G32" s="36">
        <f>+'15'!D32+'15'!G32+'15'!J32+'15'!M32+'16'!D32+'16'!G32+'16'!J32+'16'!M32+'17'!D32+'17'!G32+'17'!J32+'17'!M32+'18'!D32+'18'!G32+'18'!J32+'18'!M32+'19'!D32</f>
        <v>0</v>
      </c>
      <c r="H32" s="36">
        <f>+'15'!E32+'15'!H32+'15'!K32+'15'!N32+'16'!E32+'16'!H32+'16'!K32+'16'!N32+'17'!E32+'17'!H32+'17'!K32+'17'!N32+'18'!E32+'18'!H32+'18'!K32+'18'!N32+'19'!E32</f>
        <v>0</v>
      </c>
      <c r="I32" s="4"/>
      <c r="J32" s="4"/>
      <c r="K32" s="4"/>
      <c r="L32" s="36"/>
      <c r="M32" s="36"/>
      <c r="N32" s="95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36">
        <f>+'15'!C34+'15'!F34+'15'!I34+'15'!L34+'16'!C34+'16'!F34+'16'!I34+'16'!L34+'17'!C34+'17'!F34+'17'!I34+'17'!L34+'18'!C34+'18'!F34+'18'!I34+'18'!L34+'19'!C34</f>
        <v>0</v>
      </c>
      <c r="G34" s="36">
        <f>+'15'!D34+'15'!G34+'15'!J34+'15'!M34+'16'!D34+'16'!G34+'16'!J34+'16'!M34+'17'!D34+'17'!G34+'17'!J34+'17'!M34+'18'!D34+'18'!G34+'18'!J34+'18'!M34+'19'!D34</f>
        <v>0</v>
      </c>
      <c r="H34" s="36">
        <f>+'15'!E34+'15'!H34+'15'!K34+'15'!N34+'16'!E34+'16'!H34+'16'!K34+'16'!N34+'17'!E34+'17'!H34+'17'!K34+'17'!N34+'18'!E34+'18'!H34+'18'!K34+'18'!N34+'19'!E34</f>
        <v>0</v>
      </c>
      <c r="I34" s="4"/>
      <c r="J34" s="4"/>
      <c r="K34" s="4"/>
      <c r="L34" s="36"/>
      <c r="M34" s="36"/>
      <c r="N34" s="95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36">
        <f>+'15'!C35+'15'!F35+'15'!I35+'15'!L35+'16'!C35+'16'!F35+'16'!I35+'16'!L35+'17'!C35+'17'!F35+'17'!I35+'17'!L35+'18'!C35+'18'!F35+'18'!I35+'18'!L35+'19'!C35</f>
        <v>0</v>
      </c>
      <c r="G35" s="36">
        <f>+'15'!D35+'15'!G35+'15'!J35+'15'!M35+'16'!D35+'16'!G35+'16'!J35+'16'!M35+'17'!D35+'17'!G35+'17'!J35+'17'!M35+'18'!D35+'18'!G35+'18'!J35+'18'!M35+'19'!D35</f>
        <v>0</v>
      </c>
      <c r="H35" s="36">
        <f>+'15'!E35+'15'!H35+'15'!K35+'15'!N35+'16'!E35+'16'!H35+'16'!K35+'16'!N35+'17'!E35+'17'!H35+'17'!K35+'17'!N35+'18'!E35+'18'!H35+'18'!K35+'18'!N35+'19'!E35</f>
        <v>0</v>
      </c>
      <c r="I35" s="4"/>
      <c r="J35" s="4"/>
      <c r="K35" s="4"/>
      <c r="L35" s="36"/>
      <c r="M35" s="36"/>
      <c r="N35" s="95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36">
        <f>+'15'!C36+'15'!F36+'15'!I36+'15'!L36+'16'!C36+'16'!F36+'16'!I36+'16'!L36+'17'!C36+'17'!F36+'17'!I36+'17'!L36+'18'!C36+'18'!F36+'18'!I36+'18'!L36+'19'!C36</f>
        <v>0</v>
      </c>
      <c r="G36" s="36">
        <f>+'15'!D36+'15'!G36+'15'!J36+'15'!M36+'16'!D36+'16'!G36+'16'!J36+'16'!M36+'17'!D36+'17'!G36+'17'!J36+'17'!M36+'18'!D36+'18'!G36+'18'!J36+'18'!M36+'19'!D36</f>
        <v>0</v>
      </c>
      <c r="H36" s="36">
        <f>+'15'!E36+'15'!H36+'15'!K36+'15'!N36+'16'!E36+'16'!H36+'16'!K36+'16'!N36+'17'!E36+'17'!H36+'17'!K36+'17'!N36+'18'!E36+'18'!H36+'18'!K36+'18'!N36+'19'!E36</f>
        <v>0</v>
      </c>
      <c r="I36" s="4"/>
      <c r="J36" s="4"/>
      <c r="K36" s="4"/>
      <c r="L36" s="36"/>
      <c r="M36" s="36"/>
      <c r="N36" s="95"/>
    </row>
    <row r="37" spans="1:37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94" t="s">
        <v>154</v>
      </c>
      <c r="B38" s="17" t="s">
        <v>25</v>
      </c>
      <c r="C38" s="4"/>
      <c r="D38" s="4"/>
      <c r="E38" s="4"/>
      <c r="F38" s="36">
        <f>+'15'!C38+'15'!F38+'15'!I38+'15'!L38+'16'!C38+'16'!F38+'16'!I38+'16'!L38+'17'!C38+'17'!F38+'17'!I38+'17'!L38+'18'!C38+'18'!F38+'18'!I38+'18'!L38+'19'!C38</f>
        <v>0</v>
      </c>
      <c r="G38" s="36">
        <f>+'15'!D38+'15'!G38+'15'!J38+'15'!M38+'16'!D38+'16'!G38+'16'!J38+'16'!M38+'17'!D38+'17'!G38+'17'!J38+'17'!M38+'18'!D38+'18'!G38+'18'!J38+'18'!M38+'19'!D38</f>
        <v>0</v>
      </c>
      <c r="H38" s="36">
        <f>+'15'!E38+'15'!H38+'15'!K38+'15'!N38+'16'!E38+'16'!H38+'16'!K38+'16'!N38+'17'!E38+'17'!H38+'17'!K38+'17'!N38+'18'!E38+'18'!H38+'18'!K38+'18'!N38+'19'!E38</f>
        <v>0</v>
      </c>
      <c r="I38" s="4"/>
      <c r="J38" s="4"/>
      <c r="K38" s="4"/>
      <c r="L38" s="36"/>
      <c r="M38" s="36"/>
      <c r="N38" s="95"/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94" t="s">
        <v>158</v>
      </c>
      <c r="B39" s="17" t="s">
        <v>126</v>
      </c>
      <c r="C39" s="4"/>
      <c r="D39" s="4"/>
      <c r="E39" s="4"/>
      <c r="F39" s="36">
        <f>+'15'!C39+'15'!F39+'15'!I39+'15'!L39+'16'!C39+'16'!F39+'16'!I39+'16'!L39+'17'!C39+'17'!F39+'17'!I39+'17'!L39+'18'!C39+'18'!F39+'18'!I39+'18'!L39+'19'!C39</f>
        <v>0</v>
      </c>
      <c r="G39" s="36">
        <f>+'15'!D39+'15'!G39+'15'!J39+'15'!M39+'16'!D39+'16'!G39+'16'!J39+'16'!M39+'17'!D39+'17'!G39+'17'!J39+'17'!M39+'18'!D39+'18'!G39+'18'!J39+'18'!M39+'19'!D39</f>
        <v>0</v>
      </c>
      <c r="H39" s="36">
        <f>+'15'!E39+'15'!H39+'15'!K39+'15'!N39+'16'!E39+'16'!H39+'16'!K39+'16'!N39+'17'!E39+'17'!H39+'17'!K39+'17'!N39+'18'!E39+'18'!H39+'18'!K39+'18'!N39+'19'!E39</f>
        <v>0</v>
      </c>
      <c r="I39" s="4"/>
      <c r="J39" s="4"/>
      <c r="K39" s="4"/>
      <c r="L39" s="36"/>
      <c r="M39" s="36"/>
      <c r="N39" s="95"/>
      <c r="AA39" s="1"/>
      <c r="AB39" s="1"/>
      <c r="AC39" s="1"/>
      <c r="AG39" s="1"/>
      <c r="AH39" s="1"/>
      <c r="AI39" s="1"/>
      <c r="AJ39" s="1"/>
      <c r="AK39" s="1"/>
    </row>
    <row r="40" spans="1:37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36">
        <f>+'15'!C40+'15'!F40+'15'!I40+'15'!L40+'16'!C40+'16'!F40+'16'!I40+'16'!L40+'17'!C40+'17'!F40+'17'!I40+'17'!L40+'18'!C40+'18'!F40+'18'!I40+'18'!L40+'19'!C40</f>
        <v>0</v>
      </c>
      <c r="G40" s="36">
        <f>+'15'!D40+'15'!G40+'15'!J40+'15'!M40+'16'!D40+'16'!G40+'16'!J40+'16'!M40+'17'!D40+'17'!G40+'17'!J40+'17'!M40+'18'!D40+'18'!G40+'18'!J40+'18'!M40+'19'!D40</f>
        <v>0</v>
      </c>
      <c r="H40" s="36">
        <f>+'15'!E40+'15'!H40+'15'!K40+'15'!N40+'16'!E40+'16'!H40+'16'!K40+'16'!N40+'17'!E40+'17'!H40+'17'!K40+'17'!N40+'18'!E40+'18'!H40+'18'!K40+'18'!N40+'19'!E40</f>
        <v>0</v>
      </c>
      <c r="I40" s="4"/>
      <c r="J40" s="4"/>
      <c r="K40" s="4"/>
      <c r="L40" s="36"/>
      <c r="M40" s="36"/>
      <c r="N40" s="95"/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103" t="s">
        <v>168</v>
      </c>
      <c r="B42" s="50" t="s">
        <v>17</v>
      </c>
      <c r="C42" s="6"/>
      <c r="D42" s="6"/>
      <c r="E42" s="6"/>
      <c r="F42" s="36">
        <f>+'15'!C42+'15'!F42+'15'!I42+'15'!L42+'16'!C42+'16'!F42+'16'!I42+'16'!L42+'17'!C42+'17'!F42+'17'!I42+'17'!L42+'18'!C42+'18'!F42+'18'!I42+'18'!L42+'19'!C42</f>
        <v>0</v>
      </c>
      <c r="G42" s="36">
        <f>+'15'!D42+'15'!G42+'15'!J42+'15'!M42+'16'!D42+'16'!G42+'16'!J42+'16'!M42+'17'!D42+'17'!G42+'17'!J42+'17'!M42+'18'!D42+'18'!G42+'18'!J42+'18'!M42+'19'!D42</f>
        <v>0</v>
      </c>
      <c r="H42" s="36">
        <f>+'15'!E42+'15'!H42+'15'!K42+'15'!N42+'16'!E42+'16'!H42+'16'!K42+'16'!N42+'17'!E42+'17'!H42+'17'!K42+'17'!N42+'18'!E42+'18'!H42+'18'!K42+'18'!N42+'19'!E42</f>
        <v>0</v>
      </c>
      <c r="I42" s="6"/>
      <c r="J42" s="6"/>
      <c r="K42" s="6"/>
      <c r="L42" s="36"/>
      <c r="M42" s="36"/>
      <c r="N42" s="95"/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104" t="s">
        <v>169</v>
      </c>
      <c r="B43" s="52" t="s">
        <v>129</v>
      </c>
      <c r="C43" s="6"/>
      <c r="D43" s="6"/>
      <c r="E43" s="6"/>
      <c r="F43" s="36">
        <f>+'15'!C43+'15'!F43+'15'!I43+'15'!L43+'16'!C43+'16'!F43+'16'!I43+'16'!L43+'17'!C43+'17'!F43+'17'!I43+'17'!L43+'18'!C43+'18'!F43+'18'!I43+'18'!L43+'19'!C43</f>
        <v>0</v>
      </c>
      <c r="G43" s="36">
        <f>+'15'!D43+'15'!G43+'15'!J43+'15'!M43+'16'!D43+'16'!G43+'16'!J43+'16'!M43+'17'!D43+'17'!G43+'17'!J43+'17'!M43+'18'!D43+'18'!G43+'18'!J43+'18'!M43+'19'!D43</f>
        <v>0</v>
      </c>
      <c r="H43" s="36">
        <f>+'15'!E43+'15'!H43+'15'!K43+'15'!N43+'16'!E43+'16'!H43+'16'!K43+'16'!N43+'17'!E43+'17'!H43+'17'!K43+'17'!N43+'18'!E43+'18'!H43+'18'!K43+'18'!N43+'19'!E43</f>
        <v>0</v>
      </c>
      <c r="I43" s="6"/>
      <c r="J43" s="6"/>
      <c r="K43" s="6"/>
      <c r="L43" s="36"/>
      <c r="M43" s="36"/>
      <c r="N43" s="95"/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36">
        <f>+'15'!C45+'15'!F45+'15'!I45+'15'!L45+'16'!C45+'16'!F45+'16'!I45+'16'!L45+'17'!C45+'17'!F45+'17'!I45+'17'!L45+'18'!C45+'18'!F45+'18'!I45+'18'!L45+'19'!C45</f>
        <v>0</v>
      </c>
      <c r="G45" s="36">
        <f>+'15'!D45+'15'!G45+'15'!J45+'15'!M45+'16'!D45+'16'!G45+'16'!J45+'16'!M45+'17'!D45+'17'!G45+'17'!J45+'17'!M45+'18'!D45+'18'!G45+'18'!J45+'18'!M45+'19'!D45</f>
        <v>0</v>
      </c>
      <c r="H45" s="36">
        <f>+'15'!E45+'15'!H45+'15'!K45+'15'!N45+'16'!E45+'16'!H45+'16'!K45+'16'!N45+'17'!E45+'17'!H45+'17'!K45+'17'!N45+'18'!E45+'18'!H45+'18'!K45+'18'!N45+'19'!E45</f>
        <v>0</v>
      </c>
      <c r="I45" s="6"/>
      <c r="J45" s="6"/>
      <c r="K45" s="6"/>
      <c r="L45" s="36"/>
      <c r="M45" s="36"/>
      <c r="N45" s="9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36">
        <f>+'15'!C46+'15'!F46+'15'!I46+'15'!L46+'16'!C46+'16'!F46+'16'!I46+'16'!L46+'17'!C46+'17'!F46+'17'!I46+'17'!L46+'18'!C46+'18'!F46+'18'!I46+'18'!L46+'19'!C46</f>
        <v>0</v>
      </c>
      <c r="G46" s="36">
        <f>+'15'!D46+'15'!G46+'15'!J46+'15'!M46+'16'!D46+'16'!G46+'16'!J46+'16'!M46+'17'!D46+'17'!G46+'17'!J46+'17'!M46+'18'!D46+'18'!G46+'18'!J46+'18'!M46+'19'!D46</f>
        <v>0</v>
      </c>
      <c r="H46" s="36">
        <f>+'15'!E46+'15'!H46+'15'!K46+'15'!N46+'16'!E46+'16'!H46+'16'!K46+'16'!N46+'17'!E46+'17'!H46+'17'!K46+'17'!N46+'18'!E46+'18'!H46+'18'!K46+'18'!N46+'19'!E46</f>
        <v>0</v>
      </c>
      <c r="I46" s="6"/>
      <c r="J46" s="6"/>
      <c r="K46" s="6"/>
      <c r="L46" s="36"/>
      <c r="M46" s="36"/>
      <c r="N46" s="9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6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X50" s="13"/>
      <c r="Y50" s="13"/>
      <c r="Z50" s="13"/>
    </row>
    <row r="51" spans="1:14" ht="12" customHeight="1" thickBot="1">
      <c r="A51" s="81"/>
      <c r="B51" s="82" t="s">
        <v>29</v>
      </c>
      <c r="C51" s="54"/>
      <c r="D51" s="54"/>
      <c r="E51" s="54"/>
      <c r="F51" s="59">
        <f>+'15'!C51+'15'!F51+'15'!I51+'15'!L51+'16'!C51+'16'!F51+'16'!I51+'16'!L51+'17'!C51+'17'!F51+'17'!I51+'17'!L51+'18'!C51+'18'!F51+'18'!I51+'18'!L51+'19'!C51</f>
        <v>0</v>
      </c>
      <c r="G51" s="59">
        <f>+'15'!D51+'15'!G51+'15'!J51+'15'!M51+'16'!D51+'16'!G51+'16'!J51+'16'!M51+'17'!D51+'17'!G51+'17'!J51+'17'!M51+'18'!D51+'18'!G51+'18'!J51+'18'!M51+'19'!D51</f>
        <v>0</v>
      </c>
      <c r="H51" s="59">
        <f>+'15'!E51+'15'!H51+'15'!K51+'15'!N51+'16'!E51+'16'!H51+'16'!K51+'16'!N51+'17'!E51+'17'!H51+'17'!K51+'17'!N51+'18'!E51+'18'!H51+'18'!K51+'18'!N51+'19'!E51</f>
        <v>0</v>
      </c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9">
        <f>+'15'!C52+'15'!F52+'15'!I52+'15'!L52+'16'!C52+'16'!F52+'16'!I52+'16'!L52+'17'!C52+'17'!F52+'17'!I52+'17'!L52+'18'!C52+'18'!F52+'18'!I52+'18'!L52+'19'!C52</f>
        <v>0</v>
      </c>
      <c r="G52" s="59">
        <f>+'15'!D52+'15'!G52+'15'!J52+'15'!M52+'16'!D52+'16'!G52+'16'!J52+'16'!M52+'17'!D52+'17'!G52+'17'!J52+'17'!M52+'18'!D52+'18'!G52+'18'!J52+'18'!M52+'19'!D52</f>
        <v>0</v>
      </c>
      <c r="H52" s="59">
        <f>+'15'!E52+'15'!H52+'15'!K52+'15'!N52+'16'!E52+'16'!H52+'16'!K52+'16'!N52+'17'!E52+'17'!H52+'17'!K52+'17'!N52+'18'!E52+'18'!H52+'18'!K52+'18'!N52+'19'!E52</f>
        <v>0</v>
      </c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5"/>
      <c r="Y63" s="5"/>
      <c r="Z63" s="5"/>
    </row>
    <row r="64" spans="24:26" ht="12.75">
      <c r="X64" s="5"/>
      <c r="Y64" s="5"/>
      <c r="Z64" s="5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  <row r="75" spans="24:26" ht="12.75">
      <c r="X75" s="1"/>
      <c r="Y75" s="1"/>
      <c r="Z75" s="1"/>
    </row>
    <row r="76" spans="24:26" ht="12.75">
      <c r="X76" s="1"/>
      <c r="Y76" s="1"/>
      <c r="Z76" s="1"/>
    </row>
  </sheetData>
  <sheetProtection selectLockedCells="1" selectUnlockedCells="1"/>
  <mergeCells count="25">
    <mergeCell ref="A7:B7"/>
    <mergeCell ref="A8:B8"/>
    <mergeCell ref="A29:B29"/>
    <mergeCell ref="E5:E6"/>
    <mergeCell ref="A3:B6"/>
    <mergeCell ref="C3:E3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1:N1"/>
    <mergeCell ref="I3:K3"/>
    <mergeCell ref="L3:N3"/>
    <mergeCell ref="I4:K4"/>
    <mergeCell ref="L4:N4"/>
    <mergeCell ref="N5:N6"/>
    <mergeCell ref="M5:M6"/>
    <mergeCell ref="L5:L6"/>
    <mergeCell ref="K5:K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6384" width="9.125" style="8" customWidth="1"/>
  </cols>
  <sheetData>
    <row r="1" spans="1:14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.75" customHeight="1" thickBot="1">
      <c r="A3" s="120" t="s">
        <v>1</v>
      </c>
      <c r="B3" s="121"/>
      <c r="C3" s="124">
        <v>1006</v>
      </c>
      <c r="D3" s="124"/>
      <c r="E3" s="124"/>
      <c r="F3" s="124">
        <v>1007</v>
      </c>
      <c r="G3" s="124"/>
      <c r="H3" s="124"/>
      <c r="I3" s="124">
        <v>1009</v>
      </c>
      <c r="J3" s="124"/>
      <c r="K3" s="124"/>
      <c r="L3" s="137">
        <v>1006</v>
      </c>
      <c r="M3" s="137"/>
      <c r="N3" s="138"/>
    </row>
    <row r="4" spans="1:14" s="10" customFormat="1" ht="24" customHeight="1" thickBot="1">
      <c r="A4" s="122"/>
      <c r="B4" s="123"/>
      <c r="C4" s="140" t="s">
        <v>33</v>
      </c>
      <c r="D4" s="140"/>
      <c r="E4" s="140"/>
      <c r="F4" s="128" t="s">
        <v>34</v>
      </c>
      <c r="G4" s="128"/>
      <c r="H4" s="128"/>
      <c r="I4" s="128" t="s">
        <v>35</v>
      </c>
      <c r="J4" s="128"/>
      <c r="K4" s="128"/>
      <c r="L4" s="128" t="s">
        <v>184</v>
      </c>
      <c r="M4" s="128"/>
      <c r="N4" s="1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6" ht="10.5" customHeight="1">
      <c r="A11" s="94" t="s">
        <v>142</v>
      </c>
      <c r="B11" s="17" t="s">
        <v>7</v>
      </c>
      <c r="C11" s="4">
        <v>710378</v>
      </c>
      <c r="D11" s="4"/>
      <c r="E11" s="4">
        <f>+C11+D11</f>
        <v>710378</v>
      </c>
      <c r="F11" s="4">
        <v>724423</v>
      </c>
      <c r="G11" s="4"/>
      <c r="H11" s="4">
        <f>+F11+G11</f>
        <v>724423</v>
      </c>
      <c r="I11" s="4">
        <v>4119196</v>
      </c>
      <c r="J11" s="4">
        <f>6217-48463+66087</f>
        <v>23841</v>
      </c>
      <c r="K11" s="4">
        <f>+I11+J11</f>
        <v>4143037</v>
      </c>
      <c r="L11" s="4">
        <v>0</v>
      </c>
      <c r="M11" s="4">
        <v>0</v>
      </c>
      <c r="N11" s="93">
        <v>0</v>
      </c>
      <c r="P11" s="1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4"/>
      <c r="M13" s="4"/>
      <c r="N13" s="93"/>
    </row>
    <row r="14" spans="1:14" ht="10.5" customHeight="1" thickBot="1">
      <c r="A14" s="76" t="s">
        <v>10</v>
      </c>
      <c r="B14" s="24" t="s">
        <v>116</v>
      </c>
      <c r="C14" s="46">
        <f>+C9+C10+C11+C12+C13</f>
        <v>710378</v>
      </c>
      <c r="D14" s="46">
        <f>+D9+D10+D11+D12+D13</f>
        <v>0</v>
      </c>
      <c r="E14" s="46">
        <f aca="true" t="shared" si="0" ref="E14:N14">+E9+E10+E11+E12+E13</f>
        <v>710378</v>
      </c>
      <c r="F14" s="46">
        <f t="shared" si="0"/>
        <v>724423</v>
      </c>
      <c r="G14" s="46">
        <f>+G9+G10+G11+G12+G13</f>
        <v>0</v>
      </c>
      <c r="H14" s="46">
        <f t="shared" si="0"/>
        <v>724423</v>
      </c>
      <c r="I14" s="46">
        <f t="shared" si="0"/>
        <v>4119196</v>
      </c>
      <c r="J14" s="46">
        <f>+J9+J10+J11+J12+J13</f>
        <v>23841</v>
      </c>
      <c r="K14" s="46">
        <f t="shared" si="0"/>
        <v>4143037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4"/>
      <c r="M15" s="4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710378</v>
      </c>
      <c r="D28" s="6">
        <f>+D14++D18+D26+D27</f>
        <v>0</v>
      </c>
      <c r="E28" s="6">
        <f aca="true" t="shared" si="5" ref="E28:N28">+E14++E18+E26+E27</f>
        <v>710378</v>
      </c>
      <c r="F28" s="6">
        <f t="shared" si="5"/>
        <v>724423</v>
      </c>
      <c r="G28" s="6">
        <f>+G14++G18+G26+G27</f>
        <v>0</v>
      </c>
      <c r="H28" s="6">
        <f t="shared" si="5"/>
        <v>724423</v>
      </c>
      <c r="I28" s="6">
        <f t="shared" si="5"/>
        <v>4119196</v>
      </c>
      <c r="J28" s="6">
        <f>+J14++J18+J26+J27</f>
        <v>23841</v>
      </c>
      <c r="K28" s="6">
        <f t="shared" si="5"/>
        <v>4143037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18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O37" s="1"/>
      <c r="P37" s="1"/>
      <c r="Q37" s="1"/>
      <c r="R37" s="1"/>
    </row>
    <row r="38" spans="1:18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O38" s="1"/>
      <c r="P38" s="1"/>
      <c r="Q38" s="1"/>
      <c r="R38" s="1"/>
    </row>
    <row r="39" spans="1:18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O39" s="1"/>
      <c r="P39" s="1"/>
      <c r="Q39" s="1"/>
      <c r="R39" s="1"/>
    </row>
    <row r="40" spans="1:18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O40" s="5"/>
      <c r="P40" s="5"/>
      <c r="Q40" s="5"/>
      <c r="R40" s="5"/>
    </row>
    <row r="41" spans="1:18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</row>
    <row r="42" spans="1:18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</row>
    <row r="43" spans="1:18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14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</sheetData>
  <sheetProtection selectLockedCells="1" selectUnlockedCells="1"/>
  <mergeCells count="25">
    <mergeCell ref="A29:B29"/>
    <mergeCell ref="E5:E6"/>
    <mergeCell ref="G5:G6"/>
    <mergeCell ref="H5:H6"/>
    <mergeCell ref="C5:C6"/>
    <mergeCell ref="D5:D6"/>
    <mergeCell ref="A7:B7"/>
    <mergeCell ref="A8:B8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J5:J6"/>
    <mergeCell ref="K5:K6"/>
    <mergeCell ref="L3:N3"/>
    <mergeCell ref="L4:N4"/>
    <mergeCell ref="L5:L6"/>
    <mergeCell ref="M5:M6"/>
    <mergeCell ref="N5:N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1401</v>
      </c>
      <c r="D3" s="124"/>
      <c r="E3" s="124"/>
      <c r="F3" s="124">
        <v>1402</v>
      </c>
      <c r="G3" s="124"/>
      <c r="H3" s="124"/>
      <c r="I3" s="141">
        <v>1403</v>
      </c>
      <c r="J3" s="141"/>
      <c r="K3" s="141"/>
      <c r="L3" s="175">
        <v>1400</v>
      </c>
      <c r="M3" s="175"/>
      <c r="N3" s="176"/>
    </row>
    <row r="4" spans="1:14" s="37" customFormat="1" ht="23.25" customHeight="1" thickBot="1">
      <c r="A4" s="122"/>
      <c r="B4" s="123"/>
      <c r="C4" s="154" t="s">
        <v>182</v>
      </c>
      <c r="D4" s="154"/>
      <c r="E4" s="154"/>
      <c r="F4" s="154" t="s">
        <v>83</v>
      </c>
      <c r="G4" s="154"/>
      <c r="H4" s="154"/>
      <c r="I4" s="154" t="s">
        <v>139</v>
      </c>
      <c r="J4" s="154"/>
      <c r="K4" s="154"/>
      <c r="L4" s="177" t="s">
        <v>84</v>
      </c>
      <c r="M4" s="177"/>
      <c r="N4" s="178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5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33"/>
      <c r="G9" s="33"/>
      <c r="H9" s="4"/>
      <c r="I9" s="4"/>
      <c r="J9" s="4"/>
      <c r="K9" s="4"/>
      <c r="L9" s="36">
        <f>+C9+F9+I9</f>
        <v>0</v>
      </c>
      <c r="M9" s="36">
        <f>+D9+G9+J9</f>
        <v>0</v>
      </c>
      <c r="N9" s="95">
        <f>+E9+H9+K9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33"/>
      <c r="G10" s="33"/>
      <c r="H10" s="4"/>
      <c r="I10" s="4"/>
      <c r="J10" s="4"/>
      <c r="K10" s="4"/>
      <c r="L10" s="36">
        <f aca="true" t="shared" si="0" ref="L10:L52">+C10+F10+I10</f>
        <v>0</v>
      </c>
      <c r="M10" s="36">
        <f aca="true" t="shared" si="1" ref="M10:M52">+D10+G10+J10</f>
        <v>0</v>
      </c>
      <c r="N10" s="95">
        <f aca="true" t="shared" si="2" ref="N10:N52">+E10+H10+K10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33"/>
      <c r="G11" s="33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5">
        <f t="shared" si="2"/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33"/>
      <c r="G12" s="33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5">
        <f t="shared" si="2"/>
        <v>0</v>
      </c>
    </row>
    <row r="13" spans="1:16" ht="10.5" customHeight="1" thickBot="1">
      <c r="A13" s="94" t="s">
        <v>144</v>
      </c>
      <c r="B13" s="17" t="s">
        <v>9</v>
      </c>
      <c r="C13" s="4"/>
      <c r="D13" s="43"/>
      <c r="E13" s="4"/>
      <c r="F13" s="33"/>
      <c r="G13" s="33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5">
        <f t="shared" si="2"/>
        <v>0</v>
      </c>
      <c r="P13" s="15"/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9">
        <f t="shared" si="3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33"/>
      <c r="G15" s="33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5">
        <f t="shared" si="2"/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33"/>
      <c r="G16" s="33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5">
        <f t="shared" si="2"/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33"/>
      <c r="G17" s="33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5">
        <f t="shared" si="2"/>
        <v>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4" ref="D18:N18">+D15+D16+D17</f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79">
        <f t="shared" si="4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33"/>
      <c r="G19" s="33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5">
        <f t="shared" si="2"/>
        <v>0</v>
      </c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33"/>
      <c r="G20" s="33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5">
        <f t="shared" si="2"/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9">
        <f t="shared" si="5"/>
        <v>0</v>
      </c>
    </row>
    <row r="22" spans="1:14" ht="10.5" customHeight="1">
      <c r="A22" s="94" t="s">
        <v>150</v>
      </c>
      <c r="B22" s="17" t="s">
        <v>19</v>
      </c>
      <c r="C22" s="4"/>
      <c r="D22" s="4"/>
      <c r="E22" s="4"/>
      <c r="F22" s="33"/>
      <c r="G22" s="33"/>
      <c r="H22" s="4"/>
      <c r="I22" s="4"/>
      <c r="J22" s="4"/>
      <c r="K22" s="4"/>
      <c r="L22" s="36">
        <f t="shared" si="0"/>
        <v>0</v>
      </c>
      <c r="M22" s="36">
        <f t="shared" si="1"/>
        <v>0</v>
      </c>
      <c r="N22" s="95">
        <f t="shared" si="2"/>
        <v>0</v>
      </c>
    </row>
    <row r="23" spans="1:14" ht="10.5" customHeight="1">
      <c r="A23" s="98" t="s">
        <v>151</v>
      </c>
      <c r="B23" s="17" t="s">
        <v>177</v>
      </c>
      <c r="C23" s="33">
        <v>0</v>
      </c>
      <c r="D23" s="33"/>
      <c r="E23" s="4"/>
      <c r="F23" s="33"/>
      <c r="G23" s="33"/>
      <c r="H23" s="4"/>
      <c r="I23" s="6"/>
      <c r="J23" s="6"/>
      <c r="K23" s="4"/>
      <c r="L23" s="36">
        <f t="shared" si="0"/>
        <v>0</v>
      </c>
      <c r="M23" s="36">
        <f t="shared" si="1"/>
        <v>0</v>
      </c>
      <c r="N23" s="95">
        <f t="shared" si="2"/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4"/>
      <c r="F24" s="33"/>
      <c r="G24" s="33"/>
      <c r="H24" s="4"/>
      <c r="I24" s="4"/>
      <c r="J24" s="4"/>
      <c r="K24" s="4"/>
      <c r="L24" s="36">
        <f t="shared" si="0"/>
        <v>0</v>
      </c>
      <c r="M24" s="36">
        <f t="shared" si="1"/>
        <v>0</v>
      </c>
      <c r="N24" s="95">
        <f t="shared" si="2"/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9">
        <f t="shared" si="6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5">
        <f t="shared" si="2"/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9">
        <f t="shared" si="7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8" ref="D28:N28">+D14++D18+D26+D27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105">
        <f t="shared" si="8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33"/>
      <c r="G29" s="33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5">
        <f t="shared" si="2"/>
        <v>0</v>
      </c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33"/>
      <c r="G30" s="33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5">
        <f t="shared" si="2"/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33"/>
      <c r="G31" s="33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5">
        <f t="shared" si="2"/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33"/>
      <c r="G32" s="33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5">
        <f t="shared" si="2"/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9" ref="D33:N33">+D30+D31+D32</f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6">
        <f t="shared" si="9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33"/>
      <c r="G34" s="33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5">
        <f t="shared" si="2"/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33"/>
      <c r="G35" s="33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5">
        <f t="shared" si="2"/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33"/>
      <c r="G36" s="33"/>
      <c r="H36" s="4"/>
      <c r="I36" s="4"/>
      <c r="J36" s="4"/>
      <c r="K36" s="4"/>
      <c r="L36" s="36">
        <f t="shared" si="0"/>
        <v>0</v>
      </c>
      <c r="M36" s="36">
        <f t="shared" si="1"/>
        <v>0</v>
      </c>
      <c r="N36" s="95">
        <f t="shared" si="2"/>
        <v>0</v>
      </c>
    </row>
    <row r="37" spans="1:40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10" ref="D37:N37">+D33+D34+D35+D36</f>
        <v>0</v>
      </c>
      <c r="E37" s="46">
        <f t="shared" si="10"/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79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33"/>
      <c r="G38" s="33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5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33"/>
      <c r="G39" s="33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5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33"/>
      <c r="G40" s="33"/>
      <c r="H40" s="4"/>
      <c r="I40" s="4"/>
      <c r="J40" s="4"/>
      <c r="K40" s="4"/>
      <c r="L40" s="36">
        <f t="shared" si="0"/>
        <v>0</v>
      </c>
      <c r="M40" s="36">
        <f t="shared" si="1"/>
        <v>0</v>
      </c>
      <c r="N40" s="95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0</v>
      </c>
      <c r="G41" s="46">
        <f t="shared" si="11"/>
        <v>0</v>
      </c>
      <c r="H41" s="46">
        <f t="shared" si="11"/>
        <v>0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0</v>
      </c>
      <c r="M41" s="46">
        <f t="shared" si="11"/>
        <v>0</v>
      </c>
      <c r="N41" s="79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33"/>
      <c r="G42" s="33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5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>
        <f t="shared" si="0"/>
        <v>0</v>
      </c>
      <c r="M43" s="36">
        <f t="shared" si="1"/>
        <v>0</v>
      </c>
      <c r="N43" s="95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12" ref="D44:N44">+D42+D43</f>
        <v>0</v>
      </c>
      <c r="E44" s="46">
        <f t="shared" si="12"/>
        <v>0</v>
      </c>
      <c r="F44" s="46">
        <f t="shared" si="12"/>
        <v>0</v>
      </c>
      <c r="G44" s="46">
        <f t="shared" si="12"/>
        <v>0</v>
      </c>
      <c r="H44" s="46">
        <f t="shared" si="12"/>
        <v>0</v>
      </c>
      <c r="I44" s="46">
        <f t="shared" si="12"/>
        <v>0</v>
      </c>
      <c r="J44" s="46">
        <f t="shared" si="12"/>
        <v>0</v>
      </c>
      <c r="K44" s="46">
        <f t="shared" si="12"/>
        <v>0</v>
      </c>
      <c r="L44" s="46">
        <f t="shared" si="12"/>
        <v>0</v>
      </c>
      <c r="M44" s="46">
        <f t="shared" si="12"/>
        <v>0</v>
      </c>
      <c r="N44" s="79">
        <f t="shared" si="12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33"/>
      <c r="G45" s="33"/>
      <c r="H45" s="6"/>
      <c r="I45" s="6"/>
      <c r="J45" s="6"/>
      <c r="K45" s="6"/>
      <c r="L45" s="36">
        <f t="shared" si="0"/>
        <v>0</v>
      </c>
      <c r="M45" s="36">
        <f t="shared" si="1"/>
        <v>0</v>
      </c>
      <c r="N45" s="95">
        <f t="shared" si="2"/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33"/>
      <c r="G46" s="33"/>
      <c r="H46" s="6"/>
      <c r="I46" s="6"/>
      <c r="J46" s="6"/>
      <c r="K46" s="6"/>
      <c r="L46" s="36">
        <f t="shared" si="0"/>
        <v>0</v>
      </c>
      <c r="M46" s="36">
        <f t="shared" si="1"/>
        <v>0</v>
      </c>
      <c r="N46" s="95">
        <f t="shared" si="2"/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3" ref="D47:N47">+D45+D46</f>
        <v>0</v>
      </c>
      <c r="E47" s="46">
        <f t="shared" si="13"/>
        <v>0</v>
      </c>
      <c r="F47" s="46">
        <f t="shared" si="13"/>
        <v>0</v>
      </c>
      <c r="G47" s="46">
        <f t="shared" si="13"/>
        <v>0</v>
      </c>
      <c r="H47" s="46">
        <f t="shared" si="13"/>
        <v>0</v>
      </c>
      <c r="I47" s="46">
        <f t="shared" si="13"/>
        <v>0</v>
      </c>
      <c r="J47" s="46">
        <f t="shared" si="13"/>
        <v>0</v>
      </c>
      <c r="K47" s="46">
        <f t="shared" si="13"/>
        <v>0</v>
      </c>
      <c r="L47" s="46">
        <f t="shared" si="13"/>
        <v>0</v>
      </c>
      <c r="M47" s="46">
        <f t="shared" si="13"/>
        <v>0</v>
      </c>
      <c r="N47" s="79">
        <f t="shared" si="13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4" ref="D49:N49">+D44+D47</f>
        <v>0</v>
      </c>
      <c r="E49" s="46">
        <f t="shared" si="14"/>
        <v>0</v>
      </c>
      <c r="F49" s="46">
        <f t="shared" si="14"/>
        <v>0</v>
      </c>
      <c r="G49" s="46">
        <f t="shared" si="14"/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  <c r="M49" s="46">
        <f t="shared" si="14"/>
        <v>0</v>
      </c>
      <c r="N49" s="79">
        <f t="shared" si="14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5" ref="D50:N50">+D37+D41+D48+D49</f>
        <v>0</v>
      </c>
      <c r="E50" s="46">
        <f t="shared" si="15"/>
        <v>0</v>
      </c>
      <c r="F50" s="46">
        <f t="shared" si="15"/>
        <v>0</v>
      </c>
      <c r="G50" s="46">
        <f t="shared" si="15"/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  <c r="M50" s="46">
        <f t="shared" si="15"/>
        <v>0</v>
      </c>
      <c r="N50" s="79">
        <f t="shared" si="15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9">
        <f t="shared" si="0"/>
        <v>0</v>
      </c>
      <c r="M51" s="59">
        <f t="shared" si="1"/>
        <v>0</v>
      </c>
      <c r="N51" s="60">
        <f t="shared" si="2"/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9">
        <f t="shared" si="0"/>
        <v>0</v>
      </c>
      <c r="M52" s="59">
        <f t="shared" si="1"/>
        <v>0</v>
      </c>
      <c r="N52" s="60">
        <f t="shared" si="2"/>
        <v>0</v>
      </c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6" width="8.875" style="8" customWidth="1"/>
    <col min="7" max="7" width="9.375" style="8" customWidth="1"/>
    <col min="8" max="8" width="9.00390625" style="8" customWidth="1"/>
    <col min="9" max="11" width="11.25390625" style="8" customWidth="1"/>
    <col min="12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</row>
    <row r="2" spans="8:13" ht="8.25" customHeight="1" thickBot="1">
      <c r="H2" s="9"/>
      <c r="M2" s="9" t="s">
        <v>0</v>
      </c>
    </row>
    <row r="3" spans="1:14" ht="9" customHeight="1">
      <c r="A3" s="120" t="s">
        <v>1</v>
      </c>
      <c r="B3" s="121"/>
      <c r="C3" s="124">
        <v>1501</v>
      </c>
      <c r="D3" s="124"/>
      <c r="E3" s="124"/>
      <c r="F3" s="124">
        <v>1502</v>
      </c>
      <c r="G3" s="124"/>
      <c r="H3" s="124"/>
      <c r="I3" s="141">
        <v>1503</v>
      </c>
      <c r="J3" s="141"/>
      <c r="K3" s="141"/>
      <c r="L3" s="179">
        <v>1504</v>
      </c>
      <c r="M3" s="179"/>
      <c r="N3" s="180"/>
    </row>
    <row r="4" spans="1:18" s="37" customFormat="1" ht="23.25" customHeight="1" thickBot="1">
      <c r="A4" s="122"/>
      <c r="B4" s="123"/>
      <c r="C4" s="154" t="s">
        <v>85</v>
      </c>
      <c r="D4" s="154"/>
      <c r="E4" s="154"/>
      <c r="F4" s="181" t="s">
        <v>86</v>
      </c>
      <c r="G4" s="181"/>
      <c r="H4" s="181"/>
      <c r="I4" s="154" t="s">
        <v>87</v>
      </c>
      <c r="J4" s="154"/>
      <c r="K4" s="154"/>
      <c r="L4" s="154" t="s">
        <v>88</v>
      </c>
      <c r="M4" s="154"/>
      <c r="N4" s="145"/>
      <c r="Q4" s="7"/>
      <c r="R4" s="7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3"/>
    </row>
    <row r="13" spans="1:16" ht="10.5" customHeigh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3"/>
      <c r="P13" s="15"/>
    </row>
    <row r="14" spans="1:14" ht="10.5" customHeigh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>
        <v>2543662</v>
      </c>
      <c r="D30" s="4">
        <f>622+20391+51492+61809-437-360+727+409+950-17688+20286-1-872009</f>
        <v>-733809</v>
      </c>
      <c r="E30" s="4">
        <f>+C30+D30</f>
        <v>1809853</v>
      </c>
      <c r="F30" s="4"/>
      <c r="G30" s="4"/>
      <c r="H30" s="4"/>
      <c r="I30" s="4"/>
      <c r="J30" s="4"/>
      <c r="K30" s="4"/>
      <c r="L30" s="6"/>
      <c r="M30" s="6"/>
      <c r="N30" s="93"/>
    </row>
    <row r="31" spans="1:18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  <c r="R31" s="1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>
        <v>90990</v>
      </c>
      <c r="G32" s="4">
        <v>12169</v>
      </c>
      <c r="H32" s="4">
        <f>SUM(F32:G32)</f>
        <v>103159</v>
      </c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2543662</v>
      </c>
      <c r="D33" s="48">
        <f aca="true" t="shared" si="6" ref="D33:N33">+D30+D31+D32</f>
        <v>-733809</v>
      </c>
      <c r="E33" s="48">
        <f t="shared" si="6"/>
        <v>1809853</v>
      </c>
      <c r="F33" s="48">
        <f t="shared" si="6"/>
        <v>90990</v>
      </c>
      <c r="G33" s="48">
        <f t="shared" si="6"/>
        <v>12169</v>
      </c>
      <c r="H33" s="48">
        <f t="shared" si="6"/>
        <v>103159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>
        <v>6484746</v>
      </c>
      <c r="J34" s="4">
        <v>-1291109</v>
      </c>
      <c r="K34" s="4">
        <f>+I34+J34</f>
        <v>5193637</v>
      </c>
      <c r="L34" s="4"/>
      <c r="M34" s="4"/>
      <c r="N34" s="93"/>
    </row>
    <row r="35" spans="1:19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>
        <v>7122381</v>
      </c>
      <c r="J35" s="4">
        <f>6217-544712-14400</f>
        <v>-552895</v>
      </c>
      <c r="K35" s="4">
        <f>+I35+J35</f>
        <v>6569486</v>
      </c>
      <c r="L35" s="4"/>
      <c r="M35" s="4"/>
      <c r="N35" s="93"/>
      <c r="S35" s="1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35" ht="10.5" customHeight="1">
      <c r="A37" s="76" t="s">
        <v>10</v>
      </c>
      <c r="B37" s="24" t="s">
        <v>127</v>
      </c>
      <c r="C37" s="46">
        <f>+C33+C34+C35+C36</f>
        <v>2543662</v>
      </c>
      <c r="D37" s="46">
        <f aca="true" t="shared" si="7" ref="D37:N37">+D33+D34+D35+D36</f>
        <v>-733809</v>
      </c>
      <c r="E37" s="46">
        <f t="shared" si="7"/>
        <v>1809853</v>
      </c>
      <c r="F37" s="46">
        <f t="shared" si="7"/>
        <v>90990</v>
      </c>
      <c r="G37" s="46">
        <f t="shared" si="7"/>
        <v>12169</v>
      </c>
      <c r="H37" s="46">
        <f t="shared" si="7"/>
        <v>103159</v>
      </c>
      <c r="I37" s="46">
        <f t="shared" si="7"/>
        <v>13607127</v>
      </c>
      <c r="J37" s="46">
        <f t="shared" si="7"/>
        <v>-1844004</v>
      </c>
      <c r="K37" s="46">
        <f t="shared" si="7"/>
        <v>11763123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Y39" s="1"/>
      <c r="Z39" s="1"/>
      <c r="AA39" s="1"/>
      <c r="AE39" s="1"/>
      <c r="AF39" s="1"/>
      <c r="AG39" s="1"/>
      <c r="AH39" s="1"/>
      <c r="AI39" s="1"/>
    </row>
    <row r="40" spans="1:35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4" s="21" customFormat="1" ht="10.5" customHeight="1" thickBot="1">
      <c r="A50" s="76"/>
      <c r="B50" s="78" t="s">
        <v>138</v>
      </c>
      <c r="C50" s="46">
        <f>+C37+C41+C48+C49</f>
        <v>2543662</v>
      </c>
      <c r="D50" s="46">
        <f aca="true" t="shared" si="12" ref="D50:N50">+D37+D41+D48+D49</f>
        <v>-733809</v>
      </c>
      <c r="E50" s="46">
        <f t="shared" si="12"/>
        <v>1809853</v>
      </c>
      <c r="F50" s="46">
        <f t="shared" si="12"/>
        <v>90990</v>
      </c>
      <c r="G50" s="46">
        <f t="shared" si="12"/>
        <v>12169</v>
      </c>
      <c r="H50" s="46">
        <f t="shared" si="12"/>
        <v>103159</v>
      </c>
      <c r="I50" s="46">
        <f t="shared" si="12"/>
        <v>13607127</v>
      </c>
      <c r="J50" s="46">
        <f t="shared" si="12"/>
        <v>-1844004</v>
      </c>
      <c r="K50" s="46">
        <f t="shared" si="12"/>
        <v>11763123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V50" s="13"/>
      <c r="W50" s="13"/>
      <c r="X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ht="12.75">
      <c r="K55" s="14"/>
    </row>
    <row r="56" spans="22:24" ht="12.75">
      <c r="V56" s="1"/>
      <c r="W56" s="1"/>
      <c r="X56" s="1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1"/>
      <c r="W59" s="1"/>
      <c r="X59" s="1"/>
    </row>
    <row r="60" spans="22:24" ht="12.75">
      <c r="V60" s="5"/>
      <c r="W60" s="5"/>
      <c r="X60" s="5"/>
    </row>
    <row r="61" spans="22:24" ht="12.75">
      <c r="V61" s="5"/>
      <c r="W61" s="5"/>
      <c r="X61" s="5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68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24">
        <v>1505</v>
      </c>
      <c r="D3" s="124"/>
      <c r="E3" s="124"/>
      <c r="F3" s="124">
        <v>1506</v>
      </c>
      <c r="G3" s="124"/>
      <c r="H3" s="124"/>
      <c r="I3" s="141">
        <v>1507</v>
      </c>
      <c r="J3" s="141"/>
      <c r="K3" s="141"/>
      <c r="L3" s="175">
        <v>1500</v>
      </c>
      <c r="M3" s="175"/>
      <c r="N3" s="176"/>
    </row>
    <row r="4" spans="1:14" s="37" customFormat="1" ht="23.25" customHeight="1" thickBot="1">
      <c r="A4" s="122"/>
      <c r="B4" s="123"/>
      <c r="C4" s="154" t="s">
        <v>89</v>
      </c>
      <c r="D4" s="154"/>
      <c r="E4" s="154"/>
      <c r="F4" s="154" t="s">
        <v>176</v>
      </c>
      <c r="G4" s="154"/>
      <c r="H4" s="154"/>
      <c r="I4" s="154" t="s">
        <v>172</v>
      </c>
      <c r="J4" s="154"/>
      <c r="K4" s="154"/>
      <c r="L4" s="177" t="s">
        <v>90</v>
      </c>
      <c r="M4" s="177"/>
      <c r="N4" s="178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5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+'21'!C9+'21'!F9+'21'!I9+'21'!L9+'22'!C9+'22'!F9+'22'!I9</f>
        <v>0</v>
      </c>
      <c r="M9" s="36">
        <f>+'21'!D9+'21'!G9+'21'!J9+'21'!M9+'22'!D9+'22'!G9+'22'!J9</f>
        <v>0</v>
      </c>
      <c r="N9" s="95">
        <f>+'21'!E9+'21'!H9+'21'!K9+'21'!N9+'22'!E9+'22'!H9+'22'!K9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36">
        <f>+'21'!C10+'21'!F10+'21'!I10+'21'!L10+'22'!C10+'22'!F10+'22'!I10</f>
        <v>0</v>
      </c>
      <c r="M10" s="36">
        <f>+'21'!D10+'21'!G10+'21'!J10+'21'!M10+'22'!D10+'22'!G10+'22'!J10</f>
        <v>0</v>
      </c>
      <c r="N10" s="95">
        <f>+'21'!E10+'21'!H10+'21'!K10+'21'!N10+'22'!E10+'22'!H10+'22'!K10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>+'21'!C11+'21'!F11+'21'!I11+'21'!L11+'22'!C11+'22'!F11+'22'!I11</f>
        <v>0</v>
      </c>
      <c r="M11" s="36">
        <f>+'21'!D11+'21'!G11+'21'!J11+'21'!M11+'22'!D11+'22'!G11+'22'!J11</f>
        <v>0</v>
      </c>
      <c r="N11" s="95">
        <f>+'21'!E11+'21'!H11+'21'!K11+'21'!N11+'22'!E11+'22'!H11+'22'!K11</f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+'21'!C12+'21'!F12+'21'!I12+'21'!L12+'22'!C12+'22'!F12+'22'!I12</f>
        <v>0</v>
      </c>
      <c r="M12" s="36">
        <f>+'21'!D12+'21'!G12+'21'!J12+'21'!M12+'22'!D12+'22'!G12+'22'!J12</f>
        <v>0</v>
      </c>
      <c r="N12" s="95">
        <f>+'21'!E12+'21'!H12+'21'!K12+'21'!N12+'22'!E12+'22'!H12+'22'!K12</f>
        <v>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+'21'!C13+'21'!F13+'21'!I13+'21'!L13+'22'!C13+'22'!F13+'22'!I13</f>
        <v>0</v>
      </c>
      <c r="M13" s="36">
        <f>+'21'!D13+'21'!G13+'21'!J13+'21'!M13+'22'!D13+'22'!G13+'22'!J13</f>
        <v>0</v>
      </c>
      <c r="N13" s="95">
        <f>+'21'!E13+'21'!H13+'21'!K13+'21'!N13+'22'!E13+'22'!H13+'22'!K13</f>
        <v>0</v>
      </c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36">
        <f>+'21'!C15+'21'!F15+'21'!I15+'21'!L15+'22'!C15+'22'!F15+'22'!I15</f>
        <v>0</v>
      </c>
      <c r="M15" s="36">
        <f>+'21'!D15+'21'!G15+'21'!J15+'21'!M15+'22'!D15+'22'!G15+'22'!J15</f>
        <v>0</v>
      </c>
      <c r="N15" s="95">
        <f>+'21'!E15+'21'!H15+'21'!K15+'21'!N15+'22'!E15+'22'!H15+'22'!K15</f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+'21'!C16+'21'!F16+'21'!I16+'21'!L16+'22'!C16+'22'!F16+'22'!I16</f>
        <v>0</v>
      </c>
      <c r="M16" s="36">
        <f>+'21'!D16+'21'!G16+'21'!J16+'21'!M16+'22'!D16+'22'!G16+'22'!J16</f>
        <v>0</v>
      </c>
      <c r="N16" s="95">
        <f>+'21'!E16+'21'!H16+'21'!K16+'21'!N16+'22'!E16+'22'!H16+'22'!K16</f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+'21'!C17+'21'!F17+'21'!I17+'21'!L17+'22'!C17+'22'!F17+'22'!I17</f>
        <v>0</v>
      </c>
      <c r="M17" s="36">
        <f>+'21'!D17+'21'!G17+'21'!J17+'21'!M17+'22'!D17+'22'!G17+'22'!J17</f>
        <v>0</v>
      </c>
      <c r="N17" s="95">
        <f>+'21'!E17+'21'!H17+'21'!K17+'21'!N17+'22'!E17+'22'!H17+'22'!K17</f>
        <v>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>
        <f>+'21'!C19+'21'!F19+'21'!I19+'21'!L19+'22'!C19+'22'!F19+'22'!I19</f>
        <v>0</v>
      </c>
      <c r="M19" s="36">
        <f>+'21'!D19+'21'!G19+'21'!J19+'21'!M19+'22'!D19+'22'!G19+'22'!J19</f>
        <v>0</v>
      </c>
      <c r="N19" s="95">
        <f>+'21'!E19+'21'!H19+'21'!K19+'21'!N19+'22'!E19+'22'!H19+'22'!K19</f>
        <v>0</v>
      </c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36">
        <f>+'21'!C20+'21'!F20+'21'!I20+'21'!L20+'22'!C20+'22'!F20+'22'!I20</f>
        <v>0</v>
      </c>
      <c r="M20" s="36">
        <f>+'21'!D20+'21'!G20+'21'!J20+'21'!M20+'22'!D20+'22'!G20+'22'!J20</f>
        <v>0</v>
      </c>
      <c r="N20" s="95">
        <f>+'21'!E20+'21'!H20+'21'!K20+'21'!N20+'22'!E20+'22'!H20+'22'!K20</f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+'21'!C22+'21'!F22+'21'!I22+'21'!L22+'22'!C22+'22'!F22+'22'!I22</f>
        <v>0</v>
      </c>
      <c r="M22" s="36">
        <f>+'21'!D22+'21'!G22+'21'!J22+'21'!M22+'22'!D22+'22'!G22+'22'!J22</f>
        <v>0</v>
      </c>
      <c r="N22" s="95">
        <f>+'21'!E22+'21'!H22+'21'!K22+'21'!N22+'22'!E22+'22'!H22+'22'!K22</f>
        <v>0</v>
      </c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36">
        <f>+'21'!C23+'21'!F23+'21'!I23+'21'!L23+'22'!C23+'22'!F23+'22'!I23</f>
        <v>0</v>
      </c>
      <c r="M23" s="36">
        <f>+'21'!D23+'21'!G23+'21'!J23+'21'!M23+'22'!D23+'22'!G23+'22'!J23</f>
        <v>0</v>
      </c>
      <c r="N23" s="95">
        <f>+'21'!E23+'21'!H23+'21'!K23+'21'!N23+'22'!E23+'22'!H23+'22'!K23</f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+'21'!C24+'21'!F24+'21'!I24+'21'!L24+'22'!C24+'22'!F24+'22'!I24</f>
        <v>0</v>
      </c>
      <c r="M24" s="36">
        <f>+'21'!D24+'21'!G24+'21'!J24+'21'!M24+'22'!D24+'22'!G24+'22'!J24</f>
        <v>0</v>
      </c>
      <c r="N24" s="95">
        <f>+'21'!E24+'21'!H24+'21'!K24+'21'!N24+'22'!E24+'22'!H24+'22'!K24</f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>+'21'!C26+'21'!F26+'21'!I26+'21'!L26+'22'!C26+'22'!F26+'22'!I26</f>
        <v>0</v>
      </c>
      <c r="M26" s="36">
        <f>+'21'!D26+'21'!G26+'21'!J26+'21'!M26+'22'!D26+'22'!G26+'22'!J26</f>
        <v>0</v>
      </c>
      <c r="N26" s="95">
        <f>+'21'!E26+'21'!H26+'21'!K26+'21'!N26+'22'!E26+'22'!H26+'22'!K26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6">
        <f>+'21'!C29+'21'!F29+'21'!I29+'21'!L29+'22'!C29+'22'!F29+'22'!I29</f>
        <v>0</v>
      </c>
      <c r="M29" s="36">
        <f>+'21'!D29+'21'!G29+'21'!J29+'21'!M29+'22'!D29+'22'!G29+'22'!J29</f>
        <v>0</v>
      </c>
      <c r="N29" s="95">
        <f>+'21'!E29+'21'!H29+'21'!K29+'21'!N29+'22'!E29+'22'!H29+'22'!K29</f>
        <v>0</v>
      </c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6">
        <f>+'21'!C30+'21'!F30+'21'!I30+'21'!L30+'22'!C30+'22'!F30+'22'!I30</f>
        <v>2543662</v>
      </c>
      <c r="M30" s="36">
        <f>+'21'!D30+'21'!G30+'21'!J30+'21'!M30+'22'!D30+'22'!G30+'22'!J30</f>
        <v>-733809</v>
      </c>
      <c r="N30" s="95">
        <f>+'21'!E30+'21'!H30+'21'!K30+'21'!N30+'22'!E30+'22'!H30+'22'!K30</f>
        <v>1809853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6">
        <f>+'21'!C31+'21'!F31+'21'!I31+'21'!L31+'22'!C31+'22'!F31+'22'!I31</f>
        <v>0</v>
      </c>
      <c r="M31" s="36">
        <f>+'21'!D31+'21'!G31+'21'!J31+'21'!M31+'22'!D31+'22'!G31+'22'!J31</f>
        <v>0</v>
      </c>
      <c r="N31" s="95">
        <f>+'21'!E31+'21'!H31+'21'!K31+'21'!N31+'22'!E31+'22'!H31+'22'!K31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6">
        <f>+'21'!C32+'21'!F32+'21'!I32+'21'!L32+'22'!C32+'22'!F32+'22'!I32</f>
        <v>90990</v>
      </c>
      <c r="M32" s="36">
        <f>+'21'!D32+'21'!G32+'21'!J32+'21'!M32+'22'!D32+'22'!G32+'22'!J32</f>
        <v>12169</v>
      </c>
      <c r="N32" s="95">
        <f>+'21'!E32+'21'!H32+'21'!K32+'21'!N32+'22'!E32+'22'!H32+'22'!K32</f>
        <v>103159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2634652</v>
      </c>
      <c r="M33" s="48">
        <f t="shared" si="6"/>
        <v>-721640</v>
      </c>
      <c r="N33" s="106">
        <f t="shared" si="6"/>
        <v>1913012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+'21'!C34+'21'!F34+'21'!I34+'21'!L34+'22'!C34+'22'!F34+'22'!I34</f>
        <v>6484746</v>
      </c>
      <c r="M34" s="36">
        <f>+'21'!D34+'21'!G34+'21'!J34+'21'!M34+'22'!D34+'22'!G34+'22'!J34</f>
        <v>-1291109</v>
      </c>
      <c r="N34" s="95">
        <f>+'21'!E34+'21'!H34+'21'!K34+'21'!N34+'22'!E34+'22'!H34+'22'!K34</f>
        <v>5193637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>
        <v>193748</v>
      </c>
      <c r="G35" s="4"/>
      <c r="H35" s="4">
        <f>SUM(F35:G35)</f>
        <v>193748</v>
      </c>
      <c r="I35" s="4"/>
      <c r="J35" s="4"/>
      <c r="K35" s="4"/>
      <c r="L35" s="36">
        <f>+'21'!C35+'21'!F35+'21'!I35+'21'!L35+'22'!C35+'22'!F35+'22'!I35</f>
        <v>7316129</v>
      </c>
      <c r="M35" s="36">
        <f>+'21'!D35+'21'!G35+'21'!J35+'21'!M35+'22'!D35+'22'!G35+'22'!J35</f>
        <v>-552895</v>
      </c>
      <c r="N35" s="95">
        <f>+'21'!E35+'21'!H35+'21'!K35+'21'!N35+'22'!E35+'22'!H35+'22'!K35</f>
        <v>6763234</v>
      </c>
    </row>
    <row r="36" spans="1:14" ht="10.5" customHeight="1" thickBot="1">
      <c r="A36" s="94" t="s">
        <v>159</v>
      </c>
      <c r="B36" s="17" t="s">
        <v>23</v>
      </c>
      <c r="C36" s="4"/>
      <c r="D36" s="4">
        <v>700</v>
      </c>
      <c r="E36" s="4">
        <f>SUM(D36)</f>
        <v>700</v>
      </c>
      <c r="F36" s="4"/>
      <c r="G36" s="4"/>
      <c r="H36" s="4"/>
      <c r="I36" s="4"/>
      <c r="J36" s="4"/>
      <c r="K36" s="4"/>
      <c r="L36" s="36">
        <f>+'21'!C36+'21'!F36+'21'!I36+'21'!L36+'22'!C36+'22'!F36+'22'!I36</f>
        <v>0</v>
      </c>
      <c r="M36" s="36">
        <f>+'21'!D36+'21'!G36+'21'!J36+'21'!M36+'22'!D36+'22'!G36+'22'!J36</f>
        <v>700</v>
      </c>
      <c r="N36" s="95">
        <f>+'21'!E36+'21'!H36+'21'!K36+'21'!N36+'22'!E36+'22'!H36+'22'!K36</f>
        <v>700</v>
      </c>
    </row>
    <row r="37" spans="1:31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700</v>
      </c>
      <c r="E37" s="46">
        <f t="shared" si="7"/>
        <v>700</v>
      </c>
      <c r="F37" s="46">
        <f t="shared" si="7"/>
        <v>193748</v>
      </c>
      <c r="G37" s="46">
        <f t="shared" si="7"/>
        <v>0</v>
      </c>
      <c r="H37" s="46">
        <f t="shared" si="7"/>
        <v>193748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16435527</v>
      </c>
      <c r="M37" s="46">
        <f t="shared" si="7"/>
        <v>-2564944</v>
      </c>
      <c r="N37" s="79">
        <f t="shared" si="7"/>
        <v>13870583</v>
      </c>
      <c r="U37" s="1"/>
      <c r="V37" s="1"/>
      <c r="W37" s="1"/>
      <c r="AA37" s="1"/>
      <c r="AB37" s="1"/>
      <c r="AC37" s="1"/>
      <c r="AD37" s="1"/>
      <c r="AE37" s="1"/>
    </row>
    <row r="38" spans="1:31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+'21'!C38+'21'!F38+'21'!I38+'21'!L38+'22'!C38+'22'!F38+'22'!I38</f>
        <v>0</v>
      </c>
      <c r="M38" s="36">
        <f>+'21'!D38+'21'!G38+'21'!J38+'21'!M38+'22'!D38+'22'!G38+'22'!J38</f>
        <v>0</v>
      </c>
      <c r="N38" s="95">
        <f>+'21'!E38+'21'!H38+'21'!K38+'21'!N38+'22'!E38+'22'!H38+'22'!K38</f>
        <v>0</v>
      </c>
      <c r="U38" s="1"/>
      <c r="V38" s="1"/>
      <c r="W38" s="1"/>
      <c r="AA38" s="1"/>
      <c r="AB38" s="1"/>
      <c r="AC38" s="1"/>
      <c r="AD38" s="1"/>
      <c r="AE38" s="1"/>
    </row>
    <row r="39" spans="1:31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6">
        <f>+'21'!C39+'21'!F39+'21'!I39+'21'!L39+'22'!C39+'22'!F39+'22'!I39</f>
        <v>0</v>
      </c>
      <c r="M39" s="36">
        <f>+'21'!D39+'21'!G39+'21'!J39+'21'!M39+'22'!D39+'22'!G39+'22'!J39</f>
        <v>0</v>
      </c>
      <c r="N39" s="95">
        <f>+'21'!E39+'21'!H39+'21'!K39+'21'!N39+'22'!E39+'22'!H39+'22'!K39</f>
        <v>0</v>
      </c>
      <c r="U39" s="1"/>
      <c r="V39" s="1"/>
      <c r="W39" s="1"/>
      <c r="AA39" s="1"/>
      <c r="AB39" s="1"/>
      <c r="AC39" s="1"/>
      <c r="AD39" s="1"/>
      <c r="AE39" s="1"/>
    </row>
    <row r="40" spans="1:31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+'21'!C40+'21'!F40+'21'!I40+'21'!L40+'22'!C40+'22'!F40+'22'!I40</f>
        <v>0</v>
      </c>
      <c r="M40" s="36">
        <f>+'21'!D40+'21'!G40+'21'!J40+'21'!M40+'22'!D40+'22'!G40+'22'!J40</f>
        <v>0</v>
      </c>
      <c r="N40" s="95">
        <f>+'21'!E40+'21'!H40+'21'!K40+'21'!N40+'22'!E40+'22'!H40+'22'!K40</f>
        <v>0</v>
      </c>
      <c r="U40" s="5"/>
      <c r="V40" s="5"/>
      <c r="W40" s="5"/>
      <c r="AA40" s="5"/>
      <c r="AB40" s="5"/>
      <c r="AC40" s="5"/>
      <c r="AD40" s="5"/>
      <c r="AE40" s="5"/>
    </row>
    <row r="41" spans="1:22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U41" s="1"/>
      <c r="V41" s="1"/>
    </row>
    <row r="42" spans="1:22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+'21'!C42+'21'!F42+'21'!I42+'21'!L42+'22'!C42+'22'!F42+'22'!I42</f>
        <v>0</v>
      </c>
      <c r="M42" s="36">
        <f>+'21'!D42+'21'!G42+'21'!J42+'21'!M42+'22'!D42+'22'!G42+'22'!J42</f>
        <v>0</v>
      </c>
      <c r="N42" s="95">
        <f>+'21'!E42+'21'!H42+'21'!K42+'21'!N42+'22'!E42+'22'!H42+'22'!K42</f>
        <v>0</v>
      </c>
      <c r="O42" s="1"/>
      <c r="P42" s="1"/>
      <c r="Q42" s="1"/>
      <c r="U42" s="1"/>
      <c r="V42" s="1"/>
    </row>
    <row r="43" spans="1:22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33">
        <v>3312702</v>
      </c>
      <c r="J43" s="33"/>
      <c r="K43" s="33">
        <f>+I43+J43</f>
        <v>3312702</v>
      </c>
      <c r="L43" s="36">
        <f>+'21'!C43+'21'!F43+'21'!I43+'21'!L43+'22'!C43+'22'!F43+'22'!I43</f>
        <v>3312702</v>
      </c>
      <c r="M43" s="36">
        <f>+'21'!D43+'21'!G43+'21'!J43+'21'!M43+'22'!D43+'22'!G43+'22'!J43</f>
        <v>0</v>
      </c>
      <c r="N43" s="95">
        <f>+'21'!E43+'21'!H43+'21'!K43+'21'!N43+'22'!E43+'22'!H43+'22'!K43</f>
        <v>3312702</v>
      </c>
      <c r="O43" s="1"/>
      <c r="P43" s="1"/>
      <c r="Q43" s="1"/>
      <c r="U43" s="1"/>
      <c r="V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3312702</v>
      </c>
      <c r="J44" s="46">
        <f t="shared" si="9"/>
        <v>0</v>
      </c>
      <c r="K44" s="46">
        <f t="shared" si="9"/>
        <v>3312702</v>
      </c>
      <c r="L44" s="46">
        <f t="shared" si="9"/>
        <v>3312702</v>
      </c>
      <c r="M44" s="46">
        <f t="shared" si="9"/>
        <v>0</v>
      </c>
      <c r="N44" s="79">
        <f t="shared" si="9"/>
        <v>3312702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>
        <f>+'21'!C45+'21'!F45+'21'!I45+'21'!L45+'22'!C45+'22'!F45+'22'!I45</f>
        <v>0</v>
      </c>
      <c r="M45" s="36">
        <f>+'21'!D45+'21'!G45+'21'!J45+'21'!M45+'22'!D45+'22'!G45+'22'!J45</f>
        <v>0</v>
      </c>
      <c r="N45" s="95">
        <f>+'21'!E45+'21'!H45+'21'!K45+'21'!N45+'22'!E45+'22'!H45+'22'!K45</f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6">
        <f>+'21'!C46+'21'!F46+'21'!I46+'21'!L46+'22'!C46+'22'!F46+'22'!I46</f>
        <v>0</v>
      </c>
      <c r="M46" s="36">
        <f>+'21'!D46+'21'!G46+'21'!J46+'21'!M46+'22'!D46+'22'!G46+'22'!J46</f>
        <v>0</v>
      </c>
      <c r="N46" s="95">
        <f>+'21'!E46+'21'!H46+'21'!K46+'21'!N46+'22'!E46+'22'!H46+'22'!K46</f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3312702</v>
      </c>
      <c r="J49" s="46">
        <f t="shared" si="11"/>
        <v>0</v>
      </c>
      <c r="K49" s="46">
        <f t="shared" si="11"/>
        <v>3312702</v>
      </c>
      <c r="L49" s="46">
        <f t="shared" si="11"/>
        <v>3312702</v>
      </c>
      <c r="M49" s="46">
        <f t="shared" si="11"/>
        <v>0</v>
      </c>
      <c r="N49" s="79">
        <f t="shared" si="11"/>
        <v>3312702</v>
      </c>
    </row>
    <row r="50" spans="1:20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700</v>
      </c>
      <c r="E50" s="46">
        <f t="shared" si="12"/>
        <v>700</v>
      </c>
      <c r="F50" s="46">
        <f t="shared" si="12"/>
        <v>193748</v>
      </c>
      <c r="G50" s="46">
        <f t="shared" si="12"/>
        <v>0</v>
      </c>
      <c r="H50" s="46">
        <f t="shared" si="12"/>
        <v>193748</v>
      </c>
      <c r="I50" s="46">
        <f t="shared" si="12"/>
        <v>3312702</v>
      </c>
      <c r="J50" s="46">
        <f t="shared" si="12"/>
        <v>0</v>
      </c>
      <c r="K50" s="46">
        <f t="shared" si="12"/>
        <v>3312702</v>
      </c>
      <c r="L50" s="46">
        <f t="shared" si="12"/>
        <v>19748229</v>
      </c>
      <c r="M50" s="46">
        <f t="shared" si="12"/>
        <v>-2564944</v>
      </c>
      <c r="N50" s="79">
        <f t="shared" si="12"/>
        <v>17183285</v>
      </c>
      <c r="R50" s="13"/>
      <c r="S50" s="13"/>
      <c r="T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9">
        <f>+'21'!C51+'21'!F51+'21'!I51+'21'!L51+'22'!C51+'22'!F51+'22'!I51</f>
        <v>0</v>
      </c>
      <c r="M51" s="59">
        <f>+'21'!D51+'21'!G51+'21'!J51+'21'!M51+'22'!D51+'22'!G51+'22'!J51</f>
        <v>0</v>
      </c>
      <c r="N51" s="60">
        <f>+'21'!E51+'21'!H51+'21'!K51+'21'!N51+'22'!E51+'22'!H51+'22'!K51</f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9">
        <f>+'21'!C52+'21'!F52+'21'!I52+'21'!L52+'22'!C52+'22'!F52+'22'!I52</f>
        <v>0</v>
      </c>
      <c r="M52" s="59">
        <f>+'21'!D52+'21'!G52+'21'!J52+'21'!M52+'22'!D52+'22'!G52+'22'!J52</f>
        <v>0</v>
      </c>
      <c r="N52" s="60">
        <f>+'21'!E52+'21'!H52+'21'!K52+'21'!N52+'22'!E52+'22'!H52+'22'!K52</f>
        <v>0</v>
      </c>
    </row>
    <row r="53" spans="8:11" ht="12.75">
      <c r="H53" s="14"/>
      <c r="K53" s="14"/>
    </row>
    <row r="54" spans="18:20" ht="12.75">
      <c r="R54" s="1"/>
      <c r="S54" s="1"/>
      <c r="T54" s="1"/>
    </row>
    <row r="55" spans="18:20" ht="12.75">
      <c r="R55" s="5"/>
      <c r="S55" s="5"/>
      <c r="T55" s="5"/>
    </row>
    <row r="56" spans="18:20" ht="12.75">
      <c r="R56" s="5"/>
      <c r="S56" s="5"/>
      <c r="T56" s="5"/>
    </row>
    <row r="57" spans="18:20" ht="12.75">
      <c r="R57" s="1"/>
      <c r="S57" s="1"/>
      <c r="T57" s="1"/>
    </row>
    <row r="58" spans="18:20" ht="12.75">
      <c r="R58" s="1"/>
      <c r="S58" s="1"/>
      <c r="T58" s="1"/>
    </row>
    <row r="59" spans="18:20" ht="12.75">
      <c r="R59" s="1"/>
      <c r="S59" s="1"/>
      <c r="T59" s="1"/>
    </row>
    <row r="60" spans="18:20" ht="12.75">
      <c r="R60" s="1"/>
      <c r="S60" s="1"/>
      <c r="T60" s="1"/>
    </row>
    <row r="61" spans="18:20" ht="12.75">
      <c r="R61" s="1"/>
      <c r="S61" s="1"/>
      <c r="T61" s="1"/>
    </row>
    <row r="62" spans="18:20" ht="12.75">
      <c r="R62" s="1"/>
      <c r="S62" s="1"/>
      <c r="T62" s="1"/>
    </row>
    <row r="63" spans="18:20" ht="12.75">
      <c r="R63" s="1"/>
      <c r="S63" s="1"/>
      <c r="T63" s="1"/>
    </row>
    <row r="64" spans="18:20" ht="12.75">
      <c r="R64" s="1"/>
      <c r="S64" s="1"/>
      <c r="T64" s="1"/>
    </row>
    <row r="65" spans="18:20" ht="12.75">
      <c r="R65" s="1"/>
      <c r="S65" s="1"/>
      <c r="T65" s="1"/>
    </row>
    <row r="66" spans="18:20" ht="12.75">
      <c r="R66" s="1"/>
      <c r="S66" s="1"/>
      <c r="T66" s="1"/>
    </row>
    <row r="67" spans="18:20" ht="12.75">
      <c r="R67" s="1"/>
      <c r="S67" s="1"/>
      <c r="T67" s="1"/>
    </row>
    <row r="68" spans="18:20" ht="12.75">
      <c r="R68" s="1"/>
      <c r="S68" s="1"/>
      <c r="T68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tabSelected="1"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10.5" customHeight="1">
      <c r="A3" s="120" t="s">
        <v>1</v>
      </c>
      <c r="B3" s="121"/>
      <c r="C3" s="124">
        <v>1601</v>
      </c>
      <c r="D3" s="124"/>
      <c r="E3" s="124"/>
      <c r="F3" s="124">
        <v>1602</v>
      </c>
      <c r="G3" s="124"/>
      <c r="H3" s="124"/>
      <c r="I3" s="141">
        <v>1603</v>
      </c>
      <c r="J3" s="141"/>
      <c r="K3" s="141"/>
      <c r="L3" s="179">
        <v>1604</v>
      </c>
      <c r="M3" s="179"/>
      <c r="N3" s="180"/>
    </row>
    <row r="4" spans="1:14" s="37" customFormat="1" ht="23.25" customHeight="1" thickBot="1">
      <c r="A4" s="122"/>
      <c r="B4" s="123"/>
      <c r="C4" s="154" t="s">
        <v>24</v>
      </c>
      <c r="D4" s="154"/>
      <c r="E4" s="154"/>
      <c r="F4" s="154" t="s">
        <v>25</v>
      </c>
      <c r="G4" s="154"/>
      <c r="H4" s="154"/>
      <c r="I4" s="154" t="s">
        <v>26</v>
      </c>
      <c r="J4" s="154"/>
      <c r="K4" s="154"/>
      <c r="L4" s="181" t="s">
        <v>179</v>
      </c>
      <c r="M4" s="181"/>
      <c r="N4" s="182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3"/>
    </row>
    <row r="13" spans="1:16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3"/>
      <c r="P13" s="15"/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40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>
        <v>743866</v>
      </c>
      <c r="G38" s="4"/>
      <c r="H38" s="4">
        <f>+F38+G38</f>
        <v>743866</v>
      </c>
      <c r="I38" s="4"/>
      <c r="J38" s="4"/>
      <c r="K38" s="4"/>
      <c r="L38" s="6"/>
      <c r="M38" s="6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>
        <v>920684</v>
      </c>
      <c r="D39" s="4">
        <v>401035</v>
      </c>
      <c r="E39" s="4">
        <f>+C39+D39</f>
        <v>1321719</v>
      </c>
      <c r="F39" s="4"/>
      <c r="G39" s="4"/>
      <c r="H39" s="4"/>
      <c r="I39" s="4"/>
      <c r="J39" s="4"/>
      <c r="K39" s="4"/>
      <c r="L39" s="6"/>
      <c r="M39" s="6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>
        <v>140000</v>
      </c>
      <c r="J40" s="4"/>
      <c r="K40" s="4">
        <f>+I40+J40</f>
        <v>140000</v>
      </c>
      <c r="L40" s="6"/>
      <c r="M40" s="6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920684</v>
      </c>
      <c r="D41" s="46">
        <f aca="true" t="shared" si="8" ref="D41:N41">+D38+D39+D40</f>
        <v>401035</v>
      </c>
      <c r="E41" s="46">
        <f t="shared" si="8"/>
        <v>1321719</v>
      </c>
      <c r="F41" s="46">
        <f t="shared" si="8"/>
        <v>743866</v>
      </c>
      <c r="G41" s="46">
        <f t="shared" si="8"/>
        <v>0</v>
      </c>
      <c r="H41" s="46">
        <f t="shared" si="8"/>
        <v>743866</v>
      </c>
      <c r="I41" s="46">
        <f t="shared" si="8"/>
        <v>140000</v>
      </c>
      <c r="J41" s="46">
        <f t="shared" si="8"/>
        <v>0</v>
      </c>
      <c r="K41" s="46">
        <f t="shared" si="8"/>
        <v>140000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920684</v>
      </c>
      <c r="D50" s="46">
        <f aca="true" t="shared" si="12" ref="D50:N50">+D37+D41+D48+D49</f>
        <v>401035</v>
      </c>
      <c r="E50" s="46">
        <f t="shared" si="12"/>
        <v>1321719</v>
      </c>
      <c r="F50" s="46">
        <f t="shared" si="12"/>
        <v>743866</v>
      </c>
      <c r="G50" s="46">
        <f t="shared" si="12"/>
        <v>0</v>
      </c>
      <c r="H50" s="46">
        <f t="shared" si="12"/>
        <v>743866</v>
      </c>
      <c r="I50" s="46">
        <f t="shared" si="12"/>
        <v>140000</v>
      </c>
      <c r="J50" s="46">
        <f t="shared" si="12"/>
        <v>0</v>
      </c>
      <c r="K50" s="46">
        <f t="shared" si="12"/>
        <v>140000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ht="12.75">
      <c r="K55" s="14"/>
    </row>
    <row r="56" ht="12.75">
      <c r="K56" s="14"/>
    </row>
    <row r="57" ht="12.75">
      <c r="K57" s="14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71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2" width="10.00390625" style="8" customWidth="1"/>
    <col min="13" max="13" width="11.00390625" style="8" customWidth="1"/>
    <col min="14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24">
        <v>1605</v>
      </c>
      <c r="D3" s="124"/>
      <c r="E3" s="124"/>
      <c r="F3" s="124">
        <v>1606</v>
      </c>
      <c r="G3" s="124"/>
      <c r="H3" s="124"/>
      <c r="I3" s="141"/>
      <c r="J3" s="141"/>
      <c r="K3" s="141"/>
      <c r="L3" s="175">
        <v>1600</v>
      </c>
      <c r="M3" s="175"/>
      <c r="N3" s="176"/>
    </row>
    <row r="4" spans="1:14" s="37" customFormat="1" ht="23.25" customHeight="1" thickBot="1">
      <c r="A4" s="122"/>
      <c r="B4" s="123"/>
      <c r="C4" s="154" t="s">
        <v>173</v>
      </c>
      <c r="D4" s="154"/>
      <c r="E4" s="154"/>
      <c r="F4" s="154" t="s">
        <v>178</v>
      </c>
      <c r="G4" s="154"/>
      <c r="H4" s="154"/>
      <c r="I4" s="154"/>
      <c r="J4" s="154"/>
      <c r="K4" s="154"/>
      <c r="L4" s="177" t="s">
        <v>91</v>
      </c>
      <c r="M4" s="177"/>
      <c r="N4" s="178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5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+'23'!C9+'23'!F9+'23'!I9+'23'!L9+'24'!C9+'24'!F9+'24'!I9</f>
        <v>0</v>
      </c>
      <c r="M9" s="36">
        <f>+'23'!D9+'23'!G9+'23'!J9+'23'!M9+'24'!D9+'24'!G9+'24'!J9</f>
        <v>0</v>
      </c>
      <c r="N9" s="95">
        <f>+'23'!E9+'23'!H9+'23'!K9+'23'!N9+'24'!E9+'24'!H9+'24'!K9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36">
        <f>+'23'!C10+'23'!F10+'23'!I10+'23'!L10+'24'!C10+'24'!F10+'24'!I10</f>
        <v>0</v>
      </c>
      <c r="M10" s="36">
        <f>+'23'!D10+'23'!G10+'23'!J10+'23'!M10+'24'!D10+'24'!G10+'24'!J10</f>
        <v>0</v>
      </c>
      <c r="N10" s="95">
        <f>+'23'!E10+'23'!H10+'23'!K10+'23'!N10+'24'!E10+'24'!H10+'24'!K10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>+'23'!C11+'23'!F11+'23'!I11+'23'!L11+'24'!C11+'24'!F11+'24'!I11</f>
        <v>0</v>
      </c>
      <c r="M11" s="36">
        <f>+'23'!D11+'23'!G11+'23'!J11+'23'!M11+'24'!D11+'24'!G11+'24'!J11</f>
        <v>0</v>
      </c>
      <c r="N11" s="95">
        <f>+'23'!E11+'23'!H11+'23'!K11+'23'!N11+'24'!E11+'24'!H11+'24'!K11</f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+'23'!C12+'23'!F12+'23'!I12+'23'!L12+'24'!C12+'24'!F12+'24'!I12</f>
        <v>0</v>
      </c>
      <c r="M12" s="36">
        <f>+'23'!D12+'23'!G12+'23'!J12+'23'!M12+'24'!D12+'24'!G12+'24'!J12</f>
        <v>0</v>
      </c>
      <c r="N12" s="95">
        <f>+'23'!E12+'23'!H12+'23'!K12+'23'!N12+'24'!E12+'24'!H12+'24'!K12</f>
        <v>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+'23'!C13+'23'!F13+'23'!I13+'23'!L13+'24'!C13+'24'!F13+'24'!I13</f>
        <v>0</v>
      </c>
      <c r="M13" s="36">
        <f>+'23'!D13+'23'!G13+'23'!J13+'23'!M13+'24'!D13+'24'!G13+'24'!J13</f>
        <v>0</v>
      </c>
      <c r="N13" s="95">
        <f>+'23'!E13+'23'!H13+'23'!K13+'23'!N13+'24'!E13+'24'!H13+'24'!K13</f>
        <v>0</v>
      </c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K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>+L9+L10+L11+L12+L13</f>
        <v>0</v>
      </c>
      <c r="M14" s="46">
        <f>+M9+M10+M11+M12+M13</f>
        <v>0</v>
      </c>
      <c r="N14" s="79">
        <f>+N9+N10+N11+N12+N13</f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36">
        <f>+'23'!C15+'23'!F15+'23'!I15+'23'!L15+'24'!C15+'24'!F15+'24'!I15</f>
        <v>0</v>
      </c>
      <c r="M15" s="36">
        <f>+'23'!D15+'23'!G15+'23'!J15+'23'!M15+'24'!D15+'24'!G15+'24'!J15</f>
        <v>0</v>
      </c>
      <c r="N15" s="95">
        <f>+'23'!E15+'23'!H15+'23'!K15+'23'!N15+'24'!E15+'24'!H15+'24'!K15</f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+'23'!C16+'23'!F16+'23'!I16+'23'!L16+'24'!C16+'24'!F16+'24'!I16</f>
        <v>0</v>
      </c>
      <c r="M16" s="36">
        <f>+'23'!D16+'23'!G16+'23'!J16+'23'!M16+'24'!D16+'24'!G16+'24'!J16</f>
        <v>0</v>
      </c>
      <c r="N16" s="95">
        <f>+'23'!E16+'23'!H16+'23'!K16+'23'!N16+'24'!E16+'24'!H16+'24'!K16</f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+'23'!C17+'23'!F17+'23'!I17+'23'!L17+'24'!C17+'24'!F17+'24'!I17</f>
        <v>0</v>
      </c>
      <c r="M17" s="36">
        <f>+'23'!D17+'23'!G17+'23'!J17+'23'!M17+'24'!D17+'24'!G17+'24'!J17</f>
        <v>0</v>
      </c>
      <c r="N17" s="95">
        <f>+'23'!E17+'23'!H17+'23'!K17+'23'!N17+'24'!E17+'24'!H17+'24'!K17</f>
        <v>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K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>+L15+L16+L17</f>
        <v>0</v>
      </c>
      <c r="M18" s="46">
        <f>+M15+M16+M17</f>
        <v>0</v>
      </c>
      <c r="N18" s="79">
        <f>+N15+N16+N17</f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>
        <f>+'23'!C19+'23'!F19+'23'!I19+'23'!L19+'24'!C19+'24'!F19+'24'!I19</f>
        <v>0</v>
      </c>
      <c r="M19" s="36">
        <f>+'23'!D19+'23'!G19+'23'!J19+'23'!M19+'24'!D19+'24'!G19+'24'!J19</f>
        <v>0</v>
      </c>
      <c r="N19" s="95">
        <f>+'23'!E19+'23'!H19+'23'!K19+'23'!N19+'24'!E19+'24'!H19+'24'!K19</f>
        <v>0</v>
      </c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36">
        <f>+'23'!C20+'23'!F20+'23'!I20+'23'!L20+'24'!C20+'24'!F20+'24'!I20</f>
        <v>0</v>
      </c>
      <c r="M20" s="36">
        <f>+'23'!D20+'23'!G20+'23'!J20+'23'!M20+'24'!D20+'24'!G20+'24'!J20</f>
        <v>0</v>
      </c>
      <c r="N20" s="95">
        <f>+'23'!E20+'23'!H20+'23'!K20+'23'!N20+'24'!E20+'24'!H20+'24'!K20</f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>+L19+L20</f>
        <v>0</v>
      </c>
      <c r="M21" s="46">
        <f>+M19+M20</f>
        <v>0</v>
      </c>
      <c r="N21" s="79">
        <f>+N19+N20</f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+'23'!C22+'23'!F22+'23'!I22+'23'!L22+'24'!C22+'24'!F22+'24'!I22</f>
        <v>0</v>
      </c>
      <c r="M22" s="36">
        <f>+'23'!D22+'23'!G22+'23'!J22+'23'!M22+'24'!D22+'24'!G22+'24'!J22</f>
        <v>0</v>
      </c>
      <c r="N22" s="95">
        <f>+'23'!E22+'23'!H22+'23'!K22+'23'!N22+'24'!E22+'24'!H22+'24'!K22</f>
        <v>0</v>
      </c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36">
        <f>+'23'!C23+'23'!F23+'23'!I23+'23'!L23+'24'!C23+'24'!F23+'24'!I23</f>
        <v>0</v>
      </c>
      <c r="M23" s="36">
        <f>+'23'!D23+'23'!G23+'23'!J23+'23'!M23+'24'!D23+'24'!G23+'24'!J23</f>
        <v>0</v>
      </c>
      <c r="N23" s="95">
        <f>+'23'!E23+'23'!H23+'23'!K23+'23'!N23+'24'!E23+'24'!H23+'24'!K23</f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+'23'!C24+'23'!F24+'23'!I24+'23'!L24+'24'!C24+'24'!F24+'24'!I24</f>
        <v>0</v>
      </c>
      <c r="M24" s="36">
        <f>+'23'!D24+'23'!G24+'23'!J24+'23'!M24+'24'!D24+'24'!G24+'24'!J24</f>
        <v>0</v>
      </c>
      <c r="N24" s="95">
        <f>+'23'!E24+'23'!H24+'23'!K24+'23'!N24+'24'!E24+'24'!H24+'24'!K24</f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>+L22+L23+L24</f>
        <v>0</v>
      </c>
      <c r="M25" s="46">
        <f>+M22+M23+M24</f>
        <v>0</v>
      </c>
      <c r="N25" s="79">
        <f>+N22+N23+N24</f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>+'23'!C26+'23'!F26+'23'!I26+'23'!L26+'24'!C26+'24'!F26+'24'!I26</f>
        <v>0</v>
      </c>
      <c r="M26" s="36">
        <f>+'23'!D26+'23'!G26+'23'!J26+'23'!M26+'24'!D26+'24'!G26+'24'!J26</f>
        <v>0</v>
      </c>
      <c r="N26" s="95">
        <f>+'23'!E26+'23'!H26+'23'!K26+'23'!N26+'24'!E26+'24'!H26+'24'!K26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>+L21+L25</f>
        <v>0</v>
      </c>
      <c r="M27" s="46">
        <f>+M21+M25</f>
        <v>0</v>
      </c>
      <c r="N27" s="79">
        <f>+N21+N25</f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K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>+L14++L18+L26+L27</f>
        <v>0</v>
      </c>
      <c r="M28" s="6">
        <f>+M14++M18+M26+M27</f>
        <v>0</v>
      </c>
      <c r="N28" s="105">
        <f>+N14++N18+N26+N27</f>
        <v>0</v>
      </c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6">
        <f>+'23'!C29+'23'!F29+'23'!I29+'23'!L29+'24'!C29+'24'!F29+'24'!I29</f>
        <v>0</v>
      </c>
      <c r="M29" s="36">
        <f>+'23'!D29+'23'!G29+'23'!J29+'23'!M29+'24'!D29+'24'!G29+'24'!J29</f>
        <v>0</v>
      </c>
      <c r="N29" s="95">
        <f>+'23'!E29+'23'!H29+'23'!K29+'23'!N29+'24'!E29+'24'!H29+'24'!K29</f>
        <v>0</v>
      </c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6">
        <f>+'23'!C30+'23'!F30+'23'!I30+'23'!L30+'24'!C30+'24'!F30+'24'!I30</f>
        <v>0</v>
      </c>
      <c r="M30" s="36">
        <f>+'23'!D30+'23'!G30+'23'!J30+'23'!M30+'24'!D30+'24'!G30+'24'!J30</f>
        <v>0</v>
      </c>
      <c r="N30" s="95">
        <f>+'23'!E30+'23'!H30+'23'!K30+'23'!N30+'24'!E30+'24'!H30+'24'!K30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6">
        <f>+'23'!C31+'23'!F31+'23'!I31+'23'!L31+'24'!C31+'24'!F31+'24'!I31</f>
        <v>0</v>
      </c>
      <c r="M31" s="36">
        <f>+'23'!D31+'23'!G31+'23'!J31+'23'!M31+'24'!D31+'24'!G31+'24'!J31</f>
        <v>0</v>
      </c>
      <c r="N31" s="95">
        <f>+'23'!E31+'23'!H31+'23'!K31+'23'!N31+'24'!E31+'24'!H31+'24'!K31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6">
        <f>+'23'!C32+'23'!F32+'23'!I32+'23'!L32+'24'!C32+'24'!F32+'24'!I32</f>
        <v>0</v>
      </c>
      <c r="M32" s="36">
        <f>+'23'!D32+'23'!G32+'23'!J32+'23'!M32+'24'!D32+'24'!G32+'24'!J32</f>
        <v>0</v>
      </c>
      <c r="N32" s="95">
        <f>+'23'!E32+'23'!H32+'23'!K32+'23'!N32+'24'!E32+'24'!H32+'24'!K32</f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K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>+L30+L31+L32</f>
        <v>0</v>
      </c>
      <c r="M33" s="48">
        <f>+M30+M31+M32</f>
        <v>0</v>
      </c>
      <c r="N33" s="106">
        <f>+N30+N31+N32</f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+'23'!C34+'23'!F34+'23'!I34+'23'!L34+'24'!C34+'24'!F34+'24'!I34</f>
        <v>0</v>
      </c>
      <c r="M34" s="36">
        <f>+'23'!D34+'23'!G34+'23'!J34+'23'!M34+'24'!D34+'24'!G34+'24'!J34</f>
        <v>0</v>
      </c>
      <c r="N34" s="95">
        <f>+'23'!E34+'23'!H34+'23'!K34+'23'!N34+'24'!E34+'24'!H34+'24'!K34</f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6">
        <f>+'23'!C35+'23'!F35+'23'!I35+'23'!L35+'24'!C35+'24'!F35+'24'!I35</f>
        <v>0</v>
      </c>
      <c r="M35" s="36">
        <f>+'23'!D35+'23'!G35+'23'!J35+'23'!M35+'24'!D35+'24'!G35+'24'!J35</f>
        <v>0</v>
      </c>
      <c r="N35" s="95">
        <f>+'23'!E35+'23'!H35+'23'!K35+'23'!N35+'24'!E35+'24'!H35+'24'!K35</f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+'23'!C36+'23'!F36+'23'!I36+'23'!L36+'24'!C36+'24'!F36+'24'!I36</f>
        <v>0</v>
      </c>
      <c r="M36" s="36">
        <f>+'23'!D36+'23'!G36+'23'!J36+'23'!M36+'24'!D36+'24'!G36+'24'!J36</f>
        <v>0</v>
      </c>
      <c r="N36" s="95">
        <f>+'23'!E36+'23'!H36+'23'!K36+'23'!N36+'24'!E36+'24'!H36+'24'!K36</f>
        <v>0</v>
      </c>
    </row>
    <row r="37" spans="1:28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K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>+L33+L34+L35+L36</f>
        <v>0</v>
      </c>
      <c r="M37" s="46">
        <f>+M33+M34+M35+M36</f>
        <v>0</v>
      </c>
      <c r="N37" s="79">
        <f>+N33+N34+N35+N36</f>
        <v>0</v>
      </c>
      <c r="R37" s="1"/>
      <c r="S37" s="1"/>
      <c r="T37" s="1"/>
      <c r="X37" s="1"/>
      <c r="Y37" s="1"/>
      <c r="Z37" s="1"/>
      <c r="AA37" s="1"/>
      <c r="AB37" s="1"/>
    </row>
    <row r="38" spans="1:28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+'23'!C38+'23'!F38+'23'!I38+'23'!L38+'24'!C38+'24'!F38+'24'!I38</f>
        <v>743866</v>
      </c>
      <c r="M38" s="36">
        <f>+'23'!D38+'23'!G38+'23'!J38+'23'!M38+'24'!D38+'24'!G38+'24'!J38</f>
        <v>0</v>
      </c>
      <c r="N38" s="95">
        <f>+'23'!E38+'23'!H38+'23'!K38+'23'!N38+'24'!E38+'24'!H38+'24'!K38</f>
        <v>743866</v>
      </c>
      <c r="R38" s="1"/>
      <c r="S38" s="1"/>
      <c r="T38" s="1"/>
      <c r="X38" s="1"/>
      <c r="Y38" s="1"/>
      <c r="Z38" s="1"/>
      <c r="AA38" s="1"/>
      <c r="AB38" s="1"/>
    </row>
    <row r="39" spans="1:28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6">
        <f>+'23'!C39+'23'!F39+'23'!I39+'23'!L39+'24'!C39+'24'!F39+'24'!I39</f>
        <v>920684</v>
      </c>
      <c r="M39" s="36">
        <f>+'23'!D39+'23'!G39+'23'!J39+'23'!M39+'24'!D39+'24'!G39+'24'!J39</f>
        <v>401035</v>
      </c>
      <c r="N39" s="95">
        <f>+'23'!E39+'23'!H39+'23'!K39+'23'!N39+'24'!E39+'24'!H39+'24'!K39</f>
        <v>1321719</v>
      </c>
      <c r="R39" s="1"/>
      <c r="S39" s="1"/>
      <c r="T39" s="1"/>
      <c r="X39" s="1"/>
      <c r="Y39" s="1"/>
      <c r="Z39" s="1"/>
      <c r="AA39" s="1"/>
      <c r="AB39" s="1"/>
    </row>
    <row r="40" spans="1:28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+'23'!C40+'23'!F40+'23'!I40+'23'!L40+'24'!C40+'24'!F40+'24'!I40</f>
        <v>140000</v>
      </c>
      <c r="M40" s="36">
        <f>+'23'!D40+'23'!G40+'23'!J40+'23'!M40+'24'!D40+'24'!G40+'24'!J40</f>
        <v>0</v>
      </c>
      <c r="N40" s="95">
        <f>+'23'!E40+'23'!H40+'23'!K40+'23'!N40+'24'!E40+'24'!H40+'24'!K40</f>
        <v>140000</v>
      </c>
      <c r="R40" s="5"/>
      <c r="S40" s="5"/>
      <c r="T40" s="5"/>
      <c r="X40" s="5"/>
      <c r="Y40" s="5"/>
      <c r="Z40" s="5"/>
      <c r="AA40" s="5"/>
      <c r="AB40" s="5"/>
    </row>
    <row r="41" spans="1:19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K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>+L38+L39+L40</f>
        <v>1804550</v>
      </c>
      <c r="M41" s="46">
        <f>+M38+M39+M40</f>
        <v>401035</v>
      </c>
      <c r="N41" s="79">
        <f>+N38+N39+N40</f>
        <v>2205585</v>
      </c>
      <c r="O41" s="1"/>
      <c r="R41" s="1"/>
      <c r="S41" s="1"/>
    </row>
    <row r="42" spans="1:19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+'23'!C42+'23'!F42+'23'!I42+'23'!L42+'24'!C42+'24'!F42+'24'!I42</f>
        <v>0</v>
      </c>
      <c r="M42" s="36">
        <f>+'23'!D42+'23'!G42+'23'!J42+'23'!M42+'24'!D42+'24'!G42+'24'!J42</f>
        <v>0</v>
      </c>
      <c r="N42" s="95">
        <f>+'23'!E42+'23'!H42+'23'!K42+'23'!N42+'24'!E42+'24'!H42+'24'!K42</f>
        <v>0</v>
      </c>
      <c r="O42" s="1"/>
      <c r="R42" s="1"/>
      <c r="S42" s="1"/>
    </row>
    <row r="43" spans="1:19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>
        <f>+'23'!C43+'23'!F43+'23'!I43+'23'!L43+'24'!C43+'24'!F43+'24'!I43</f>
        <v>0</v>
      </c>
      <c r="M43" s="36">
        <f>+'23'!D43+'23'!G43+'23'!J43+'23'!M43+'24'!D43+'24'!G43+'24'!J43</f>
        <v>0</v>
      </c>
      <c r="N43" s="95">
        <f>+'23'!E43+'23'!H43+'23'!K43+'23'!N43+'24'!E43+'24'!H43+'24'!K43</f>
        <v>0</v>
      </c>
      <c r="O43" s="1"/>
      <c r="R43" s="1"/>
      <c r="S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K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>+L42+L43</f>
        <v>0</v>
      </c>
      <c r="M44" s="46">
        <f>+M42+M43</f>
        <v>0</v>
      </c>
      <c r="N44" s="79">
        <f>+N42+N43</f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>
        <f>+'23'!C45+'23'!F45+'23'!I45+'23'!L45+'24'!C45+'24'!F45+'24'!I45</f>
        <v>0</v>
      </c>
      <c r="M45" s="36">
        <f>+'23'!D45+'23'!G45+'23'!J45+'23'!M45+'24'!D45+'24'!G45+'24'!J45</f>
        <v>0</v>
      </c>
      <c r="N45" s="95">
        <f>+'23'!E45+'23'!H45+'23'!K45+'23'!N45+'24'!E45+'24'!H45+'24'!K45</f>
        <v>0</v>
      </c>
    </row>
    <row r="46" spans="1:14" ht="10.5" customHeight="1" thickBot="1">
      <c r="A46" s="99" t="s">
        <v>169</v>
      </c>
      <c r="B46" s="23" t="s">
        <v>130</v>
      </c>
      <c r="C46" s="33">
        <v>6277212</v>
      </c>
      <c r="D46" s="33"/>
      <c r="E46" s="33">
        <f>+C46+D46</f>
        <v>6277212</v>
      </c>
      <c r="F46" s="6"/>
      <c r="G46" s="6"/>
      <c r="H46" s="6"/>
      <c r="I46" s="6"/>
      <c r="J46" s="6"/>
      <c r="K46" s="6"/>
      <c r="L46" s="36">
        <f>+'23'!C46+'23'!F46+'23'!I46+'23'!L46+'24'!C46+'24'!F46+'24'!I46</f>
        <v>6277212</v>
      </c>
      <c r="M46" s="36">
        <f>+'23'!D46+'23'!G46+'23'!J46+'23'!M46+'24'!D46+'24'!G46+'24'!J46</f>
        <v>0</v>
      </c>
      <c r="N46" s="95">
        <f>+'23'!E46+'23'!H46+'23'!K46+'23'!N46+'24'!E46+'24'!H46+'24'!K46</f>
        <v>6277212</v>
      </c>
    </row>
    <row r="47" spans="1:14" ht="10.5" customHeight="1" thickBot="1">
      <c r="A47" s="76" t="s">
        <v>18</v>
      </c>
      <c r="B47" s="24" t="s">
        <v>28</v>
      </c>
      <c r="C47" s="46">
        <f>+C45+C46</f>
        <v>6277212</v>
      </c>
      <c r="D47" s="46">
        <f aca="true" t="shared" si="10" ref="D47:K47">+D45+D46</f>
        <v>0</v>
      </c>
      <c r="E47" s="46">
        <f t="shared" si="10"/>
        <v>6277212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>+L45+L46</f>
        <v>6277212</v>
      </c>
      <c r="M47" s="46">
        <f>+M45+M46</f>
        <v>0</v>
      </c>
      <c r="N47" s="79">
        <f>+N45+N46</f>
        <v>6277212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6277212</v>
      </c>
      <c r="D49" s="46">
        <f aca="true" t="shared" si="11" ref="D49:K49">+D44+D47</f>
        <v>0</v>
      </c>
      <c r="E49" s="46">
        <f t="shared" si="11"/>
        <v>6277212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>+L44+L47</f>
        <v>6277212</v>
      </c>
      <c r="M49" s="46">
        <f>+M44+M47</f>
        <v>0</v>
      </c>
      <c r="N49" s="79">
        <f>+N44+N47</f>
        <v>6277212</v>
      </c>
    </row>
    <row r="50" spans="1:14" s="21" customFormat="1" ht="10.5" customHeight="1" thickBot="1">
      <c r="A50" s="76"/>
      <c r="B50" s="78" t="s">
        <v>138</v>
      </c>
      <c r="C50" s="46">
        <f>+C37+C41+C48+C49</f>
        <v>6277212</v>
      </c>
      <c r="D50" s="46">
        <f aca="true" t="shared" si="12" ref="D50:K50">+D37+D41+D48+D49</f>
        <v>0</v>
      </c>
      <c r="E50" s="46">
        <f t="shared" si="12"/>
        <v>6277212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>+L37+L41+L48+L49</f>
        <v>8081762</v>
      </c>
      <c r="M50" s="46">
        <f>+M37+M41+M48+M49</f>
        <v>401035</v>
      </c>
      <c r="N50" s="79">
        <f>+N37+N41+N48+N49</f>
        <v>8482797</v>
      </c>
    </row>
    <row r="51" spans="1:17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9">
        <f>+'23'!C51+'23'!F51+'23'!I51+'23'!L51+'24'!C51+'24'!F51+'24'!I51</f>
        <v>0</v>
      </c>
      <c r="M51" s="59">
        <f>+'23'!D51+'23'!G51+'23'!J51+'23'!M51+'24'!D51+'24'!G51+'24'!J51</f>
        <v>0</v>
      </c>
      <c r="N51" s="60">
        <f>+'23'!E51+'23'!H51+'23'!K51+'23'!N51+'24'!E51+'24'!H51+'24'!K51</f>
        <v>0</v>
      </c>
      <c r="P51" s="13"/>
      <c r="Q51" s="13"/>
    </row>
    <row r="52" spans="1:17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9">
        <f>+'23'!C52+'23'!F52+'23'!I52+'23'!L52+'24'!C52+'24'!F52+'24'!I52</f>
        <v>0</v>
      </c>
      <c r="M52" s="59">
        <f>+'23'!D52+'23'!G52+'23'!J52+'23'!M52+'24'!D52+'24'!G52+'24'!J52</f>
        <v>0</v>
      </c>
      <c r="N52" s="60">
        <f>+'23'!E52+'23'!H52+'23'!K52+'23'!N52+'24'!E52+'24'!H52+'24'!K52</f>
        <v>0</v>
      </c>
      <c r="P52" s="13"/>
      <c r="Q52" s="13"/>
    </row>
    <row r="53" spans="8:14" ht="12.75">
      <c r="H53" s="14"/>
      <c r="K53" s="14"/>
      <c r="L53" s="16"/>
      <c r="M53" s="16"/>
      <c r="N53" s="16"/>
    </row>
    <row r="54" spans="16:17" ht="12.75">
      <c r="P54" s="1"/>
      <c r="Q54" s="1"/>
    </row>
    <row r="55" spans="16:17" ht="12.75">
      <c r="P55" s="1"/>
      <c r="Q55" s="1"/>
    </row>
    <row r="56" spans="16:17" ht="12.75">
      <c r="P56" s="1"/>
      <c r="Q56" s="1"/>
    </row>
    <row r="57" spans="16:17" ht="12.75">
      <c r="P57" s="1"/>
      <c r="Q57" s="1"/>
    </row>
    <row r="58" spans="16:17" ht="12.75">
      <c r="P58" s="5"/>
      <c r="Q58" s="5"/>
    </row>
    <row r="59" spans="16:17" ht="12.75">
      <c r="P59" s="5"/>
      <c r="Q59" s="5"/>
    </row>
    <row r="60" spans="16:17" ht="12.75">
      <c r="P60" s="1"/>
      <c r="Q60" s="1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1"/>
      <c r="Q64" s="1"/>
    </row>
    <row r="65" spans="16:17" ht="12.75">
      <c r="P65" s="1"/>
      <c r="Q65" s="1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78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5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24">
        <v>1701</v>
      </c>
      <c r="D3" s="124"/>
      <c r="E3" s="124"/>
      <c r="F3" s="124">
        <v>1702</v>
      </c>
      <c r="G3" s="124"/>
      <c r="H3" s="124"/>
      <c r="I3" s="141"/>
      <c r="J3" s="141"/>
      <c r="K3" s="141"/>
      <c r="L3" s="175">
        <v>1700</v>
      </c>
      <c r="M3" s="175"/>
      <c r="N3" s="176"/>
    </row>
    <row r="4" spans="1:14" s="37" customFormat="1" ht="23.25" customHeight="1" thickBot="1">
      <c r="A4" s="122"/>
      <c r="B4" s="123"/>
      <c r="C4" s="154" t="s">
        <v>92</v>
      </c>
      <c r="D4" s="154"/>
      <c r="E4" s="154"/>
      <c r="F4" s="154" t="s">
        <v>93</v>
      </c>
      <c r="G4" s="154"/>
      <c r="H4" s="154"/>
      <c r="I4" s="154"/>
      <c r="J4" s="154"/>
      <c r="K4" s="154"/>
      <c r="L4" s="177" t="s">
        <v>94</v>
      </c>
      <c r="M4" s="177"/>
      <c r="N4" s="178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+C9+F9</f>
        <v>0</v>
      </c>
      <c r="M9" s="36">
        <f>+D9+G9</f>
        <v>0</v>
      </c>
      <c r="N9" s="95">
        <f>+E9+H9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36">
        <f aca="true" t="shared" si="0" ref="L10:L52">+C10+F10</f>
        <v>0</v>
      </c>
      <c r="M10" s="36">
        <f aca="true" t="shared" si="1" ref="M10:M52">+D10+G10</f>
        <v>0</v>
      </c>
      <c r="N10" s="95">
        <f aca="true" t="shared" si="2" ref="N10:N52">+E10+H10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5">
        <f t="shared" si="2"/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5">
        <f t="shared" si="2"/>
        <v>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5">
        <f t="shared" si="2"/>
        <v>0</v>
      </c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9">
        <f t="shared" si="3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5">
        <f t="shared" si="2"/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5">
        <f t="shared" si="2"/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5">
        <f t="shared" si="2"/>
        <v>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4" ref="D18:N18">+D15+D16+D17</f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79">
        <f t="shared" si="4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5">
        <f t="shared" si="2"/>
        <v>0</v>
      </c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5">
        <f t="shared" si="2"/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9">
        <f t="shared" si="5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 t="shared" si="0"/>
        <v>0</v>
      </c>
      <c r="M22" s="36">
        <f t="shared" si="1"/>
        <v>0</v>
      </c>
      <c r="N22" s="95">
        <f t="shared" si="2"/>
        <v>0</v>
      </c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36">
        <f t="shared" si="0"/>
        <v>0</v>
      </c>
      <c r="M23" s="36">
        <f t="shared" si="1"/>
        <v>0</v>
      </c>
      <c r="N23" s="95">
        <f t="shared" si="2"/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 t="shared" si="0"/>
        <v>0</v>
      </c>
      <c r="M24" s="36">
        <f t="shared" si="1"/>
        <v>0</v>
      </c>
      <c r="N24" s="95">
        <f t="shared" si="2"/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9">
        <f t="shared" si="6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5">
        <f t="shared" si="2"/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9">
        <f t="shared" si="7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8" ref="D28:N28">+D14++D18+D26+D27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105">
        <f t="shared" si="8"/>
        <v>0</v>
      </c>
    </row>
    <row r="29" spans="1:16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5">
        <f t="shared" si="2"/>
        <v>0</v>
      </c>
      <c r="P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5">
        <f t="shared" si="2"/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5">
        <f t="shared" si="2"/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5">
        <f t="shared" si="2"/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9" ref="D33:N33">+D30+D31+D32</f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6">
        <f t="shared" si="9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5">
        <f t="shared" si="2"/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5">
        <f t="shared" si="2"/>
        <v>0</v>
      </c>
    </row>
    <row r="36" spans="1:14" ht="10.5" customHeight="1" thickBot="1">
      <c r="A36" s="94" t="s">
        <v>159</v>
      </c>
      <c r="B36" s="17" t="s">
        <v>23</v>
      </c>
      <c r="C36" s="4">
        <v>482</v>
      </c>
      <c r="D36" s="4"/>
      <c r="E36" s="4">
        <f>+C36+D36</f>
        <v>482</v>
      </c>
      <c r="F36" s="4"/>
      <c r="G36" s="4"/>
      <c r="H36" s="4"/>
      <c r="I36" s="4"/>
      <c r="J36" s="4"/>
      <c r="K36" s="4"/>
      <c r="L36" s="36">
        <f t="shared" si="0"/>
        <v>482</v>
      </c>
      <c r="M36" s="36">
        <f t="shared" si="1"/>
        <v>0</v>
      </c>
      <c r="N36" s="95">
        <f t="shared" si="2"/>
        <v>482</v>
      </c>
    </row>
    <row r="37" spans="1:35" ht="10.5" customHeight="1" thickBot="1">
      <c r="A37" s="76" t="s">
        <v>10</v>
      </c>
      <c r="B37" s="24" t="s">
        <v>127</v>
      </c>
      <c r="C37" s="46">
        <f>+C33+C34+C35+C36</f>
        <v>482</v>
      </c>
      <c r="D37" s="46">
        <f aca="true" t="shared" si="10" ref="D37:N37">+D33+D34+D35+D36</f>
        <v>0</v>
      </c>
      <c r="E37" s="46">
        <f t="shared" si="10"/>
        <v>482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482</v>
      </c>
      <c r="M37" s="46">
        <f t="shared" si="10"/>
        <v>0</v>
      </c>
      <c r="N37" s="79">
        <f t="shared" si="10"/>
        <v>482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5">
        <f t="shared" si="2"/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5">
        <f t="shared" si="2"/>
        <v>0</v>
      </c>
      <c r="Y39" s="1"/>
      <c r="Z39" s="1"/>
      <c r="AA39" s="1"/>
      <c r="AE39" s="1"/>
      <c r="AF39" s="1"/>
      <c r="AG39" s="1"/>
      <c r="AH39" s="1"/>
      <c r="AI39" s="1"/>
    </row>
    <row r="40" spans="1:35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>
        <v>23994</v>
      </c>
      <c r="G40" s="4"/>
      <c r="H40" s="4">
        <f>+F40+G40</f>
        <v>23994</v>
      </c>
      <c r="I40" s="4"/>
      <c r="J40" s="4"/>
      <c r="K40" s="4"/>
      <c r="L40" s="36">
        <f t="shared" si="0"/>
        <v>23994</v>
      </c>
      <c r="M40" s="36">
        <f t="shared" si="1"/>
        <v>0</v>
      </c>
      <c r="N40" s="95">
        <f t="shared" si="2"/>
        <v>23994</v>
      </c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23994</v>
      </c>
      <c r="G41" s="46">
        <f t="shared" si="11"/>
        <v>0</v>
      </c>
      <c r="H41" s="46">
        <f t="shared" si="11"/>
        <v>23994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23994</v>
      </c>
      <c r="M41" s="46">
        <f t="shared" si="11"/>
        <v>0</v>
      </c>
      <c r="N41" s="79">
        <f t="shared" si="11"/>
        <v>23994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5">
        <f t="shared" si="2"/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>
        <f t="shared" si="0"/>
        <v>0</v>
      </c>
      <c r="M43" s="36">
        <f t="shared" si="1"/>
        <v>0</v>
      </c>
      <c r="N43" s="95">
        <f t="shared" si="2"/>
        <v>0</v>
      </c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12" ref="D44:N44">+D42+D43</f>
        <v>0</v>
      </c>
      <c r="E44" s="46">
        <f t="shared" si="12"/>
        <v>0</v>
      </c>
      <c r="F44" s="46">
        <f t="shared" si="12"/>
        <v>0</v>
      </c>
      <c r="G44" s="46">
        <f t="shared" si="12"/>
        <v>0</v>
      </c>
      <c r="H44" s="46">
        <f t="shared" si="12"/>
        <v>0</v>
      </c>
      <c r="I44" s="46">
        <f t="shared" si="12"/>
        <v>0</v>
      </c>
      <c r="J44" s="46">
        <f t="shared" si="12"/>
        <v>0</v>
      </c>
      <c r="K44" s="46">
        <f t="shared" si="12"/>
        <v>0</v>
      </c>
      <c r="L44" s="46">
        <f t="shared" si="12"/>
        <v>0</v>
      </c>
      <c r="M44" s="46">
        <f t="shared" si="12"/>
        <v>0</v>
      </c>
      <c r="N44" s="79">
        <f t="shared" si="12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>
        <f t="shared" si="0"/>
        <v>0</v>
      </c>
      <c r="M45" s="36">
        <f t="shared" si="1"/>
        <v>0</v>
      </c>
      <c r="N45" s="95">
        <f t="shared" si="2"/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6">
        <f t="shared" si="0"/>
        <v>0</v>
      </c>
      <c r="M46" s="36">
        <f t="shared" si="1"/>
        <v>0</v>
      </c>
      <c r="N46" s="95">
        <f t="shared" si="2"/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3" ref="D47:N47">+D45+D46</f>
        <v>0</v>
      </c>
      <c r="E47" s="46">
        <f t="shared" si="13"/>
        <v>0</v>
      </c>
      <c r="F47" s="46">
        <f t="shared" si="13"/>
        <v>0</v>
      </c>
      <c r="G47" s="46">
        <f t="shared" si="13"/>
        <v>0</v>
      </c>
      <c r="H47" s="46">
        <f t="shared" si="13"/>
        <v>0</v>
      </c>
      <c r="I47" s="46">
        <f t="shared" si="13"/>
        <v>0</v>
      </c>
      <c r="J47" s="46">
        <f t="shared" si="13"/>
        <v>0</v>
      </c>
      <c r="K47" s="46">
        <f t="shared" si="13"/>
        <v>0</v>
      </c>
      <c r="L47" s="46">
        <f t="shared" si="13"/>
        <v>0</v>
      </c>
      <c r="M47" s="46">
        <f t="shared" si="13"/>
        <v>0</v>
      </c>
      <c r="N47" s="79">
        <f t="shared" si="13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4" ref="D49:N49">+D44+D47</f>
        <v>0</v>
      </c>
      <c r="E49" s="46">
        <f t="shared" si="14"/>
        <v>0</v>
      </c>
      <c r="F49" s="46">
        <f t="shared" si="14"/>
        <v>0</v>
      </c>
      <c r="G49" s="46">
        <f t="shared" si="14"/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  <c r="M49" s="46">
        <f t="shared" si="14"/>
        <v>0</v>
      </c>
      <c r="N49" s="79">
        <f t="shared" si="14"/>
        <v>0</v>
      </c>
    </row>
    <row r="50" spans="1:14" s="21" customFormat="1" ht="10.5" customHeight="1" thickBot="1">
      <c r="A50" s="76"/>
      <c r="B50" s="78" t="s">
        <v>138</v>
      </c>
      <c r="C50" s="46">
        <f>+C37+C41+C48+C49</f>
        <v>482</v>
      </c>
      <c r="D50" s="46">
        <f aca="true" t="shared" si="15" ref="D50:N50">+D37+D41+D48+D49</f>
        <v>0</v>
      </c>
      <c r="E50" s="46">
        <f t="shared" si="15"/>
        <v>482</v>
      </c>
      <c r="F50" s="46">
        <f t="shared" si="15"/>
        <v>23994</v>
      </c>
      <c r="G50" s="46">
        <f t="shared" si="15"/>
        <v>0</v>
      </c>
      <c r="H50" s="46">
        <f t="shared" si="15"/>
        <v>23994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24476</v>
      </c>
      <c r="M50" s="46">
        <f t="shared" si="15"/>
        <v>0</v>
      </c>
      <c r="N50" s="79">
        <f t="shared" si="15"/>
        <v>24476</v>
      </c>
    </row>
    <row r="51" spans="1:2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9">
        <f t="shared" si="0"/>
        <v>0</v>
      </c>
      <c r="M51" s="59">
        <f t="shared" si="1"/>
        <v>0</v>
      </c>
      <c r="N51" s="60">
        <f t="shared" si="2"/>
        <v>0</v>
      </c>
      <c r="V51" s="13"/>
      <c r="W51" s="13"/>
      <c r="X51" s="13"/>
    </row>
    <row r="52" spans="1:2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9">
        <f t="shared" si="0"/>
        <v>0</v>
      </c>
      <c r="M52" s="59">
        <f t="shared" si="1"/>
        <v>0</v>
      </c>
      <c r="N52" s="60">
        <f t="shared" si="2"/>
        <v>0</v>
      </c>
      <c r="V52" s="13"/>
      <c r="W52" s="13"/>
      <c r="X52" s="13"/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spans="8:11" ht="12.75">
      <c r="H57" s="14"/>
      <c r="K57" s="14"/>
    </row>
    <row r="58" ht="12.75">
      <c r="K58" s="14"/>
    </row>
    <row r="59" ht="12.75">
      <c r="K59" s="14"/>
    </row>
    <row r="60" ht="12.75">
      <c r="K60" s="14"/>
    </row>
    <row r="61" spans="22:24" ht="12.75">
      <c r="V61" s="1"/>
      <c r="W61" s="1"/>
      <c r="X61" s="1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5"/>
      <c r="W65" s="5"/>
      <c r="X65" s="5"/>
    </row>
    <row r="66" spans="22:24" ht="12.75">
      <c r="V66" s="5"/>
      <c r="W66" s="5"/>
      <c r="X66" s="5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  <row r="74" spans="22:24" ht="12.75">
      <c r="V74" s="1"/>
      <c r="W74" s="1"/>
      <c r="X74" s="1"/>
    </row>
    <row r="75" spans="22:24" ht="12.75">
      <c r="V75" s="1"/>
      <c r="W75" s="1"/>
      <c r="X75" s="1"/>
    </row>
    <row r="76" spans="22:24" ht="12.75">
      <c r="V76" s="1"/>
      <c r="W76" s="1"/>
      <c r="X76" s="1"/>
    </row>
    <row r="77" spans="22:24" ht="12.75">
      <c r="V77" s="1"/>
      <c r="W77" s="1"/>
      <c r="X77" s="1"/>
    </row>
    <row r="78" spans="22:24" ht="12.75">
      <c r="V78" s="1"/>
      <c r="W78" s="1"/>
      <c r="X78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3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9.625" style="8" customWidth="1"/>
    <col min="6" max="6" width="10.75390625" style="8" customWidth="1"/>
    <col min="7" max="7" width="11.25390625" style="8" customWidth="1"/>
    <col min="8" max="8" width="11.00390625" style="8" customWidth="1"/>
    <col min="9" max="9" width="12.625" style="8" customWidth="1"/>
    <col min="10" max="10" width="11.25390625" style="8" customWidth="1"/>
    <col min="11" max="11" width="11.375" style="8" customWidth="1"/>
    <col min="12" max="13" width="10.75390625" style="8" customWidth="1"/>
    <col min="14" max="14" width="11.25390625" style="8" customWidth="1"/>
    <col min="15" max="15" width="10.00390625" style="72" customWidth="1"/>
    <col min="16" max="16" width="12.25390625" style="8" customWidth="1"/>
    <col min="17" max="17" width="9.625" style="8" bestFit="1" customWidth="1"/>
    <col min="18" max="16384" width="9.125" style="8" customWidth="1"/>
  </cols>
  <sheetData>
    <row r="1" spans="1:14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24">
        <v>1801</v>
      </c>
      <c r="D3" s="124"/>
      <c r="E3" s="124"/>
      <c r="F3" s="124">
        <v>1802</v>
      </c>
      <c r="G3" s="124"/>
      <c r="H3" s="124"/>
      <c r="I3" s="175">
        <v>1800</v>
      </c>
      <c r="J3" s="175"/>
      <c r="K3" s="175"/>
      <c r="L3" s="175">
        <v>1</v>
      </c>
      <c r="M3" s="175"/>
      <c r="N3" s="176"/>
    </row>
    <row r="4" spans="1:15" s="37" customFormat="1" ht="23.25" customHeight="1" thickBot="1">
      <c r="A4" s="122"/>
      <c r="B4" s="123"/>
      <c r="C4" s="154" t="s">
        <v>95</v>
      </c>
      <c r="D4" s="154"/>
      <c r="E4" s="154"/>
      <c r="F4" s="154" t="s">
        <v>180</v>
      </c>
      <c r="G4" s="154"/>
      <c r="H4" s="154"/>
      <c r="I4" s="177" t="s">
        <v>96</v>
      </c>
      <c r="J4" s="177"/>
      <c r="K4" s="177"/>
      <c r="L4" s="177" t="s">
        <v>97</v>
      </c>
      <c r="M4" s="177"/>
      <c r="N4" s="178"/>
      <c r="O4" s="73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36">
        <f>+C9+F9</f>
        <v>0</v>
      </c>
      <c r="J9" s="36">
        <f>+D9+G9</f>
        <v>0</v>
      </c>
      <c r="K9" s="36">
        <f>+E9+H9</f>
        <v>0</v>
      </c>
      <c r="L9" s="36">
        <f>+'11'!L9+'13'!C9+'14'!L9+'19'!F9+'20'!L9+'22'!L9+'24'!L9+'25'!L9+'26'!I9</f>
        <v>302635</v>
      </c>
      <c r="M9" s="36">
        <f>+'11'!M9+'13'!D9+'14'!M9+'19'!G9+'20'!M9+'22'!M9+'24'!M9+'25'!M9+'26'!J9</f>
        <v>0</v>
      </c>
      <c r="N9" s="95">
        <f>+'11'!N9+'13'!E9+'14'!N9+'19'!H9+'20'!N9+'22'!N9+'24'!N9+'25'!N9+'26'!K9</f>
        <v>302635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36">
        <f>+C10+F10</f>
        <v>0</v>
      </c>
      <c r="J10" s="36">
        <f aca="true" t="shared" si="0" ref="J10:J52">+D10+G10</f>
        <v>0</v>
      </c>
      <c r="K10" s="36">
        <f aca="true" t="shared" si="1" ref="K10:K52">+E10+H10</f>
        <v>0</v>
      </c>
      <c r="L10" s="36">
        <f>+'11'!L10+'13'!C10+'14'!L10+'19'!F10+'20'!L10+'22'!L10+'24'!L10+'25'!L10+'26'!I10</f>
        <v>55726</v>
      </c>
      <c r="M10" s="36">
        <f>+'11'!M10+'13'!D10+'14'!M10+'19'!G10+'20'!M10+'22'!M10+'24'!M10+'25'!M10+'26'!J10</f>
        <v>0</v>
      </c>
      <c r="N10" s="95">
        <f>+'11'!N10+'13'!E10+'14'!N10+'19'!H10+'20'!N10+'22'!N10+'24'!N10+'25'!N10+'26'!K10</f>
        <v>55726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36">
        <f>+C11+F11</f>
        <v>0</v>
      </c>
      <c r="J11" s="36">
        <f t="shared" si="0"/>
        <v>0</v>
      </c>
      <c r="K11" s="36">
        <f t="shared" si="1"/>
        <v>0</v>
      </c>
      <c r="L11" s="36">
        <f>+'11'!L11+'13'!C11+'14'!L11+'19'!F11+'20'!L11+'22'!L11+'24'!L11+'25'!L11+'26'!I11</f>
        <v>8838287</v>
      </c>
      <c r="M11" s="36">
        <f>+'11'!M11+'13'!D11+'14'!M11+'19'!G11+'20'!M11+'22'!M11+'24'!M11+'25'!M11+'26'!J11</f>
        <v>-153255</v>
      </c>
      <c r="N11" s="95">
        <f>+'11'!N11+'13'!E11+'14'!N11+'19'!H11+'20'!N11+'22'!N11+'24'!N11+'25'!N11+'26'!K11</f>
        <v>8685032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36">
        <f>+C12+F12</f>
        <v>0</v>
      </c>
      <c r="J12" s="36">
        <f t="shared" si="0"/>
        <v>0</v>
      </c>
      <c r="K12" s="36">
        <f t="shared" si="1"/>
        <v>0</v>
      </c>
      <c r="L12" s="36">
        <f>+'11'!L12+'13'!C12+'14'!L12+'19'!F12+'20'!L12+'22'!L12+'24'!L12+'25'!L12+'26'!I12</f>
        <v>626200</v>
      </c>
      <c r="M12" s="36">
        <f>+'11'!M12+'13'!D12+'14'!M12+'19'!G12+'20'!M12+'22'!M12+'24'!M12+'25'!M12+'26'!J12</f>
        <v>0</v>
      </c>
      <c r="N12" s="95">
        <f>+'11'!N12+'13'!E12+'14'!N12+'19'!H12+'20'!N12+'22'!N12+'24'!N12+'25'!N12+'26'!K12</f>
        <v>626200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36">
        <f>+C13+F13</f>
        <v>0</v>
      </c>
      <c r="J13" s="36">
        <f t="shared" si="0"/>
        <v>0</v>
      </c>
      <c r="K13" s="36">
        <f t="shared" si="1"/>
        <v>0</v>
      </c>
      <c r="L13" s="36">
        <f>+'11'!L13+'13'!C13+'14'!L13+'19'!F13+'20'!L13+'22'!L13+'24'!L13+'25'!L13+'26'!I13</f>
        <v>4358180</v>
      </c>
      <c r="M13" s="36">
        <f>+'11'!M13+'13'!D13+'14'!M13+'19'!G13+'20'!M13+'22'!M13+'24'!M13+'25'!M13+'26'!J13</f>
        <v>-2299840</v>
      </c>
      <c r="N13" s="95">
        <f>+'11'!N13+'13'!E13+'14'!N13+'19'!H13+'20'!N13+'22'!N13+'24'!N13+'25'!N13+'26'!K13</f>
        <v>2058340</v>
      </c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2" ref="D14:N14">+D9+D10+D11+D12+D13</f>
        <v>0</v>
      </c>
      <c r="E14" s="46">
        <f t="shared" si="2"/>
        <v>0</v>
      </c>
      <c r="F14" s="46">
        <f t="shared" si="2"/>
        <v>0</v>
      </c>
      <c r="G14" s="46">
        <f t="shared" si="2"/>
        <v>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 t="shared" si="2"/>
        <v>14181028</v>
      </c>
      <c r="M14" s="46">
        <f t="shared" si="2"/>
        <v>-2453095</v>
      </c>
      <c r="N14" s="79">
        <f t="shared" si="2"/>
        <v>11727933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36">
        <f>+C15+F15</f>
        <v>0</v>
      </c>
      <c r="J15" s="36">
        <f t="shared" si="0"/>
        <v>0</v>
      </c>
      <c r="K15" s="36">
        <f t="shared" si="1"/>
        <v>0</v>
      </c>
      <c r="L15" s="36">
        <f>+'11'!L15+'13'!C15+'14'!L15+'19'!F15+'20'!L15+'22'!L15+'24'!L15+'25'!L15+'26'!I15</f>
        <v>7176877</v>
      </c>
      <c r="M15" s="36">
        <f>+'11'!M15+'13'!D15+'14'!M15+'19'!G15+'20'!M15+'22'!M15+'24'!M15+'25'!M15+'26'!J15</f>
        <v>47736</v>
      </c>
      <c r="N15" s="95">
        <f>+'11'!N15+'13'!E15+'14'!N15+'19'!H15+'20'!N15+'22'!N15+'24'!N15+'25'!N15+'26'!K15</f>
        <v>7224613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36">
        <f>+C16+F16</f>
        <v>0</v>
      </c>
      <c r="J16" s="36">
        <f t="shared" si="0"/>
        <v>0</v>
      </c>
      <c r="K16" s="36">
        <f t="shared" si="1"/>
        <v>0</v>
      </c>
      <c r="L16" s="36">
        <f>+'11'!L16+'13'!C16+'14'!L16+'19'!F16+'20'!L16+'22'!L16+'24'!L16+'25'!L16+'26'!I16</f>
        <v>504204</v>
      </c>
      <c r="M16" s="36">
        <f>+'11'!M16+'13'!D16+'14'!M16+'19'!G16+'20'!M16+'22'!M16+'24'!M16+'25'!M16+'26'!J16</f>
        <v>8545</v>
      </c>
      <c r="N16" s="95">
        <f>+'11'!N16+'13'!E16+'14'!N16+'19'!H16+'20'!N16+'22'!N16+'24'!N16+'25'!N16+'26'!K16</f>
        <v>512749</v>
      </c>
    </row>
    <row r="17" spans="1:15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36">
        <f>+C17+F17</f>
        <v>0</v>
      </c>
      <c r="J17" s="36">
        <f t="shared" si="0"/>
        <v>0</v>
      </c>
      <c r="K17" s="36">
        <f t="shared" si="1"/>
        <v>0</v>
      </c>
      <c r="L17" s="36">
        <f>+'11'!L17+'13'!C17+'14'!L17+'19'!F17+'20'!L17+'22'!L17+'24'!L17+'25'!L17+'26'!I17</f>
        <v>3372841</v>
      </c>
      <c r="M17" s="36">
        <f>+'11'!M17+'13'!D17+'14'!M17+'19'!G17+'20'!M17+'22'!M17+'24'!M17+'25'!M17+'26'!J17</f>
        <v>346814</v>
      </c>
      <c r="N17" s="95">
        <f>+'11'!N17+'13'!E17+'14'!N17+'19'!H17+'20'!N17+'22'!N17+'24'!N17+'25'!N17+'26'!K17</f>
        <v>3719655</v>
      </c>
      <c r="O17" s="74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3" ref="D18:M18">+D15+D16+D17</f>
        <v>0</v>
      </c>
      <c r="E18" s="46">
        <f t="shared" si="3"/>
        <v>0</v>
      </c>
      <c r="F18" s="46">
        <f t="shared" si="3"/>
        <v>0</v>
      </c>
      <c r="G18" s="46">
        <f t="shared" si="3"/>
        <v>0</v>
      </c>
      <c r="H18" s="46">
        <f t="shared" si="3"/>
        <v>0</v>
      </c>
      <c r="I18" s="46">
        <f t="shared" si="3"/>
        <v>0</v>
      </c>
      <c r="J18" s="46">
        <f t="shared" si="3"/>
        <v>0</v>
      </c>
      <c r="K18" s="46">
        <f t="shared" si="3"/>
        <v>0</v>
      </c>
      <c r="L18" s="46">
        <f t="shared" si="3"/>
        <v>11053922</v>
      </c>
      <c r="M18" s="46">
        <f t="shared" si="3"/>
        <v>403095</v>
      </c>
      <c r="N18" s="79">
        <f>+N15+N16+N17</f>
        <v>11457017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36">
        <f>+C19+F19</f>
        <v>0</v>
      </c>
      <c r="J19" s="36">
        <f t="shared" si="0"/>
        <v>0</v>
      </c>
      <c r="K19" s="36">
        <f t="shared" si="1"/>
        <v>0</v>
      </c>
      <c r="L19" s="36">
        <f>+'11'!L19+'13'!C19+'14'!L19+'19'!F19+'20'!L19+'22'!L19+'24'!L19+'25'!L19+'26'!I19</f>
        <v>6209588</v>
      </c>
      <c r="M19" s="36">
        <f>+'11'!M19+'13'!D19+'14'!M19+'19'!G19+'20'!M19+'22'!M19+'24'!M19+'25'!M19+'26'!J19</f>
        <v>-114059</v>
      </c>
      <c r="N19" s="95">
        <f>+'11'!N19+'13'!E19+'14'!N19+'19'!H19+'20'!N19+'22'!N19+'24'!N19+'25'!N19+'26'!K19</f>
        <v>6095529</v>
      </c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36">
        <f>+C20+F20</f>
        <v>0</v>
      </c>
      <c r="J20" s="36">
        <f t="shared" si="0"/>
        <v>0</v>
      </c>
      <c r="K20" s="36">
        <f t="shared" si="1"/>
        <v>0</v>
      </c>
      <c r="L20" s="36">
        <f>+'11'!L20+'13'!C20+'14'!L20+'19'!F20+'20'!L20+'22'!L20+'24'!L20+'25'!L20+'26'!I20</f>
        <v>110323</v>
      </c>
      <c r="M20" s="36">
        <f>+'11'!M20+'13'!D20+'14'!M20+'19'!G20+'20'!M20+'22'!M20+'24'!M20+'25'!M20+'26'!J20</f>
        <v>0</v>
      </c>
      <c r="N20" s="95">
        <f>+'11'!N20+'13'!E20+'14'!N20+'19'!H20+'20'!N20+'22'!N20+'24'!N20+'25'!N20+'26'!K20</f>
        <v>110323</v>
      </c>
    </row>
    <row r="21" spans="1:16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4" ref="D21:N21">+D19+D20</f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6319911</v>
      </c>
      <c r="M21" s="46">
        <f t="shared" si="4"/>
        <v>-114059</v>
      </c>
      <c r="N21" s="79">
        <f t="shared" si="4"/>
        <v>6205852</v>
      </c>
      <c r="P21" s="1"/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36">
        <f>+C22+F22</f>
        <v>0</v>
      </c>
      <c r="J22" s="36">
        <f t="shared" si="0"/>
        <v>0</v>
      </c>
      <c r="K22" s="36">
        <f t="shared" si="1"/>
        <v>0</v>
      </c>
      <c r="L22" s="36">
        <f>+'11'!L22+'13'!C22+'14'!L22+'19'!F22+'20'!L22+'22'!L22+'24'!L22+'25'!L22+'26'!I22</f>
        <v>0</v>
      </c>
      <c r="M22" s="36">
        <f>+'11'!M22+'13'!D22+'14'!M22+'19'!G22+'20'!M22+'22'!M22+'24'!M22+'25'!M22+'26'!J22</f>
        <v>0</v>
      </c>
      <c r="N22" s="95">
        <f>+'11'!N22+'13'!E22+'14'!N22+'19'!H22+'20'!N22+'22'!N22+'24'!N22+'25'!N22+'26'!K22</f>
        <v>0</v>
      </c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36">
        <f>+C23+F23</f>
        <v>0</v>
      </c>
      <c r="J23" s="36">
        <f t="shared" si="0"/>
        <v>0</v>
      </c>
      <c r="K23" s="36">
        <f t="shared" si="1"/>
        <v>0</v>
      </c>
      <c r="L23" s="36">
        <f>+'11'!L23+'13'!C23+'14'!L23+'19'!F23+'20'!L23+'22'!L23+'24'!L23+'25'!L23+'26'!I23</f>
        <v>0</v>
      </c>
      <c r="M23" s="36">
        <f>+'11'!M23+'13'!D23+'14'!M23+'19'!G23+'20'!M23+'22'!M23+'24'!M23+'25'!M23+'26'!J23</f>
        <v>0</v>
      </c>
      <c r="N23" s="95">
        <f>+'11'!N23+'13'!E23+'14'!N23+'19'!H23+'20'!N23+'22'!N23+'24'!N23+'25'!N23+'26'!K23</f>
        <v>0</v>
      </c>
    </row>
    <row r="24" spans="1:15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36">
        <f>+C24+F24</f>
        <v>0</v>
      </c>
      <c r="J24" s="36">
        <f t="shared" si="0"/>
        <v>0</v>
      </c>
      <c r="K24" s="36">
        <f t="shared" si="1"/>
        <v>0</v>
      </c>
      <c r="L24" s="36">
        <f>+'11'!L24+'13'!C24+'14'!L24+'19'!F24+'20'!L24+'22'!L24+'24'!L24+'25'!L24+'26'!I24</f>
        <v>299606</v>
      </c>
      <c r="M24" s="36">
        <f>+'11'!M24+'13'!D24+'14'!M24+'19'!G24+'20'!M24+'22'!M24+'24'!M24+'25'!M24+'26'!J24</f>
        <v>150</v>
      </c>
      <c r="N24" s="95">
        <f>+'11'!N24+'13'!E24+'14'!N24+'19'!H24+'20'!N24+'22'!N24+'24'!N24+'25'!N24+'26'!K24</f>
        <v>299756</v>
      </c>
      <c r="O24" s="74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5" ref="D25:N25">+D22+D23+D24</f>
        <v>0</v>
      </c>
      <c r="E25" s="46">
        <f t="shared" si="5"/>
        <v>0</v>
      </c>
      <c r="F25" s="46">
        <f t="shared" si="5"/>
        <v>0</v>
      </c>
      <c r="G25" s="46">
        <f t="shared" si="5"/>
        <v>0</v>
      </c>
      <c r="H25" s="46">
        <f t="shared" si="5"/>
        <v>0</v>
      </c>
      <c r="I25" s="46">
        <f t="shared" si="5"/>
        <v>0</v>
      </c>
      <c r="J25" s="46">
        <f t="shared" si="5"/>
        <v>0</v>
      </c>
      <c r="K25" s="46">
        <f t="shared" si="5"/>
        <v>0</v>
      </c>
      <c r="L25" s="46">
        <f t="shared" si="5"/>
        <v>299606</v>
      </c>
      <c r="M25" s="46">
        <f t="shared" si="5"/>
        <v>150</v>
      </c>
      <c r="N25" s="79">
        <f t="shared" si="5"/>
        <v>299756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36">
        <f>+C26+F26</f>
        <v>0</v>
      </c>
      <c r="J26" s="36">
        <f t="shared" si="0"/>
        <v>0</v>
      </c>
      <c r="K26" s="36">
        <f t="shared" si="1"/>
        <v>0</v>
      </c>
      <c r="L26" s="36">
        <f>+'11'!L26+'13'!C26+'14'!L26+'19'!F26+'20'!L26+'22'!L26+'24'!L26+'25'!L26+'26'!I26</f>
        <v>0</v>
      </c>
      <c r="M26" s="36">
        <f>+'11'!M26+'13'!D26+'14'!M26+'19'!G26+'20'!M26+'22'!M26+'24'!M26+'25'!M26+'26'!J26</f>
        <v>0</v>
      </c>
      <c r="N26" s="95">
        <f>+'11'!N26+'13'!E26+'14'!N26+'19'!H26+'20'!N26+'22'!N26+'24'!N26+'25'!N26+'26'!K26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6" ref="D27:M27">+D21+D25</f>
        <v>0</v>
      </c>
      <c r="E27" s="46">
        <f t="shared" si="6"/>
        <v>0</v>
      </c>
      <c r="F27" s="46">
        <f t="shared" si="6"/>
        <v>0</v>
      </c>
      <c r="G27" s="46">
        <f t="shared" si="6"/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46">
        <f t="shared" si="6"/>
        <v>0</v>
      </c>
      <c r="L27" s="46">
        <f t="shared" si="6"/>
        <v>6619517</v>
      </c>
      <c r="M27" s="46">
        <f t="shared" si="6"/>
        <v>-113909</v>
      </c>
      <c r="N27" s="79">
        <f>+N21+N25</f>
        <v>6505608</v>
      </c>
    </row>
    <row r="28" spans="1:15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7" ref="D28:M28">+D14++D18+D26+D27</f>
        <v>0</v>
      </c>
      <c r="E28" s="6">
        <f t="shared" si="7"/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7"/>
        <v>0</v>
      </c>
      <c r="L28" s="6">
        <f t="shared" si="7"/>
        <v>31854467</v>
      </c>
      <c r="M28" s="6">
        <f t="shared" si="7"/>
        <v>-2163909</v>
      </c>
      <c r="N28" s="105">
        <f>+N14++N18+N26+N27</f>
        <v>29690558</v>
      </c>
      <c r="O28" s="74"/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36">
        <f>+C29+F29</f>
        <v>0</v>
      </c>
      <c r="J29" s="36">
        <f t="shared" si="0"/>
        <v>0</v>
      </c>
      <c r="K29" s="36">
        <f t="shared" si="1"/>
        <v>0</v>
      </c>
      <c r="L29" s="36">
        <f>+'11'!L29+'13'!C29+'14'!L29+'19'!F29+'20'!L29+'22'!L29+'24'!L29+'25'!L29+'26'!I29</f>
        <v>0</v>
      </c>
      <c r="M29" s="36">
        <f>+'11'!M29+'13'!D29+'14'!M29+'19'!G29+'20'!M29+'22'!M29+'24'!M29+'25'!M29+'26'!J29</f>
        <v>0</v>
      </c>
      <c r="N29" s="95">
        <f>+'11'!N29+'13'!E29+'14'!N29+'19'!H29+'20'!N29+'22'!N29+'24'!N29+'25'!N29+'26'!K29</f>
        <v>0</v>
      </c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36">
        <f>+C30+F30</f>
        <v>0</v>
      </c>
      <c r="J30" s="36">
        <f t="shared" si="0"/>
        <v>0</v>
      </c>
      <c r="K30" s="36">
        <f t="shared" si="1"/>
        <v>0</v>
      </c>
      <c r="L30" s="36">
        <f>+'11'!L30+'13'!C30+'14'!L30+'19'!F30+'20'!L30+'22'!L30+'24'!L30+'25'!L30+'26'!I30</f>
        <v>2543662</v>
      </c>
      <c r="M30" s="36">
        <f>+'11'!M30+'13'!D30+'14'!M30+'19'!G30+'20'!M30+'22'!M30+'24'!M30+'25'!M30+'26'!J30</f>
        <v>-733809</v>
      </c>
      <c r="N30" s="95">
        <f>+'11'!N30+'13'!E30+'14'!N30+'19'!H30+'20'!N30+'22'!N30+'24'!N30+'25'!N30+'26'!K30</f>
        <v>1809853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36">
        <f>+C31+F31</f>
        <v>0</v>
      </c>
      <c r="J31" s="36">
        <f t="shared" si="0"/>
        <v>0</v>
      </c>
      <c r="K31" s="36">
        <f t="shared" si="1"/>
        <v>0</v>
      </c>
      <c r="L31" s="36">
        <f>+'11'!L31+'13'!C31+'14'!L31+'19'!F31+'20'!L31+'22'!L31+'24'!L31+'25'!L31+'26'!I31</f>
        <v>0</v>
      </c>
      <c r="M31" s="36">
        <f>+'11'!M31+'13'!D31+'14'!M31+'19'!G31+'20'!M31+'22'!M31+'24'!M31+'25'!M31+'26'!J31</f>
        <v>0</v>
      </c>
      <c r="N31" s="95">
        <f>+'11'!N31+'13'!E31+'14'!N31+'19'!H31+'20'!N31+'22'!N31+'24'!N31+'25'!N31+'26'!K31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36">
        <f>+C32+F32</f>
        <v>0</v>
      </c>
      <c r="J32" s="36">
        <f t="shared" si="0"/>
        <v>0</v>
      </c>
      <c r="K32" s="36">
        <f t="shared" si="1"/>
        <v>0</v>
      </c>
      <c r="L32" s="36">
        <f>+'11'!L32+'13'!C32+'14'!L32+'19'!F32+'20'!L32+'22'!L32+'24'!L32+'25'!L32+'26'!I32</f>
        <v>90990</v>
      </c>
      <c r="M32" s="36">
        <f>+'11'!M32+'13'!D32+'14'!M32+'19'!G32+'20'!M32+'22'!M32+'24'!M32+'25'!M32+'26'!J32</f>
        <v>12169</v>
      </c>
      <c r="N32" s="95">
        <f>+'11'!N32+'13'!E32+'14'!N32+'19'!H32+'20'!N32+'22'!N32+'24'!N32+'25'!N32+'26'!K32</f>
        <v>103159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8" ref="D33:N33">+D30+D31+D32</f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2634652</v>
      </c>
      <c r="M33" s="48">
        <f t="shared" si="8"/>
        <v>-721640</v>
      </c>
      <c r="N33" s="106">
        <f t="shared" si="8"/>
        <v>1913012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36">
        <f>+C34+F34</f>
        <v>0</v>
      </c>
      <c r="J34" s="36">
        <f t="shared" si="0"/>
        <v>0</v>
      </c>
      <c r="K34" s="36">
        <f t="shared" si="1"/>
        <v>0</v>
      </c>
      <c r="L34" s="36">
        <f>+'11'!L34+'13'!C34+'14'!L34+'19'!F34+'20'!L34+'22'!L34+'24'!L34+'25'!L34+'26'!I34</f>
        <v>6484746</v>
      </c>
      <c r="M34" s="36">
        <f>+'11'!M34+'13'!D34+'14'!M34+'19'!G34+'20'!M34+'22'!M34+'24'!M34+'25'!M34+'26'!J34</f>
        <v>-1291109</v>
      </c>
      <c r="N34" s="95">
        <f>+'11'!N34+'13'!E34+'14'!N34+'19'!H34+'20'!N34+'22'!N34+'24'!N34+'25'!N34+'26'!K34</f>
        <v>5193637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36">
        <f>+C35+F35</f>
        <v>0</v>
      </c>
      <c r="J35" s="36">
        <f t="shared" si="0"/>
        <v>0</v>
      </c>
      <c r="K35" s="36">
        <f t="shared" si="1"/>
        <v>0</v>
      </c>
      <c r="L35" s="36">
        <f>+'11'!L35+'13'!C35+'14'!L35+'19'!F35+'20'!L35+'22'!L35+'24'!L35+'25'!L35+'26'!I35</f>
        <v>7316129</v>
      </c>
      <c r="M35" s="36">
        <f>+'11'!M35+'13'!D35+'14'!M35+'19'!G35+'20'!M35+'22'!M35+'24'!M35+'25'!M35+'26'!J35</f>
        <v>-552895</v>
      </c>
      <c r="N35" s="95">
        <f>+'11'!N35+'13'!E35+'14'!N35+'19'!H35+'20'!N35+'22'!N35+'24'!N35+'25'!N35+'26'!K35</f>
        <v>6763234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36">
        <f>+C36+F36</f>
        <v>0</v>
      </c>
      <c r="J36" s="36">
        <f t="shared" si="0"/>
        <v>0</v>
      </c>
      <c r="K36" s="36">
        <f t="shared" si="1"/>
        <v>0</v>
      </c>
      <c r="L36" s="36">
        <f>+'11'!L36+'13'!C36+'14'!L36+'19'!F36+'20'!L36+'22'!L36+'24'!L36+'25'!L36+'26'!I36</f>
        <v>482</v>
      </c>
      <c r="M36" s="36">
        <f>+'11'!M36+'13'!D36+'14'!M36+'19'!G36+'20'!M36+'22'!M36+'24'!M36+'25'!M36+'26'!J36</f>
        <v>700</v>
      </c>
      <c r="N36" s="95">
        <f>+'11'!N36+'13'!E36+'14'!N36+'19'!H36+'20'!N36+'22'!N36+'24'!N36+'25'!N36+'26'!K36</f>
        <v>1182</v>
      </c>
    </row>
    <row r="37" spans="1:14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9" ref="D37:N37">+D33+D34+D35+D36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16436009</v>
      </c>
      <c r="M37" s="46">
        <f t="shared" si="9"/>
        <v>-2564944</v>
      </c>
      <c r="N37" s="79">
        <f t="shared" si="9"/>
        <v>13871065</v>
      </c>
    </row>
    <row r="38" spans="1:14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36">
        <f>+C38+F38</f>
        <v>0</v>
      </c>
      <c r="J38" s="36">
        <f t="shared" si="0"/>
        <v>0</v>
      </c>
      <c r="K38" s="36">
        <f t="shared" si="1"/>
        <v>0</v>
      </c>
      <c r="L38" s="36">
        <f>+'11'!L38+'13'!C38+'14'!L38+'19'!F38+'20'!L38+'22'!L38+'24'!L38+'25'!L38+'26'!I38</f>
        <v>743866</v>
      </c>
      <c r="M38" s="36">
        <f>+'11'!M38+'13'!D38+'14'!M38+'19'!G38+'20'!M38+'22'!M38+'24'!M38+'25'!M38+'26'!J38</f>
        <v>0</v>
      </c>
      <c r="N38" s="95">
        <f>+'11'!N38+'13'!E38+'14'!N38+'19'!H38+'20'!N38+'22'!N38+'24'!N38+'25'!N38+'26'!K38</f>
        <v>743866</v>
      </c>
    </row>
    <row r="39" spans="1:14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36">
        <f>+C39+F39</f>
        <v>0</v>
      </c>
      <c r="J39" s="36">
        <f t="shared" si="0"/>
        <v>0</v>
      </c>
      <c r="K39" s="36">
        <f t="shared" si="1"/>
        <v>0</v>
      </c>
      <c r="L39" s="36">
        <f>+'11'!L39+'13'!C39+'14'!L39+'19'!F39+'20'!L39+'22'!L39+'24'!L39+'25'!L39+'26'!I39</f>
        <v>920684</v>
      </c>
      <c r="M39" s="36">
        <f>+'11'!M39+'13'!D39+'14'!M39+'19'!G39+'20'!M39+'22'!M39+'24'!M39+'25'!M39+'26'!J39</f>
        <v>401035</v>
      </c>
      <c r="N39" s="95">
        <f>+'11'!N39+'13'!E39+'14'!N39+'19'!H39+'20'!N39+'22'!N39+'24'!N39+'25'!N39+'26'!K39</f>
        <v>1321719</v>
      </c>
    </row>
    <row r="40" spans="1:15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36">
        <f>+C40+F40</f>
        <v>0</v>
      </c>
      <c r="J40" s="36">
        <f t="shared" si="0"/>
        <v>0</v>
      </c>
      <c r="K40" s="36">
        <f t="shared" si="1"/>
        <v>0</v>
      </c>
      <c r="L40" s="36">
        <f>+'11'!L40+'13'!C40+'14'!L40+'19'!F40+'20'!L40+'22'!L40+'24'!L40+'25'!L40+'26'!I40</f>
        <v>163994</v>
      </c>
      <c r="M40" s="36">
        <f>+'11'!M40+'13'!D40+'14'!M40+'19'!G40+'20'!M40+'22'!M40+'24'!M40+'25'!M40+'26'!J40</f>
        <v>0</v>
      </c>
      <c r="N40" s="95">
        <f>+'11'!N40+'13'!E40+'14'!N40+'19'!H40+'20'!N40+'22'!N40+'24'!N40+'25'!N40+'26'!K40</f>
        <v>163994</v>
      </c>
      <c r="O40" s="74"/>
    </row>
    <row r="41" spans="1:14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10" ref="D41:N41">+D38+D39+D40</f>
        <v>0</v>
      </c>
      <c r="E41" s="46">
        <f t="shared" si="10"/>
        <v>0</v>
      </c>
      <c r="F41" s="46">
        <f t="shared" si="10"/>
        <v>0</v>
      </c>
      <c r="G41" s="46">
        <f t="shared" si="10"/>
        <v>0</v>
      </c>
      <c r="H41" s="46">
        <f t="shared" si="10"/>
        <v>0</v>
      </c>
      <c r="I41" s="46">
        <f t="shared" si="10"/>
        <v>0</v>
      </c>
      <c r="J41" s="46">
        <f t="shared" si="10"/>
        <v>0</v>
      </c>
      <c r="K41" s="46">
        <f t="shared" si="10"/>
        <v>0</v>
      </c>
      <c r="L41" s="46">
        <f t="shared" si="10"/>
        <v>1828544</v>
      </c>
      <c r="M41" s="46">
        <f t="shared" si="10"/>
        <v>401035</v>
      </c>
      <c r="N41" s="79">
        <f t="shared" si="10"/>
        <v>2229579</v>
      </c>
    </row>
    <row r="42" spans="1:14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36">
        <f>+C42+F42</f>
        <v>0</v>
      </c>
      <c r="J42" s="36">
        <f t="shared" si="0"/>
        <v>0</v>
      </c>
      <c r="K42" s="36">
        <f t="shared" si="1"/>
        <v>0</v>
      </c>
      <c r="L42" s="36">
        <f>+'11'!L42+'13'!C42+'14'!L42+'19'!F42+'20'!L42+'22'!L42+'24'!L42+'25'!L42+'26'!I42</f>
        <v>0</v>
      </c>
      <c r="M42" s="36">
        <f>+'11'!M42+'13'!D42+'14'!M42+'19'!G42+'20'!M42+'22'!M42+'24'!M42+'25'!M42+'26'!J42</f>
        <v>0</v>
      </c>
      <c r="N42" s="95">
        <f>+'11'!N42+'13'!E42+'14'!N42+'19'!H42+'20'!N42+'22'!N42+'24'!N42+'25'!N42+'26'!K42</f>
        <v>0</v>
      </c>
    </row>
    <row r="43" spans="1:14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36">
        <f>+C43+F43</f>
        <v>0</v>
      </c>
      <c r="J43" s="36">
        <f t="shared" si="0"/>
        <v>0</v>
      </c>
      <c r="K43" s="36">
        <f t="shared" si="1"/>
        <v>0</v>
      </c>
      <c r="L43" s="36">
        <f>+'11'!L43+'13'!C43+'14'!L43+'19'!F43+'20'!L43+'22'!L43+'24'!L43+'25'!L43+'26'!I43</f>
        <v>3312702</v>
      </c>
      <c r="M43" s="36">
        <f>+'11'!M43+'13'!D43+'14'!M43+'19'!G43+'20'!M43+'22'!M43+'24'!M43+'25'!M43+'26'!J43</f>
        <v>0</v>
      </c>
      <c r="N43" s="95">
        <f>+'11'!N43+'13'!E43+'14'!N43+'19'!H43+'20'!N43+'22'!N43+'24'!N43+'25'!N43+'26'!K43</f>
        <v>3312702</v>
      </c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11" ref="D44:N44">+D42+D43</f>
        <v>0</v>
      </c>
      <c r="E44" s="46">
        <f t="shared" si="11"/>
        <v>0</v>
      </c>
      <c r="F44" s="46">
        <f t="shared" si="11"/>
        <v>0</v>
      </c>
      <c r="G44" s="46">
        <f t="shared" si="11"/>
        <v>0</v>
      </c>
      <c r="H44" s="46">
        <f t="shared" si="11"/>
        <v>0</v>
      </c>
      <c r="I44" s="46">
        <f t="shared" si="11"/>
        <v>0</v>
      </c>
      <c r="J44" s="46">
        <f t="shared" si="11"/>
        <v>0</v>
      </c>
      <c r="K44" s="46">
        <f t="shared" si="11"/>
        <v>0</v>
      </c>
      <c r="L44" s="46">
        <f t="shared" si="11"/>
        <v>3312702</v>
      </c>
      <c r="M44" s="46">
        <f t="shared" si="11"/>
        <v>0</v>
      </c>
      <c r="N44" s="79">
        <f t="shared" si="11"/>
        <v>3312702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36">
        <f>+C45+F45</f>
        <v>0</v>
      </c>
      <c r="J45" s="36">
        <f t="shared" si="0"/>
        <v>0</v>
      </c>
      <c r="K45" s="36">
        <f t="shared" si="1"/>
        <v>0</v>
      </c>
      <c r="L45" s="36">
        <f>+'11'!L45+'13'!C45+'14'!L45+'19'!F45+'20'!L45+'22'!L45+'24'!L45+'25'!L45+'26'!I45</f>
        <v>0</v>
      </c>
      <c r="M45" s="36">
        <f>+'11'!M45+'13'!D45+'14'!M45+'19'!G45+'20'!M45+'22'!M45+'24'!M45+'25'!M45+'26'!J45</f>
        <v>0</v>
      </c>
      <c r="N45" s="95">
        <f>+'11'!N45+'13'!E45+'14'!N45+'19'!H45+'20'!N45+'22'!N45+'24'!N45+'25'!N45+'26'!K45</f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36">
        <f>+C46+F46</f>
        <v>0</v>
      </c>
      <c r="J46" s="36">
        <f>+D46+G46</f>
        <v>0</v>
      </c>
      <c r="K46" s="36">
        <f t="shared" si="1"/>
        <v>0</v>
      </c>
      <c r="L46" s="36">
        <f>+'11'!L46+'13'!C46+'14'!L46+'19'!F46+'20'!L46+'22'!L46+'24'!L46+'25'!L46+'26'!I46</f>
        <v>6277212</v>
      </c>
      <c r="M46" s="36">
        <f>+'11'!M46+'13'!D46+'14'!M46+'19'!G46+'20'!M46+'22'!M46+'24'!M46+'25'!M46+'26'!J46</f>
        <v>0</v>
      </c>
      <c r="N46" s="95">
        <f>+'11'!N46+'13'!E46+'14'!N46+'19'!H46+'20'!N46+'22'!N46+'24'!N46+'25'!N46+'26'!K46</f>
        <v>6277212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2" ref="D47:N47">+D45+D46</f>
        <v>0</v>
      </c>
      <c r="E47" s="46">
        <f t="shared" si="12"/>
        <v>0</v>
      </c>
      <c r="F47" s="46">
        <f t="shared" si="12"/>
        <v>0</v>
      </c>
      <c r="G47" s="46">
        <f t="shared" si="12"/>
        <v>0</v>
      </c>
      <c r="H47" s="46">
        <f t="shared" si="12"/>
        <v>0</v>
      </c>
      <c r="I47" s="46">
        <f t="shared" si="12"/>
        <v>0</v>
      </c>
      <c r="J47" s="46">
        <f t="shared" si="12"/>
        <v>0</v>
      </c>
      <c r="K47" s="46">
        <f t="shared" si="12"/>
        <v>0</v>
      </c>
      <c r="L47" s="46">
        <f t="shared" si="12"/>
        <v>6277212</v>
      </c>
      <c r="M47" s="46">
        <f t="shared" si="12"/>
        <v>0</v>
      </c>
      <c r="N47" s="79">
        <f t="shared" si="12"/>
        <v>6277212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33">
        <v>4000000</v>
      </c>
      <c r="G48" s="33"/>
      <c r="H48" s="33">
        <f>+F48+G48</f>
        <v>4000000</v>
      </c>
      <c r="I48" s="46">
        <f aca="true" t="shared" si="13" ref="I48:J50">+C48+F48</f>
        <v>4000000</v>
      </c>
      <c r="J48" s="6">
        <f t="shared" si="13"/>
        <v>0</v>
      </c>
      <c r="K48" s="46">
        <f t="shared" si="1"/>
        <v>4000000</v>
      </c>
      <c r="L48" s="6">
        <f>+'11'!L48+'13'!C48+'14'!L48+'19'!F48+'20'!L48+'22'!L48+'24'!L48+'25'!L48+'26'!I48</f>
        <v>4000000</v>
      </c>
      <c r="M48" s="46">
        <f>+'11'!M48+'13'!D48+'14'!M48+'19'!G48+'20'!M48+'22'!M48+'24'!M48+'25'!M48+'26'!J48</f>
        <v>0</v>
      </c>
      <c r="N48" s="105">
        <f>+'11'!N48+'13'!E48+'14'!N48+'19'!H48+'20'!N48+'22'!N48+'24'!N48+'25'!N48+'26'!K48</f>
        <v>4000000</v>
      </c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>+D44+D47</f>
        <v>0</v>
      </c>
      <c r="E49" s="46">
        <f>+E44+E47</f>
        <v>0</v>
      </c>
      <c r="F49" s="46">
        <f>SUM(F44+F47+F48)</f>
        <v>4000000</v>
      </c>
      <c r="G49" s="46">
        <f>SUM(G44+G47+G48)</f>
        <v>0</v>
      </c>
      <c r="H49" s="46">
        <f>SUM(H48)</f>
        <v>4000000</v>
      </c>
      <c r="I49" s="46">
        <f t="shared" si="13"/>
        <v>4000000</v>
      </c>
      <c r="J49" s="46">
        <f t="shared" si="13"/>
        <v>0</v>
      </c>
      <c r="K49" s="46">
        <f t="shared" si="1"/>
        <v>4000000</v>
      </c>
      <c r="L49" s="46">
        <f>+'11'!L49+'13'!C49+'14'!L49+'19'!F49+'20'!L49+'22'!L49+'24'!L49+'25'!L49+'26'!I49</f>
        <v>13589914</v>
      </c>
      <c r="M49" s="46">
        <f>+'11'!M49+'13'!D49+'14'!M49+'19'!G49+'20'!M49+'22'!M49+'24'!M49+'25'!M49+'26'!J49</f>
        <v>0</v>
      </c>
      <c r="N49" s="79">
        <f>+'11'!N49+'13'!E49+'14'!N49+'19'!H49+'20'!N49+'22'!N49+'24'!N49+'25'!N49+'26'!K49</f>
        <v>13589914</v>
      </c>
    </row>
    <row r="50" spans="1:17" s="21" customFormat="1" ht="10.5" customHeight="1" thickBot="1">
      <c r="A50" s="76"/>
      <c r="B50" s="78" t="s">
        <v>138</v>
      </c>
      <c r="C50" s="46">
        <f>+C37+C41+C48+C49</f>
        <v>0</v>
      </c>
      <c r="D50" s="46">
        <f>+D37+D41+D48+D49</f>
        <v>0</v>
      </c>
      <c r="E50" s="46">
        <f>+E37+E41+E48+E49</f>
        <v>0</v>
      </c>
      <c r="F50" s="46">
        <f>+F37+F41+F48+F49</f>
        <v>8000000</v>
      </c>
      <c r="G50" s="46">
        <f>+G37+G41+G49</f>
        <v>0</v>
      </c>
      <c r="H50" s="46">
        <f>+H37+H41+H49</f>
        <v>4000000</v>
      </c>
      <c r="I50" s="46">
        <f t="shared" si="13"/>
        <v>8000000</v>
      </c>
      <c r="J50" s="46">
        <f t="shared" si="13"/>
        <v>0</v>
      </c>
      <c r="K50" s="46">
        <f>+K37+K41+K49</f>
        <v>4000000</v>
      </c>
      <c r="L50" s="46">
        <f>+L37+L41+L49</f>
        <v>31854467</v>
      </c>
      <c r="M50" s="46">
        <f>+M37+M41+M49</f>
        <v>-2163909</v>
      </c>
      <c r="N50" s="79">
        <f>+N37+N41+N49</f>
        <v>29690558</v>
      </c>
      <c r="O50" s="75"/>
      <c r="P50" s="25">
        <f>SUM(M28-M50)</f>
        <v>0</v>
      </c>
      <c r="Q50" s="25">
        <f>SUM(N28-N50)</f>
        <v>0</v>
      </c>
    </row>
    <row r="51" spans="1:15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9">
        <f>+C51+F51</f>
        <v>0</v>
      </c>
      <c r="J51" s="59">
        <f t="shared" si="0"/>
        <v>0</v>
      </c>
      <c r="K51" s="59">
        <f t="shared" si="1"/>
        <v>0</v>
      </c>
      <c r="L51" s="59">
        <f>+'11'!L51+'13'!C51+'14'!L51+'19'!F51+'20'!L51+'22'!L51+'24'!L51+'25'!L51+'26'!I51</f>
        <v>0</v>
      </c>
      <c r="M51" s="59">
        <f>+'11'!M51+'13'!D51+'14'!M51+'19'!G51+'20'!M51+'22'!M51+'24'!M51+'25'!M51+'26'!J51</f>
        <v>0</v>
      </c>
      <c r="N51" s="60">
        <f>+'11'!N51+'13'!E51+'14'!N51+'19'!H51+'20'!N51+'22'!N51+'24'!N51+'25'!N51+'26'!K51</f>
        <v>0</v>
      </c>
      <c r="O51" s="74"/>
    </row>
    <row r="52" spans="1:15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9">
        <f>+C52+F52</f>
        <v>0</v>
      </c>
      <c r="J52" s="59">
        <f t="shared" si="0"/>
        <v>0</v>
      </c>
      <c r="K52" s="59">
        <f t="shared" si="1"/>
        <v>0</v>
      </c>
      <c r="L52" s="59">
        <f>+'11'!L52+'13'!C52+'14'!L52+'19'!F52+'20'!L52+'22'!L52+'24'!L52+'25'!L52+'26'!I52</f>
        <v>0</v>
      </c>
      <c r="M52" s="59">
        <f>+'11'!M52+'13'!D52+'14'!M52+'19'!G52+'20'!M52+'22'!M52+'24'!M52+'25'!M52+'26'!J52</f>
        <v>0</v>
      </c>
      <c r="N52" s="60">
        <f>+'11'!N52+'13'!E52+'14'!N52+'19'!H52+'20'!N52+'22'!N52+'24'!N52+'25'!N52+'26'!K52</f>
        <v>0</v>
      </c>
      <c r="O52" s="74"/>
    </row>
    <row r="53" spans="8:12" ht="12.75">
      <c r="H53" s="14"/>
      <c r="I53" s="30"/>
      <c r="J53" s="30"/>
      <c r="K53" s="42"/>
      <c r="L53" s="30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4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7" width="9.375" style="8" customWidth="1"/>
    <col min="8" max="8" width="9.25390625" style="8" customWidth="1"/>
    <col min="9" max="9" width="11.375" style="8" customWidth="1"/>
    <col min="10" max="15" width="10.00390625" style="8" customWidth="1"/>
    <col min="16" max="16384" width="9.125" style="8" customWidth="1"/>
  </cols>
  <sheetData>
    <row r="1" spans="1:14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120" t="s">
        <v>1</v>
      </c>
      <c r="B3" s="121"/>
      <c r="C3" s="183">
        <v>2</v>
      </c>
      <c r="D3" s="183"/>
      <c r="E3" s="183"/>
      <c r="F3" s="184">
        <v>3</v>
      </c>
      <c r="G3" s="185"/>
      <c r="H3" s="186"/>
      <c r="I3" s="187">
        <v>4001</v>
      </c>
      <c r="J3" s="188"/>
      <c r="K3" s="183"/>
      <c r="L3" s="189">
        <v>4003</v>
      </c>
      <c r="M3" s="189"/>
      <c r="N3" s="190"/>
    </row>
    <row r="4" spans="1:14" s="10" customFormat="1" ht="23.25" customHeight="1" thickBot="1">
      <c r="A4" s="122"/>
      <c r="B4" s="123"/>
      <c r="C4" s="140" t="s">
        <v>98</v>
      </c>
      <c r="D4" s="140"/>
      <c r="E4" s="140"/>
      <c r="F4" s="181" t="s">
        <v>99</v>
      </c>
      <c r="G4" s="181"/>
      <c r="H4" s="181"/>
      <c r="I4" s="191" t="s">
        <v>100</v>
      </c>
      <c r="J4" s="191"/>
      <c r="K4" s="191"/>
      <c r="L4" s="192" t="s">
        <v>101</v>
      </c>
      <c r="M4" s="193"/>
      <c r="N4" s="194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1">
        <v>2</v>
      </c>
      <c r="M7" s="40">
        <v>3</v>
      </c>
      <c r="N7" s="112">
        <v>4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>
        <v>978180</v>
      </c>
      <c r="D9" s="4">
        <f>484+81500</f>
        <v>81984</v>
      </c>
      <c r="E9" s="4">
        <f>+C9+D9</f>
        <v>1060164</v>
      </c>
      <c r="F9" s="4">
        <v>629554</v>
      </c>
      <c r="G9" s="4">
        <v>-50000</v>
      </c>
      <c r="H9" s="4">
        <f>+F9+G9</f>
        <v>579554</v>
      </c>
      <c r="I9" s="4">
        <v>1305529</v>
      </c>
      <c r="J9" s="4"/>
      <c r="K9" s="4">
        <f>+I9+J9</f>
        <v>1305529</v>
      </c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>
        <v>201501</v>
      </c>
      <c r="D10" s="4">
        <f>81+14263</f>
        <v>14344</v>
      </c>
      <c r="E10" s="4">
        <f>+C10+D10</f>
        <v>215845</v>
      </c>
      <c r="F10" s="4">
        <v>113173</v>
      </c>
      <c r="G10" s="4">
        <v>-3000</v>
      </c>
      <c r="H10" s="4">
        <f>+F10+G10</f>
        <v>110173</v>
      </c>
      <c r="I10" s="4">
        <v>262924</v>
      </c>
      <c r="J10" s="4"/>
      <c r="K10" s="4">
        <f>+I10+J10</f>
        <v>262924</v>
      </c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>
        <v>657550</v>
      </c>
      <c r="D11" s="4">
        <v>7000</v>
      </c>
      <c r="E11" s="4">
        <f>+C11+D11</f>
        <v>664550</v>
      </c>
      <c r="F11" s="4">
        <v>1182023</v>
      </c>
      <c r="G11" s="4">
        <v>-48000</v>
      </c>
      <c r="H11" s="4">
        <f>+F11+G11</f>
        <v>1134023</v>
      </c>
      <c r="I11" s="4">
        <v>1224161</v>
      </c>
      <c r="J11" s="4">
        <f>-116870-300-1</f>
        <v>-117171</v>
      </c>
      <c r="K11" s="4">
        <f>+I11+J11</f>
        <v>1106990</v>
      </c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5" ht="10.5" customHeight="1" thickBot="1">
      <c r="A13" s="94" t="s">
        <v>144</v>
      </c>
      <c r="B13" s="17" t="s">
        <v>9</v>
      </c>
      <c r="C13" s="4">
        <v>90823</v>
      </c>
      <c r="D13" s="43">
        <v>1</v>
      </c>
      <c r="E13" s="4">
        <f>SUM(C13:D13)</f>
        <v>90824</v>
      </c>
      <c r="F13" s="4">
        <v>4894</v>
      </c>
      <c r="G13" s="4"/>
      <c r="H13" s="4">
        <f>SUM(F13:G13)</f>
        <v>4894</v>
      </c>
      <c r="I13" s="4">
        <v>28464</v>
      </c>
      <c r="J13" s="4"/>
      <c r="K13" s="4">
        <f>SUM(I13:J13)</f>
        <v>28464</v>
      </c>
      <c r="L13" s="4">
        <v>2550</v>
      </c>
      <c r="M13" s="43"/>
      <c r="N13" s="93">
        <f>+L13+M13</f>
        <v>2550</v>
      </c>
      <c r="O13" s="13"/>
    </row>
    <row r="14" spans="1:14" s="13" customFormat="1" ht="10.5" customHeight="1" thickBot="1">
      <c r="A14" s="76" t="s">
        <v>10</v>
      </c>
      <c r="B14" s="24" t="s">
        <v>116</v>
      </c>
      <c r="C14" s="46">
        <f>+C9+C10+C11+C12+C13</f>
        <v>1928054</v>
      </c>
      <c r="D14" s="46">
        <f aca="true" t="shared" si="0" ref="D14:J14">+D9+D10+D11+D12+D13</f>
        <v>103329</v>
      </c>
      <c r="E14" s="46">
        <f t="shared" si="0"/>
        <v>2031383</v>
      </c>
      <c r="F14" s="46">
        <f t="shared" si="0"/>
        <v>1929644</v>
      </c>
      <c r="G14" s="46">
        <f t="shared" si="0"/>
        <v>-101000</v>
      </c>
      <c r="H14" s="46">
        <f t="shared" si="0"/>
        <v>1828644</v>
      </c>
      <c r="I14" s="46">
        <f t="shared" si="0"/>
        <v>2821078</v>
      </c>
      <c r="J14" s="46">
        <f t="shared" si="0"/>
        <v>-117171</v>
      </c>
      <c r="K14" s="46">
        <f>+K9+K10+K11+K12+K13</f>
        <v>2703907</v>
      </c>
      <c r="L14" s="46">
        <f>+L9+L10+L11+L12+L13</f>
        <v>2550</v>
      </c>
      <c r="M14" s="46">
        <f>+M9+M10+M11+M12+M13</f>
        <v>0</v>
      </c>
      <c r="N14" s="79">
        <f>+N9+N10+N11+N12+N13</f>
        <v>2550</v>
      </c>
    </row>
    <row r="15" spans="1:15" s="13" customFormat="1" ht="10.5" customHeight="1">
      <c r="A15" s="94" t="s">
        <v>145</v>
      </c>
      <c r="B15" s="17" t="s">
        <v>115</v>
      </c>
      <c r="C15" s="4">
        <v>189612</v>
      </c>
      <c r="D15" s="4"/>
      <c r="E15" s="4">
        <f>+C15+D15</f>
        <v>189612</v>
      </c>
      <c r="F15" s="4">
        <v>35000</v>
      </c>
      <c r="G15" s="4"/>
      <c r="H15" s="4">
        <f>+F15+G15</f>
        <v>35000</v>
      </c>
      <c r="I15" s="4">
        <v>10000</v>
      </c>
      <c r="J15" s="4"/>
      <c r="K15" s="4">
        <f>+I15+J15</f>
        <v>10000</v>
      </c>
      <c r="L15" s="4"/>
      <c r="M15" s="109"/>
      <c r="N15" s="93"/>
      <c r="O15" s="8"/>
    </row>
    <row r="16" spans="1:14" ht="10.5" customHeight="1">
      <c r="A16" s="94" t="s">
        <v>146</v>
      </c>
      <c r="B16" s="17" t="s">
        <v>11</v>
      </c>
      <c r="C16" s="4">
        <v>97744</v>
      </c>
      <c r="D16" s="4"/>
      <c r="E16" s="4">
        <f>+C16+D16</f>
        <v>97744</v>
      </c>
      <c r="F16" s="4"/>
      <c r="G16" s="4"/>
      <c r="H16" s="4"/>
      <c r="I16" s="4"/>
      <c r="J16" s="4"/>
      <c r="K16" s="4">
        <f>SUM(I16:J16)</f>
        <v>0</v>
      </c>
      <c r="L16" s="4"/>
      <c r="M16" s="4"/>
      <c r="N16" s="93"/>
    </row>
    <row r="17" spans="1:15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  <c r="O17" s="13"/>
    </row>
    <row r="18" spans="1:15" s="13" customFormat="1" ht="10.5" customHeight="1" thickBot="1">
      <c r="A18" s="76" t="s">
        <v>13</v>
      </c>
      <c r="B18" s="24" t="s">
        <v>117</v>
      </c>
      <c r="C18" s="46">
        <f>+C15+C16+C17</f>
        <v>287356</v>
      </c>
      <c r="D18" s="46">
        <f aca="true" t="shared" si="1" ref="D18:K18">+D15+D16+D17</f>
        <v>0</v>
      </c>
      <c r="E18" s="46">
        <f t="shared" si="1"/>
        <v>287356</v>
      </c>
      <c r="F18" s="46">
        <f t="shared" si="1"/>
        <v>35000</v>
      </c>
      <c r="G18" s="46">
        <f t="shared" si="1"/>
        <v>0</v>
      </c>
      <c r="H18" s="46">
        <f t="shared" si="1"/>
        <v>35000</v>
      </c>
      <c r="I18" s="46">
        <f t="shared" si="1"/>
        <v>10000</v>
      </c>
      <c r="J18" s="46">
        <f t="shared" si="1"/>
        <v>0</v>
      </c>
      <c r="K18" s="46">
        <f t="shared" si="1"/>
        <v>10000</v>
      </c>
      <c r="L18" s="46">
        <f>+L15+L16+L17</f>
        <v>0</v>
      </c>
      <c r="M18" s="46">
        <f>+M15+M16+M17</f>
        <v>0</v>
      </c>
      <c r="N18" s="79">
        <f>+N15+N16+N17</f>
        <v>0</v>
      </c>
      <c r="O18" s="8"/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>+L19+L20</f>
        <v>0</v>
      </c>
      <c r="M21" s="46">
        <f>+M19+M20</f>
        <v>0</v>
      </c>
      <c r="N21" s="79">
        <f>+N19+N20</f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4"/>
      <c r="M24" s="4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>+L22+L23+L24</f>
        <v>0</v>
      </c>
      <c r="M25" s="46">
        <f>+M22+M23+M24</f>
        <v>0</v>
      </c>
      <c r="N25" s="79">
        <f>+N22+N23+N24</f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5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>+L21+L25</f>
        <v>0</v>
      </c>
      <c r="M27" s="46">
        <f>+M21+M25</f>
        <v>0</v>
      </c>
      <c r="N27" s="79">
        <f>+N21+N25</f>
        <v>0</v>
      </c>
      <c r="O27" s="13"/>
    </row>
    <row r="28" spans="1:15" s="13" customFormat="1" ht="10.5" customHeight="1" thickBot="1">
      <c r="A28" s="76"/>
      <c r="B28" s="78" t="s">
        <v>137</v>
      </c>
      <c r="C28" s="46">
        <f>+C14++C18+C26+C27</f>
        <v>2215410</v>
      </c>
      <c r="D28" s="46">
        <f aca="true" t="shared" si="5" ref="D28:K28">+D14++D18+D26+D27</f>
        <v>103329</v>
      </c>
      <c r="E28" s="46">
        <f t="shared" si="5"/>
        <v>2318739</v>
      </c>
      <c r="F28" s="46">
        <f t="shared" si="5"/>
        <v>1964644</v>
      </c>
      <c r="G28" s="46">
        <f t="shared" si="5"/>
        <v>-101000</v>
      </c>
      <c r="H28" s="46">
        <f t="shared" si="5"/>
        <v>1863644</v>
      </c>
      <c r="I28" s="46">
        <f t="shared" si="5"/>
        <v>2831078</v>
      </c>
      <c r="J28" s="46">
        <f>+J14++J18+J26+J27</f>
        <v>-117171</v>
      </c>
      <c r="K28" s="46">
        <f t="shared" si="5"/>
        <v>2713907</v>
      </c>
      <c r="L28" s="46">
        <f>+L14++L18+L26+L27</f>
        <v>2550</v>
      </c>
      <c r="M28" s="46">
        <f>+M14++M18+M26+M27</f>
        <v>0</v>
      </c>
      <c r="N28" s="79">
        <f>+N14++N18+N26+N27</f>
        <v>2550</v>
      </c>
      <c r="O28" s="8"/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3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5" ht="10.5" customHeight="1">
      <c r="A32" s="94" t="s">
        <v>155</v>
      </c>
      <c r="B32" s="17" t="s">
        <v>123</v>
      </c>
      <c r="C32" s="4">
        <v>1024891</v>
      </c>
      <c r="D32" s="4">
        <v>102763</v>
      </c>
      <c r="E32" s="4">
        <f>+C32+D32</f>
        <v>1127654</v>
      </c>
      <c r="F32" s="4"/>
      <c r="G32" s="4"/>
      <c r="H32" s="4"/>
      <c r="I32" s="4"/>
      <c r="J32" s="4"/>
      <c r="K32" s="4"/>
      <c r="L32" s="4"/>
      <c r="M32" s="4"/>
      <c r="N32" s="93"/>
      <c r="O32" s="1"/>
    </row>
    <row r="33" spans="1:15" ht="10.5" customHeight="1">
      <c r="A33" s="101" t="s">
        <v>5</v>
      </c>
      <c r="B33" s="84" t="s">
        <v>124</v>
      </c>
      <c r="C33" s="48">
        <f>+C30+C31+C32</f>
        <v>1024891</v>
      </c>
      <c r="D33" s="48">
        <f aca="true" t="shared" si="6" ref="D33:K33">+D30+D31+D32</f>
        <v>102763</v>
      </c>
      <c r="E33" s="48">
        <f t="shared" si="6"/>
        <v>1127654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>+L30+L31+L32</f>
        <v>0</v>
      </c>
      <c r="M33" s="48">
        <f>+M30+M31+M32</f>
        <v>0</v>
      </c>
      <c r="N33" s="106">
        <f>+N30+N31+N32</f>
        <v>0</v>
      </c>
      <c r="O33" s="1"/>
    </row>
    <row r="34" spans="1:15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  <c r="O34" s="5"/>
    </row>
    <row r="35" spans="1:15" s="13" customFormat="1" ht="10.5" customHeight="1">
      <c r="A35" s="94" t="s">
        <v>157</v>
      </c>
      <c r="B35" s="17" t="s">
        <v>125</v>
      </c>
      <c r="C35" s="4">
        <v>136590</v>
      </c>
      <c r="D35" s="4"/>
      <c r="E35" s="4">
        <f>+C35+D35</f>
        <v>136590</v>
      </c>
      <c r="F35" s="4">
        <v>818000</v>
      </c>
      <c r="G35" s="4">
        <v>-48000</v>
      </c>
      <c r="H35" s="4">
        <f>+F35+G35</f>
        <v>770000</v>
      </c>
      <c r="I35" s="4">
        <v>53070</v>
      </c>
      <c r="J35" s="4"/>
      <c r="K35" s="4">
        <f>+I35+J35</f>
        <v>53070</v>
      </c>
      <c r="L35" s="4"/>
      <c r="M35" s="4"/>
      <c r="N35" s="93"/>
      <c r="O35" s="5"/>
    </row>
    <row r="36" spans="1:15" s="13" customFormat="1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  <c r="O36" s="1"/>
    </row>
    <row r="37" spans="1:15" ht="10.5" customHeight="1" thickBot="1">
      <c r="A37" s="76" t="s">
        <v>10</v>
      </c>
      <c r="B37" s="24" t="s">
        <v>127</v>
      </c>
      <c r="C37" s="46">
        <f>+C33+C34+C35+C36</f>
        <v>1161481</v>
      </c>
      <c r="D37" s="46">
        <f aca="true" t="shared" si="7" ref="D37:K37">+D33+D34+D35+D36</f>
        <v>102763</v>
      </c>
      <c r="E37" s="46">
        <f t="shared" si="7"/>
        <v>1264244</v>
      </c>
      <c r="F37" s="46">
        <f t="shared" si="7"/>
        <v>818000</v>
      </c>
      <c r="G37" s="46">
        <f t="shared" si="7"/>
        <v>-48000</v>
      </c>
      <c r="H37" s="46">
        <f t="shared" si="7"/>
        <v>770000</v>
      </c>
      <c r="I37" s="46">
        <f t="shared" si="7"/>
        <v>53070</v>
      </c>
      <c r="J37" s="46">
        <f t="shared" si="7"/>
        <v>0</v>
      </c>
      <c r="K37" s="46">
        <f t="shared" si="7"/>
        <v>53070</v>
      </c>
      <c r="L37" s="46">
        <f>+L33+L34+L35+L36</f>
        <v>0</v>
      </c>
      <c r="M37" s="46">
        <f>+M33+M34+M35+M36</f>
        <v>0</v>
      </c>
      <c r="N37" s="79">
        <f>+N33+N34+N35+N36</f>
        <v>0</v>
      </c>
      <c r="O37" s="1"/>
    </row>
    <row r="38" spans="1:15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O38" s="1"/>
    </row>
    <row r="39" spans="1:15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O39" s="5"/>
    </row>
    <row r="40" spans="1:15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O40" s="1"/>
    </row>
    <row r="41" spans="1:15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K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>+L38+L39+L40</f>
        <v>0</v>
      </c>
      <c r="M41" s="46">
        <f>+M38+M39+M40</f>
        <v>0</v>
      </c>
      <c r="N41" s="79">
        <f>+N38+N39+N40</f>
        <v>0</v>
      </c>
      <c r="O41" s="1"/>
    </row>
    <row r="42" spans="1:15" ht="10.5" customHeight="1">
      <c r="A42" s="103" t="s">
        <v>168</v>
      </c>
      <c r="B42" s="50" t="s">
        <v>17</v>
      </c>
      <c r="C42" s="33">
        <v>631102</v>
      </c>
      <c r="D42" s="33">
        <v>565</v>
      </c>
      <c r="E42" s="33">
        <f>+C42+D42</f>
        <v>631667</v>
      </c>
      <c r="F42" s="33">
        <v>1064727</v>
      </c>
      <c r="G42" s="33">
        <v>-53000</v>
      </c>
      <c r="H42" s="33">
        <f>+F42+G42</f>
        <v>1011727</v>
      </c>
      <c r="I42" s="33">
        <v>2689027</v>
      </c>
      <c r="J42" s="33">
        <f>-116870-300</f>
        <v>-117170</v>
      </c>
      <c r="K42" s="33">
        <f>+I42+J42</f>
        <v>2571857</v>
      </c>
      <c r="L42" s="33">
        <v>2550</v>
      </c>
      <c r="M42" s="33"/>
      <c r="N42" s="108">
        <f>+L42+M42</f>
        <v>2550</v>
      </c>
      <c r="O42" s="1"/>
    </row>
    <row r="43" spans="1:14" ht="10.5" customHeight="1" thickBot="1">
      <c r="A43" s="104" t="s">
        <v>169</v>
      </c>
      <c r="B43" s="52" t="s">
        <v>129</v>
      </c>
      <c r="C43" s="33">
        <v>145023</v>
      </c>
      <c r="D43" s="33">
        <v>1</v>
      </c>
      <c r="E43" s="33">
        <f>SUM(C43:D43)</f>
        <v>145024</v>
      </c>
      <c r="F43" s="33">
        <v>46917</v>
      </c>
      <c r="G43" s="33"/>
      <c r="H43" s="33">
        <f>+F43+G43</f>
        <v>46917</v>
      </c>
      <c r="I43" s="33">
        <v>78981</v>
      </c>
      <c r="J43" s="33">
        <v>-1</v>
      </c>
      <c r="K43" s="33">
        <f>+I43+J43</f>
        <v>78980</v>
      </c>
      <c r="L43" s="6"/>
      <c r="M43" s="6"/>
      <c r="N43" s="108"/>
    </row>
    <row r="44" spans="1:14" ht="10.5" customHeight="1" thickBot="1">
      <c r="A44" s="76" t="s">
        <v>15</v>
      </c>
      <c r="B44" s="24" t="s">
        <v>27</v>
      </c>
      <c r="C44" s="46">
        <f>+C42+C43</f>
        <v>776125</v>
      </c>
      <c r="D44" s="46">
        <f aca="true" t="shared" si="9" ref="D44:K44">+D42+D43</f>
        <v>566</v>
      </c>
      <c r="E44" s="46">
        <f t="shared" si="9"/>
        <v>776691</v>
      </c>
      <c r="F44" s="46">
        <f t="shared" si="9"/>
        <v>1111644</v>
      </c>
      <c r="G44" s="46">
        <f t="shared" si="9"/>
        <v>-53000</v>
      </c>
      <c r="H44" s="46">
        <f t="shared" si="9"/>
        <v>1058644</v>
      </c>
      <c r="I44" s="46">
        <f t="shared" si="9"/>
        <v>2768008</v>
      </c>
      <c r="J44" s="46">
        <f t="shared" si="9"/>
        <v>-117171</v>
      </c>
      <c r="K44" s="46">
        <f t="shared" si="9"/>
        <v>2650837</v>
      </c>
      <c r="L44" s="46">
        <f>+L42+L43</f>
        <v>2550</v>
      </c>
      <c r="M44" s="46">
        <f>+M42+M43</f>
        <v>0</v>
      </c>
      <c r="N44" s="79">
        <f>+N42+N43</f>
        <v>2550</v>
      </c>
    </row>
    <row r="45" spans="1:14" ht="10.5" customHeight="1">
      <c r="A45" s="99" t="s">
        <v>168</v>
      </c>
      <c r="B45" s="23" t="s">
        <v>20</v>
      </c>
      <c r="C45" s="33">
        <v>238632</v>
      </c>
      <c r="D45" s="33"/>
      <c r="E45" s="33">
        <f>+C45+D45</f>
        <v>238632</v>
      </c>
      <c r="F45" s="33">
        <v>35000</v>
      </c>
      <c r="G45" s="33"/>
      <c r="H45" s="33">
        <f>+F45+G45</f>
        <v>35000</v>
      </c>
      <c r="I45" s="33">
        <v>10000</v>
      </c>
      <c r="J45" s="33"/>
      <c r="K45" s="33">
        <f>+I45+J45</f>
        <v>10000</v>
      </c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33">
        <v>39172</v>
      </c>
      <c r="D46" s="33"/>
      <c r="E46" s="33">
        <f>SUM(C46:D46)</f>
        <v>39172</v>
      </c>
      <c r="F46" s="33">
        <v>0</v>
      </c>
      <c r="G46" s="33"/>
      <c r="H46" s="33">
        <f>+F46+G46</f>
        <v>0</v>
      </c>
      <c r="I46" s="33">
        <v>0</v>
      </c>
      <c r="J46" s="33"/>
      <c r="K46" s="33">
        <f>+I46+J46</f>
        <v>0</v>
      </c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277804</v>
      </c>
      <c r="D47" s="46">
        <f aca="true" t="shared" si="10" ref="D47:K47">+D45+D46</f>
        <v>0</v>
      </c>
      <c r="E47" s="46">
        <f t="shared" si="10"/>
        <v>277804</v>
      </c>
      <c r="F47" s="46">
        <f t="shared" si="10"/>
        <v>35000</v>
      </c>
      <c r="G47" s="46">
        <f t="shared" si="10"/>
        <v>0</v>
      </c>
      <c r="H47" s="46">
        <f t="shared" si="10"/>
        <v>35000</v>
      </c>
      <c r="I47" s="46">
        <f t="shared" si="10"/>
        <v>10000</v>
      </c>
      <c r="J47" s="46">
        <f t="shared" si="10"/>
        <v>0</v>
      </c>
      <c r="K47" s="46">
        <f t="shared" si="10"/>
        <v>10000</v>
      </c>
      <c r="L47" s="46">
        <f>+L45+L46</f>
        <v>0</v>
      </c>
      <c r="M47" s="46">
        <f>+M45+M46</f>
        <v>0</v>
      </c>
      <c r="N47" s="79">
        <f>+N45+N46</f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5" ht="10.5" customHeight="1" thickBot="1">
      <c r="A49" s="76" t="s">
        <v>133</v>
      </c>
      <c r="B49" s="24" t="s">
        <v>135</v>
      </c>
      <c r="C49" s="46">
        <f>+C44+C47</f>
        <v>1053929</v>
      </c>
      <c r="D49" s="46">
        <f aca="true" t="shared" si="11" ref="D49:K49">+D44+D47</f>
        <v>566</v>
      </c>
      <c r="E49" s="46">
        <f t="shared" si="11"/>
        <v>1054495</v>
      </c>
      <c r="F49" s="46">
        <f t="shared" si="11"/>
        <v>1146644</v>
      </c>
      <c r="G49" s="46">
        <f t="shared" si="11"/>
        <v>-53000</v>
      </c>
      <c r="H49" s="46">
        <f t="shared" si="11"/>
        <v>1093644</v>
      </c>
      <c r="I49" s="46">
        <f t="shared" si="11"/>
        <v>2778008</v>
      </c>
      <c r="J49" s="46">
        <f t="shared" si="11"/>
        <v>-117171</v>
      </c>
      <c r="K49" s="46">
        <f t="shared" si="11"/>
        <v>2660837</v>
      </c>
      <c r="L49" s="46">
        <f>+L44+L47</f>
        <v>2550</v>
      </c>
      <c r="M49" s="46">
        <f>+M44+M47</f>
        <v>0</v>
      </c>
      <c r="N49" s="79">
        <f>+N44+N47</f>
        <v>2550</v>
      </c>
      <c r="O49" s="21"/>
    </row>
    <row r="50" spans="1:15" s="21" customFormat="1" ht="10.5" customHeight="1" thickBot="1">
      <c r="A50" s="76"/>
      <c r="B50" s="78" t="s">
        <v>138</v>
      </c>
      <c r="C50" s="46">
        <f>+C37+C41+C48+C49</f>
        <v>2215410</v>
      </c>
      <c r="D50" s="46">
        <f aca="true" t="shared" si="12" ref="D50:K50">+D37+D41+D48+D49</f>
        <v>103329</v>
      </c>
      <c r="E50" s="46">
        <f t="shared" si="12"/>
        <v>2318739</v>
      </c>
      <c r="F50" s="46">
        <f t="shared" si="12"/>
        <v>1964644</v>
      </c>
      <c r="G50" s="46">
        <f t="shared" si="12"/>
        <v>-101000</v>
      </c>
      <c r="H50" s="46">
        <f t="shared" si="12"/>
        <v>1863644</v>
      </c>
      <c r="I50" s="46">
        <f t="shared" si="12"/>
        <v>2831078</v>
      </c>
      <c r="J50" s="46">
        <f t="shared" si="12"/>
        <v>-117171</v>
      </c>
      <c r="K50" s="46">
        <f t="shared" si="12"/>
        <v>2713907</v>
      </c>
      <c r="L50" s="46">
        <f>+L37+L41+L48+L49</f>
        <v>2550</v>
      </c>
      <c r="M50" s="46">
        <f>+M37+M41+M48+M49</f>
        <v>0</v>
      </c>
      <c r="N50" s="79">
        <f>+N37+N41+N48+N49</f>
        <v>2550</v>
      </c>
      <c r="O50" s="8"/>
    </row>
    <row r="51" spans="1:14" ht="12" customHeight="1" thickBot="1">
      <c r="A51" s="81"/>
      <c r="B51" s="82" t="s">
        <v>29</v>
      </c>
      <c r="C51" s="54">
        <v>175</v>
      </c>
      <c r="D51" s="54"/>
      <c r="E51" s="54">
        <f>+C51+D51</f>
        <v>175</v>
      </c>
      <c r="F51" s="54">
        <v>110</v>
      </c>
      <c r="G51" s="54"/>
      <c r="H51" s="54">
        <f>+F51+G51</f>
        <v>110</v>
      </c>
      <c r="I51" s="54">
        <v>160</v>
      </c>
      <c r="J51" s="54"/>
      <c r="K51" s="54">
        <f>+I51+J51</f>
        <v>160</v>
      </c>
      <c r="L51" s="54"/>
      <c r="M51" s="54"/>
      <c r="N51" s="80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1:14" ht="12" customHeight="1">
      <c r="A53" s="30"/>
      <c r="B53" s="22"/>
      <c r="C53" s="42"/>
      <c r="D53" s="4"/>
      <c r="E53" s="42"/>
      <c r="F53" s="42"/>
      <c r="G53" s="4"/>
      <c r="H53" s="42"/>
      <c r="I53" s="42"/>
      <c r="J53" s="42"/>
      <c r="K53" s="42"/>
      <c r="L53" s="42"/>
      <c r="M53" s="4"/>
      <c r="N53" s="42"/>
    </row>
    <row r="55" ht="12.75">
      <c r="K5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4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7" width="10.00390625" style="8" customWidth="1"/>
    <col min="8" max="8" width="10.625" style="8" customWidth="1"/>
    <col min="9" max="9" width="9.625" style="8" customWidth="1"/>
    <col min="10" max="10" width="9.75390625" style="8" customWidth="1"/>
    <col min="11" max="11" width="9.00390625" style="8" customWidth="1"/>
    <col min="12" max="14" width="10.00390625" style="8" customWidth="1"/>
    <col min="15" max="16384" width="9.125" style="8" customWidth="1"/>
  </cols>
  <sheetData>
    <row r="1" spans="1:14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12.75" customHeight="1" thickBot="1">
      <c r="A3" s="120" t="s">
        <v>1</v>
      </c>
      <c r="B3" s="121"/>
      <c r="C3" s="183"/>
      <c r="D3" s="183"/>
      <c r="E3" s="183"/>
      <c r="F3" s="175">
        <v>4</v>
      </c>
      <c r="G3" s="175"/>
      <c r="H3" s="175"/>
      <c r="I3" s="195"/>
      <c r="J3" s="195"/>
      <c r="K3" s="195"/>
      <c r="L3" s="175" t="s">
        <v>165</v>
      </c>
      <c r="M3" s="175"/>
      <c r="N3" s="176"/>
    </row>
    <row r="4" spans="1:14" s="10" customFormat="1" ht="23.25" customHeight="1" thickBot="1">
      <c r="A4" s="122"/>
      <c r="B4" s="123"/>
      <c r="C4" s="140"/>
      <c r="D4" s="140"/>
      <c r="E4" s="140"/>
      <c r="F4" s="177" t="s">
        <v>102</v>
      </c>
      <c r="G4" s="177"/>
      <c r="H4" s="177"/>
      <c r="I4" s="191"/>
      <c r="J4" s="191"/>
      <c r="K4" s="191"/>
      <c r="L4" s="157"/>
      <c r="M4" s="157"/>
      <c r="N4" s="158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/>
      <c r="D7" s="40"/>
      <c r="E7" s="41"/>
      <c r="F7" s="45">
        <v>5</v>
      </c>
      <c r="G7" s="44">
        <v>6</v>
      </c>
      <c r="H7" s="45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36">
        <f>+'27'!I9+'27'!L9+'28'!C9</f>
        <v>1305529</v>
      </c>
      <c r="G9" s="36">
        <f>+'27'!J9+'27'!M9+'28'!D9</f>
        <v>0</v>
      </c>
      <c r="H9" s="36">
        <f>+'27'!K9+'27'!N9+'28'!E9</f>
        <v>1305529</v>
      </c>
      <c r="I9" s="4"/>
      <c r="J9" s="4"/>
      <c r="K9" s="4"/>
      <c r="L9" s="36">
        <f>+'27'!C9+'27'!F9+'28'!F9</f>
        <v>2913263</v>
      </c>
      <c r="M9" s="36">
        <f>+'27'!D9+'27'!G9+'28'!G9</f>
        <v>31984</v>
      </c>
      <c r="N9" s="95">
        <f>+'27'!E9+'27'!H9+'28'!H9</f>
        <v>2945247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36">
        <f>+'27'!I10+'27'!L10+'28'!C10</f>
        <v>262924</v>
      </c>
      <c r="G10" s="36">
        <f>+'27'!J10+'27'!M10+'28'!D10</f>
        <v>0</v>
      </c>
      <c r="H10" s="36">
        <f>+'27'!K10+'27'!N10+'28'!E10</f>
        <v>262924</v>
      </c>
      <c r="I10" s="4"/>
      <c r="J10" s="4"/>
      <c r="K10" s="4"/>
      <c r="L10" s="36">
        <f>+'27'!C10+'27'!F10+'28'!F10</f>
        <v>577598</v>
      </c>
      <c r="M10" s="36">
        <f>+'27'!D10+'27'!G10+'28'!G10</f>
        <v>11344</v>
      </c>
      <c r="N10" s="95">
        <f>+'27'!E10+'27'!H10+'28'!H10</f>
        <v>588942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36">
        <f>+'27'!I11+'27'!L11+'28'!C11</f>
        <v>1224161</v>
      </c>
      <c r="G11" s="36">
        <f>+'27'!J11+'27'!M11+'28'!D11</f>
        <v>-117171</v>
      </c>
      <c r="H11" s="36">
        <f>+'27'!K11+'27'!N11+'28'!E11</f>
        <v>1106990</v>
      </c>
      <c r="I11" s="4"/>
      <c r="J11" s="4"/>
      <c r="K11" s="4"/>
      <c r="L11" s="36">
        <f>+'27'!C11+'27'!F11+'28'!F11</f>
        <v>3063734</v>
      </c>
      <c r="M11" s="36">
        <f>+'27'!D11+'27'!G11+'28'!G11</f>
        <v>-158171</v>
      </c>
      <c r="N11" s="95">
        <f>+'27'!E11+'27'!H11+'28'!H11</f>
        <v>2905563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36">
        <f>+'27'!I12+'27'!L12+'28'!C12</f>
        <v>0</v>
      </c>
      <c r="G12" s="36">
        <f>+'27'!J12+'27'!M12+'28'!D12</f>
        <v>0</v>
      </c>
      <c r="H12" s="36">
        <f>+'27'!K12+'27'!N12+'28'!E12</f>
        <v>0</v>
      </c>
      <c r="I12" s="4"/>
      <c r="J12" s="4"/>
      <c r="K12" s="4"/>
      <c r="L12" s="36">
        <f>+'27'!C12+'27'!F12+'28'!F12</f>
        <v>0</v>
      </c>
      <c r="M12" s="36">
        <f>+'27'!D12+'27'!G12+'28'!G12</f>
        <v>0</v>
      </c>
      <c r="N12" s="95">
        <f>+'27'!E12+'27'!H12+'28'!H12</f>
        <v>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36">
        <f>+'27'!I13+'27'!L13+'28'!C13</f>
        <v>31014</v>
      </c>
      <c r="G13" s="36">
        <f>+'27'!J13+'27'!M13+'28'!D13</f>
        <v>0</v>
      </c>
      <c r="H13" s="36">
        <f>+'27'!K13+'27'!N13+'28'!E13</f>
        <v>31014</v>
      </c>
      <c r="I13" s="4"/>
      <c r="J13" s="4"/>
      <c r="K13" s="4"/>
      <c r="L13" s="36">
        <f>+'27'!C13+'27'!F13+'28'!F13</f>
        <v>126731</v>
      </c>
      <c r="M13" s="36">
        <f>+'27'!D13+'27'!G13+'28'!G13</f>
        <v>1</v>
      </c>
      <c r="N13" s="95">
        <f>+'27'!E13+'27'!H13+'28'!H13</f>
        <v>126732</v>
      </c>
    </row>
    <row r="14" spans="1:14" s="13" customFormat="1" ht="10.5" customHeight="1" thickBot="1">
      <c r="A14" s="76" t="s">
        <v>10</v>
      </c>
      <c r="B14" s="24" t="s">
        <v>116</v>
      </c>
      <c r="C14" s="46"/>
      <c r="D14" s="46"/>
      <c r="E14" s="46"/>
      <c r="F14" s="46">
        <f aca="true" t="shared" si="0" ref="F14:N14">+F9+F10+F11+F12+F13</f>
        <v>2823628</v>
      </c>
      <c r="G14" s="46">
        <f t="shared" si="0"/>
        <v>-117171</v>
      </c>
      <c r="H14" s="46">
        <f t="shared" si="0"/>
        <v>2706457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6681326</v>
      </c>
      <c r="M14" s="46">
        <f t="shared" si="0"/>
        <v>-114842</v>
      </c>
      <c r="N14" s="79">
        <f t="shared" si="0"/>
        <v>6566484</v>
      </c>
    </row>
    <row r="15" spans="1:14" s="13" customFormat="1" ht="10.5" customHeight="1">
      <c r="A15" s="94" t="s">
        <v>145</v>
      </c>
      <c r="B15" s="17" t="s">
        <v>115</v>
      </c>
      <c r="C15" s="4"/>
      <c r="D15" s="109"/>
      <c r="E15" s="4"/>
      <c r="F15" s="36">
        <f>+'27'!I15+'27'!L15+'28'!C15</f>
        <v>10000</v>
      </c>
      <c r="G15" s="36">
        <f>+'27'!J15+'27'!M15+'28'!D15</f>
        <v>0</v>
      </c>
      <c r="H15" s="36">
        <f>+'27'!K15+'27'!N15+'28'!E15</f>
        <v>10000</v>
      </c>
      <c r="I15" s="4"/>
      <c r="J15" s="4"/>
      <c r="K15" s="4"/>
      <c r="L15" s="36">
        <f>+'27'!C15+'27'!F15+'28'!F15</f>
        <v>234612</v>
      </c>
      <c r="M15" s="36">
        <f>+'27'!D15+'27'!G15+'28'!G15</f>
        <v>0</v>
      </c>
      <c r="N15" s="95">
        <f>+'27'!E15+'27'!H15+'28'!H15</f>
        <v>234612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36">
        <f>+'27'!I16+'27'!L16+'28'!C16</f>
        <v>0</v>
      </c>
      <c r="G16" s="36">
        <f>+'27'!J16+'27'!M16+'28'!D16</f>
        <v>0</v>
      </c>
      <c r="H16" s="36">
        <f>+'27'!K16+'27'!N16+'28'!E16</f>
        <v>0</v>
      </c>
      <c r="I16" s="4"/>
      <c r="J16" s="4"/>
      <c r="K16" s="4"/>
      <c r="L16" s="36">
        <f>+'27'!C16+'27'!F16+'28'!F16</f>
        <v>97744</v>
      </c>
      <c r="M16" s="36">
        <f>+'27'!D16+'27'!G16+'28'!G16</f>
        <v>0</v>
      </c>
      <c r="N16" s="95">
        <f>+'27'!E16+'27'!H16+'28'!H16</f>
        <v>97744</v>
      </c>
    </row>
    <row r="17" spans="1:14" ht="10.5" customHeight="1" thickBot="1">
      <c r="A17" s="94" t="s">
        <v>147</v>
      </c>
      <c r="B17" s="17" t="s">
        <v>12</v>
      </c>
      <c r="C17" s="4"/>
      <c r="D17" s="4"/>
      <c r="E17" s="4"/>
      <c r="F17" s="36">
        <f>+'27'!I17+'27'!L17+'28'!C17</f>
        <v>0</v>
      </c>
      <c r="G17" s="36">
        <f>+'27'!J17+'27'!M17+'28'!D17</f>
        <v>0</v>
      </c>
      <c r="H17" s="36">
        <f>+'27'!K17+'27'!N17+'28'!E17</f>
        <v>0</v>
      </c>
      <c r="I17" s="4"/>
      <c r="J17" s="4"/>
      <c r="K17" s="4"/>
      <c r="L17" s="36">
        <f>+'27'!C17+'27'!F17+'28'!F17</f>
        <v>0</v>
      </c>
      <c r="M17" s="36">
        <f>+'27'!D17+'27'!G17+'28'!G17</f>
        <v>0</v>
      </c>
      <c r="N17" s="95">
        <f>+'27'!E17+'27'!H17+'28'!H17</f>
        <v>0</v>
      </c>
    </row>
    <row r="18" spans="1:14" s="13" customFormat="1" ht="10.5" customHeight="1" thickBot="1">
      <c r="A18" s="76" t="s">
        <v>13</v>
      </c>
      <c r="B18" s="24" t="s">
        <v>117</v>
      </c>
      <c r="C18" s="46"/>
      <c r="D18" s="46"/>
      <c r="E18" s="46"/>
      <c r="F18" s="46">
        <f aca="true" t="shared" si="1" ref="F18:N18">+F15+F16+F17</f>
        <v>10000</v>
      </c>
      <c r="G18" s="46">
        <f t="shared" si="1"/>
        <v>0</v>
      </c>
      <c r="H18" s="46">
        <f t="shared" si="1"/>
        <v>10000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332356</v>
      </c>
      <c r="M18" s="46">
        <f t="shared" si="1"/>
        <v>0</v>
      </c>
      <c r="N18" s="79">
        <f t="shared" si="1"/>
        <v>332356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36">
        <f>+'27'!I19+'27'!L19+'28'!C19</f>
        <v>0</v>
      </c>
      <c r="G19" s="36">
        <f>+'27'!J19+'27'!M19+'28'!D19</f>
        <v>0</v>
      </c>
      <c r="H19" s="36">
        <f>+'27'!K19+'27'!N19+'28'!E19</f>
        <v>0</v>
      </c>
      <c r="I19" s="6"/>
      <c r="J19" s="6"/>
      <c r="K19" s="6"/>
      <c r="L19" s="36">
        <f>+'27'!C19+'27'!F19+'28'!F19</f>
        <v>0</v>
      </c>
      <c r="M19" s="36">
        <f>+'27'!D19+'27'!G19+'28'!G19</f>
        <v>0</v>
      </c>
      <c r="N19" s="95">
        <f>+'27'!E19+'27'!H19+'28'!H19</f>
        <v>0</v>
      </c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36">
        <f>+'27'!I20+'27'!L20+'28'!C20</f>
        <v>0</v>
      </c>
      <c r="G20" s="36">
        <f>+'27'!J20+'27'!M20+'28'!D20</f>
        <v>0</v>
      </c>
      <c r="H20" s="36">
        <f>+'27'!K20+'27'!N20+'28'!E20</f>
        <v>0</v>
      </c>
      <c r="I20" s="6"/>
      <c r="J20" s="6"/>
      <c r="K20" s="6"/>
      <c r="L20" s="36">
        <f>+'27'!C20+'27'!F20+'28'!F20</f>
        <v>0</v>
      </c>
      <c r="M20" s="36">
        <f>+'27'!D20+'27'!G20+'28'!G20</f>
        <v>0</v>
      </c>
      <c r="N20" s="95">
        <f>+'27'!E20+'27'!H20+'28'!H20</f>
        <v>0</v>
      </c>
    </row>
    <row r="21" spans="1:14" ht="10.5" customHeight="1" thickBot="1">
      <c r="A21" s="76" t="s">
        <v>15</v>
      </c>
      <c r="B21" s="24" t="s">
        <v>119</v>
      </c>
      <c r="C21" s="46"/>
      <c r="D21" s="46"/>
      <c r="E21" s="46"/>
      <c r="F21" s="46">
        <f aca="true" t="shared" si="2" ref="F21:N21">+F19+F20</f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36">
        <f>+'27'!I22+'27'!L22+'28'!C22</f>
        <v>0</v>
      </c>
      <c r="G22" s="36">
        <f>+'27'!J22+'27'!M22+'28'!D22</f>
        <v>0</v>
      </c>
      <c r="H22" s="36">
        <f>+'27'!K22+'27'!N22+'28'!E22</f>
        <v>0</v>
      </c>
      <c r="I22" s="6"/>
      <c r="J22" s="6"/>
      <c r="K22" s="6"/>
      <c r="L22" s="36">
        <f>+'27'!C22+'27'!F22+'28'!F22</f>
        <v>0</v>
      </c>
      <c r="M22" s="36">
        <f>+'27'!D22+'27'!G22+'28'!G22</f>
        <v>0</v>
      </c>
      <c r="N22" s="95">
        <f>+'27'!E22+'27'!H22+'28'!H22</f>
        <v>0</v>
      </c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36">
        <f>+'27'!I23+'27'!L23+'28'!C23</f>
        <v>0</v>
      </c>
      <c r="G23" s="36">
        <f>+'27'!J23+'27'!M23+'28'!D23</f>
        <v>0</v>
      </c>
      <c r="H23" s="36">
        <f>+'27'!K23+'27'!N23+'28'!E23</f>
        <v>0</v>
      </c>
      <c r="I23" s="6"/>
      <c r="J23" s="6"/>
      <c r="K23" s="6"/>
      <c r="L23" s="36">
        <f>+'27'!C23+'27'!F23+'28'!F23</f>
        <v>0</v>
      </c>
      <c r="M23" s="36">
        <f>+'27'!D23+'27'!G23+'28'!G23</f>
        <v>0</v>
      </c>
      <c r="N23" s="95">
        <f>+'27'!E23+'27'!H23+'28'!H23</f>
        <v>0</v>
      </c>
    </row>
    <row r="24" spans="1:14" ht="10.5" customHeight="1" thickBot="1">
      <c r="A24" s="94" t="s">
        <v>148</v>
      </c>
      <c r="B24" s="17" t="s">
        <v>20</v>
      </c>
      <c r="C24" s="4"/>
      <c r="D24" s="4"/>
      <c r="E24" s="6"/>
      <c r="F24" s="36">
        <f>+'27'!I24+'27'!L24+'28'!C24</f>
        <v>0</v>
      </c>
      <c r="G24" s="36">
        <f>+'27'!J24+'27'!M24+'28'!D24</f>
        <v>0</v>
      </c>
      <c r="H24" s="36">
        <f>+'27'!K24+'27'!N24+'28'!E24</f>
        <v>0</v>
      </c>
      <c r="I24" s="4"/>
      <c r="J24" s="4"/>
      <c r="K24" s="6"/>
      <c r="L24" s="36">
        <f>+'27'!C24+'27'!F24+'28'!F24</f>
        <v>0</v>
      </c>
      <c r="M24" s="36">
        <f>+'27'!D24+'27'!G24+'28'!G24</f>
        <v>0</v>
      </c>
      <c r="N24" s="95">
        <f>+'27'!E24+'27'!H24+'28'!H24</f>
        <v>0</v>
      </c>
    </row>
    <row r="25" spans="1:14" ht="10.5" customHeight="1" thickBot="1">
      <c r="A25" s="76" t="s">
        <v>18</v>
      </c>
      <c r="B25" s="18" t="s">
        <v>120</v>
      </c>
      <c r="C25" s="46"/>
      <c r="D25" s="46"/>
      <c r="E25" s="46"/>
      <c r="F25" s="46">
        <f aca="true" t="shared" si="3" ref="F25:N25">+F22+F23+F24</f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6" t="s">
        <v>149</v>
      </c>
      <c r="B26" s="34" t="s">
        <v>136</v>
      </c>
      <c r="C26" s="6"/>
      <c r="D26" s="6"/>
      <c r="E26" s="6"/>
      <c r="F26" s="36">
        <f>+'27'!I26+'27'!L26+'28'!C26</f>
        <v>0</v>
      </c>
      <c r="G26" s="36">
        <f>+'27'!J26+'27'!M26+'28'!D26</f>
        <v>0</v>
      </c>
      <c r="H26" s="36">
        <f>+'27'!K26+'27'!N26+'28'!E26</f>
        <v>0</v>
      </c>
      <c r="I26" s="6"/>
      <c r="J26" s="6"/>
      <c r="K26" s="6"/>
      <c r="L26" s="36">
        <f>+'27'!C26+'27'!F26+'28'!F26</f>
        <v>0</v>
      </c>
      <c r="M26" s="36">
        <f>+'27'!D26+'27'!G26+'28'!G26</f>
        <v>0</v>
      </c>
      <c r="N26" s="95">
        <f>+'27'!E26+'27'!H26+'28'!H26</f>
        <v>0</v>
      </c>
    </row>
    <row r="27" spans="1:14" ht="10.5" customHeight="1" thickBot="1">
      <c r="A27" s="76" t="s">
        <v>133</v>
      </c>
      <c r="B27" s="18" t="s">
        <v>134</v>
      </c>
      <c r="C27" s="46"/>
      <c r="D27" s="46"/>
      <c r="E27" s="46"/>
      <c r="F27" s="46">
        <f aca="true" t="shared" si="4" ref="F27:N27">+F21+F25</f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 thickBot="1">
      <c r="A28" s="110"/>
      <c r="B28" s="35" t="s">
        <v>137</v>
      </c>
      <c r="C28" s="31"/>
      <c r="D28" s="31"/>
      <c r="E28" s="31"/>
      <c r="F28" s="31">
        <f aca="true" t="shared" si="5" ref="F28:N28">+F14++F18+F26+F27</f>
        <v>2833628</v>
      </c>
      <c r="G28" s="31">
        <f t="shared" si="5"/>
        <v>-117171</v>
      </c>
      <c r="H28" s="31">
        <f t="shared" si="5"/>
        <v>2716457</v>
      </c>
      <c r="I28" s="31">
        <f t="shared" si="5"/>
        <v>0</v>
      </c>
      <c r="J28" s="31">
        <f t="shared" si="5"/>
        <v>0</v>
      </c>
      <c r="K28" s="31">
        <f t="shared" si="5"/>
        <v>0</v>
      </c>
      <c r="L28" s="31">
        <f t="shared" si="5"/>
        <v>7013682</v>
      </c>
      <c r="M28" s="31">
        <f t="shared" si="5"/>
        <v>-114842</v>
      </c>
      <c r="N28" s="111">
        <f t="shared" si="5"/>
        <v>6898840</v>
      </c>
    </row>
    <row r="29" spans="1:14" ht="10.5" customHeight="1">
      <c r="A29" s="133" t="s">
        <v>21</v>
      </c>
      <c r="B29" s="134"/>
      <c r="C29" s="4"/>
      <c r="D29" s="4"/>
      <c r="E29" s="4"/>
      <c r="F29" s="36">
        <f>+'27'!I29+'27'!L29+'28'!C29</f>
        <v>0</v>
      </c>
      <c r="G29" s="36">
        <f>+'27'!J29+'27'!M29+'28'!D29</f>
        <v>0</v>
      </c>
      <c r="H29" s="36">
        <f>+'27'!K29+'27'!N29+'28'!E29</f>
        <v>0</v>
      </c>
      <c r="I29" s="4"/>
      <c r="J29" s="4"/>
      <c r="K29" s="4"/>
      <c r="L29" s="36">
        <f>+'27'!C29+'27'!F29+'28'!F29</f>
        <v>0</v>
      </c>
      <c r="M29" s="36">
        <f>+'27'!D29+'27'!G29+'28'!G29</f>
        <v>0</v>
      </c>
      <c r="N29" s="95">
        <f>+'27'!E29+'27'!H29+'28'!H29</f>
        <v>0</v>
      </c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36">
        <f>+'27'!I30+'27'!L30+'28'!C30</f>
        <v>0</v>
      </c>
      <c r="G30" s="36">
        <f>+'27'!J30+'27'!M30+'28'!D30</f>
        <v>0</v>
      </c>
      <c r="H30" s="36">
        <f>+'27'!K30+'27'!N30+'28'!E30</f>
        <v>0</v>
      </c>
      <c r="I30" s="4"/>
      <c r="J30" s="4"/>
      <c r="K30" s="4"/>
      <c r="L30" s="36">
        <f>+'27'!C30+'27'!F30+'28'!F30</f>
        <v>0</v>
      </c>
      <c r="M30" s="36">
        <f>+'27'!D30+'27'!G30+'28'!G30</f>
        <v>0</v>
      </c>
      <c r="N30" s="95">
        <f>+'27'!E30+'27'!H30+'28'!H30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36">
        <f>+'27'!I31+'27'!L31+'28'!C31</f>
        <v>0</v>
      </c>
      <c r="G31" s="36">
        <f>+'27'!J31+'27'!M31+'28'!D31</f>
        <v>0</v>
      </c>
      <c r="H31" s="36">
        <f>+'27'!K31+'27'!N31+'28'!E31</f>
        <v>0</v>
      </c>
      <c r="I31" s="4"/>
      <c r="J31" s="4"/>
      <c r="K31" s="4"/>
      <c r="L31" s="36">
        <f>+'27'!C31+'27'!F31+'28'!F31</f>
        <v>0</v>
      </c>
      <c r="M31" s="36">
        <f>+'27'!D31+'27'!G31+'28'!G31</f>
        <v>0</v>
      </c>
      <c r="N31" s="95">
        <f>+'27'!E31+'27'!H31+'28'!H31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36">
        <f>+'27'!I32+'27'!L32+'28'!C32</f>
        <v>0</v>
      </c>
      <c r="G32" s="36">
        <f>+'27'!J32+'27'!M32+'28'!D32</f>
        <v>0</v>
      </c>
      <c r="H32" s="36">
        <f>+'27'!K32+'27'!N32+'28'!E32</f>
        <v>0</v>
      </c>
      <c r="I32" s="4"/>
      <c r="J32" s="4"/>
      <c r="K32" s="4"/>
      <c r="L32" s="36">
        <f>+'27'!C32+'27'!F32+'28'!F32</f>
        <v>1024891</v>
      </c>
      <c r="M32" s="36">
        <f>+'27'!D32+'27'!G32+'28'!G32</f>
        <v>102763</v>
      </c>
      <c r="N32" s="95">
        <f>+'27'!E32+'27'!H32+'28'!H32</f>
        <v>1127654</v>
      </c>
    </row>
    <row r="33" spans="1:14" ht="10.5" customHeight="1">
      <c r="A33" s="101" t="s">
        <v>5</v>
      </c>
      <c r="B33" s="84" t="s">
        <v>124</v>
      </c>
      <c r="C33" s="48"/>
      <c r="D33" s="48"/>
      <c r="E33" s="48"/>
      <c r="F33" s="48">
        <f aca="true" t="shared" si="6" ref="F33:N33">+F30+F31+F32</f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1024891</v>
      </c>
      <c r="M33" s="48">
        <f t="shared" si="6"/>
        <v>102763</v>
      </c>
      <c r="N33" s="106">
        <f t="shared" si="6"/>
        <v>1127654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36">
        <f>+'27'!I34+'27'!L34+'28'!C34</f>
        <v>0</v>
      </c>
      <c r="G34" s="36">
        <f>+'27'!J34+'27'!M34+'28'!D34</f>
        <v>0</v>
      </c>
      <c r="H34" s="36">
        <f>+'27'!K34+'27'!N34+'28'!E34</f>
        <v>0</v>
      </c>
      <c r="I34" s="4"/>
      <c r="J34" s="4"/>
      <c r="K34" s="4"/>
      <c r="L34" s="36">
        <f>+'27'!C34+'27'!F34+'28'!F34</f>
        <v>0</v>
      </c>
      <c r="M34" s="36">
        <f>+'27'!D34+'27'!G34+'28'!G34</f>
        <v>0</v>
      </c>
      <c r="N34" s="95">
        <f>+'27'!E34+'27'!H34+'28'!H34</f>
        <v>0</v>
      </c>
    </row>
    <row r="35" spans="1:14" s="13" customFormat="1" ht="10.5" customHeight="1">
      <c r="A35" s="94" t="s">
        <v>157</v>
      </c>
      <c r="B35" s="17" t="s">
        <v>125</v>
      </c>
      <c r="C35" s="4"/>
      <c r="D35" s="4"/>
      <c r="E35" s="4"/>
      <c r="F35" s="36">
        <f>+'27'!I35+'27'!L35+'28'!C35</f>
        <v>53070</v>
      </c>
      <c r="G35" s="36">
        <f>+'27'!J35+'27'!M35+'28'!D35</f>
        <v>0</v>
      </c>
      <c r="H35" s="36">
        <f>+'27'!K35+'27'!N35+'28'!E35</f>
        <v>53070</v>
      </c>
      <c r="I35" s="4"/>
      <c r="J35" s="4"/>
      <c r="K35" s="4"/>
      <c r="L35" s="36">
        <f>+'27'!C35+'27'!F35+'28'!F35</f>
        <v>1007660</v>
      </c>
      <c r="M35" s="36">
        <f>+'27'!D35+'27'!G35+'28'!G35</f>
        <v>-48000</v>
      </c>
      <c r="N35" s="95">
        <f>+'27'!E35+'27'!H35+'28'!H35</f>
        <v>959660</v>
      </c>
    </row>
    <row r="36" spans="1:14" s="13" customFormat="1" ht="10.5" customHeight="1" thickBot="1">
      <c r="A36" s="94" t="s">
        <v>159</v>
      </c>
      <c r="B36" s="17" t="s">
        <v>23</v>
      </c>
      <c r="C36" s="4"/>
      <c r="D36" s="4"/>
      <c r="E36" s="4"/>
      <c r="F36" s="36">
        <f>+'27'!I36+'27'!L36+'28'!C36</f>
        <v>0</v>
      </c>
      <c r="G36" s="36">
        <f>+'27'!J36+'27'!M36+'28'!D36</f>
        <v>0</v>
      </c>
      <c r="H36" s="36">
        <f>+'27'!K36+'27'!N36+'28'!E36</f>
        <v>0</v>
      </c>
      <c r="I36" s="4"/>
      <c r="J36" s="4"/>
      <c r="K36" s="4"/>
      <c r="L36" s="36">
        <f>+'27'!C36+'27'!F36+'28'!F36</f>
        <v>0</v>
      </c>
      <c r="M36" s="36">
        <f>+'27'!D36+'27'!G36+'28'!G36</f>
        <v>0</v>
      </c>
      <c r="N36" s="95">
        <f>+'27'!E36+'27'!H36+'28'!H36</f>
        <v>0</v>
      </c>
    </row>
    <row r="37" spans="1:14" ht="10.5" customHeight="1" thickBot="1">
      <c r="A37" s="76" t="s">
        <v>10</v>
      </c>
      <c r="B37" s="24" t="s">
        <v>127</v>
      </c>
      <c r="C37" s="46"/>
      <c r="D37" s="46"/>
      <c r="E37" s="46"/>
      <c r="F37" s="46">
        <f aca="true" t="shared" si="7" ref="F37:N37">+F33+F34+F35+F36</f>
        <v>53070</v>
      </c>
      <c r="G37" s="46">
        <f t="shared" si="7"/>
        <v>0</v>
      </c>
      <c r="H37" s="46">
        <f t="shared" si="7"/>
        <v>53070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2032551</v>
      </c>
      <c r="M37" s="46">
        <f t="shared" si="7"/>
        <v>54763</v>
      </c>
      <c r="N37" s="79">
        <f t="shared" si="7"/>
        <v>2087314</v>
      </c>
    </row>
    <row r="38" spans="1:14" ht="10.5" customHeight="1">
      <c r="A38" s="94" t="s">
        <v>154</v>
      </c>
      <c r="B38" s="17" t="s">
        <v>25</v>
      </c>
      <c r="C38" s="4"/>
      <c r="D38" s="4"/>
      <c r="E38" s="4"/>
      <c r="F38" s="36">
        <f>+'27'!I38+'27'!L38+'28'!C38</f>
        <v>0</v>
      </c>
      <c r="G38" s="36">
        <f>+'27'!J38+'27'!M38+'28'!D38</f>
        <v>0</v>
      </c>
      <c r="H38" s="36">
        <f>+'27'!K38+'27'!N38+'28'!E38</f>
        <v>0</v>
      </c>
      <c r="I38" s="4"/>
      <c r="J38" s="4"/>
      <c r="K38" s="4"/>
      <c r="L38" s="36">
        <f>+'27'!C38+'27'!F38+'28'!F38</f>
        <v>0</v>
      </c>
      <c r="M38" s="36">
        <f>+'27'!D38+'27'!G38+'28'!G38</f>
        <v>0</v>
      </c>
      <c r="N38" s="95">
        <f>+'27'!E38+'27'!H38+'28'!H38</f>
        <v>0</v>
      </c>
    </row>
    <row r="39" spans="1:14" ht="10.5" customHeight="1">
      <c r="A39" s="94" t="s">
        <v>158</v>
      </c>
      <c r="B39" s="17" t="s">
        <v>126</v>
      </c>
      <c r="C39" s="4"/>
      <c r="D39" s="4"/>
      <c r="E39" s="4"/>
      <c r="F39" s="36">
        <f>+'27'!I39+'27'!L39+'28'!C39</f>
        <v>0</v>
      </c>
      <c r="G39" s="36">
        <f>+'27'!J39+'27'!M39+'28'!D39</f>
        <v>0</v>
      </c>
      <c r="H39" s="36">
        <f>+'27'!K39+'27'!N39+'28'!E39</f>
        <v>0</v>
      </c>
      <c r="I39" s="4"/>
      <c r="J39" s="4"/>
      <c r="K39" s="4"/>
      <c r="L39" s="36">
        <f>+'27'!C39+'27'!F39+'28'!F39</f>
        <v>0</v>
      </c>
      <c r="M39" s="36">
        <f>+'27'!D39+'27'!G39+'28'!G39</f>
        <v>0</v>
      </c>
      <c r="N39" s="95">
        <f>+'27'!E39+'27'!H39+'28'!H39</f>
        <v>0</v>
      </c>
    </row>
    <row r="40" spans="1:14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36">
        <f>+'27'!I40+'27'!L40+'28'!C40</f>
        <v>0</v>
      </c>
      <c r="G40" s="36">
        <f>+'27'!J40+'27'!M40+'28'!D40</f>
        <v>0</v>
      </c>
      <c r="H40" s="36">
        <f>+'27'!K40+'27'!N40+'28'!E40</f>
        <v>0</v>
      </c>
      <c r="I40" s="4"/>
      <c r="J40" s="4"/>
      <c r="K40" s="4"/>
      <c r="L40" s="36">
        <f>+'27'!C40+'27'!F40+'28'!F40</f>
        <v>0</v>
      </c>
      <c r="M40" s="36">
        <f>+'27'!D40+'27'!G40+'28'!G40</f>
        <v>0</v>
      </c>
      <c r="N40" s="95">
        <f>+'27'!E40+'27'!H40+'28'!H40</f>
        <v>0</v>
      </c>
    </row>
    <row r="41" spans="1:14" ht="10.5" customHeight="1" thickBot="1">
      <c r="A41" s="76" t="s">
        <v>13</v>
      </c>
      <c r="B41" s="24" t="s">
        <v>128</v>
      </c>
      <c r="C41" s="46"/>
      <c r="D41" s="46"/>
      <c r="E41" s="46"/>
      <c r="F41" s="46">
        <f aca="true" t="shared" si="8" ref="F41:N41">+F38+F39+F40</f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</row>
    <row r="42" spans="1:14" ht="10.5" customHeight="1">
      <c r="A42" s="103" t="s">
        <v>168</v>
      </c>
      <c r="B42" s="50" t="s">
        <v>17</v>
      </c>
      <c r="C42" s="33"/>
      <c r="D42" s="33"/>
      <c r="E42" s="33"/>
      <c r="F42" s="36">
        <f>+'27'!I42+'27'!L42+'28'!C42</f>
        <v>2691577</v>
      </c>
      <c r="G42" s="36">
        <f>+'27'!J42+'27'!M42+'28'!D42</f>
        <v>-117170</v>
      </c>
      <c r="H42" s="36">
        <f>+'27'!K42+'27'!N42+'28'!E42</f>
        <v>2574407</v>
      </c>
      <c r="I42" s="6"/>
      <c r="J42" s="6"/>
      <c r="K42" s="33"/>
      <c r="L42" s="36">
        <f>+'27'!C42+'27'!F42+'28'!F42</f>
        <v>4387406</v>
      </c>
      <c r="M42" s="36">
        <f>+'27'!D42+'27'!G42+'28'!G42</f>
        <v>-169605</v>
      </c>
      <c r="N42" s="95">
        <f>+'27'!E42+'27'!H42+'28'!H42</f>
        <v>4217801</v>
      </c>
    </row>
    <row r="43" spans="1:14" ht="10.5" customHeight="1" thickBot="1">
      <c r="A43" s="104" t="s">
        <v>169</v>
      </c>
      <c r="B43" s="52" t="s">
        <v>129</v>
      </c>
      <c r="C43" s="6"/>
      <c r="D43" s="6"/>
      <c r="E43" s="33"/>
      <c r="F43" s="36">
        <f>+'27'!I43+'27'!L43+'28'!C43</f>
        <v>78981</v>
      </c>
      <c r="G43" s="36">
        <f>+'27'!J43+'27'!M43+'28'!D43</f>
        <v>-1</v>
      </c>
      <c r="H43" s="36">
        <f>+'27'!K43+'27'!N43+'28'!E43</f>
        <v>78980</v>
      </c>
      <c r="I43" s="6"/>
      <c r="J43" s="6"/>
      <c r="K43" s="33"/>
      <c r="L43" s="36">
        <f>+'27'!C43+'27'!F43+'28'!F43</f>
        <v>270921</v>
      </c>
      <c r="M43" s="36">
        <f>+'27'!D43+'27'!G43+'28'!G43</f>
        <v>0</v>
      </c>
      <c r="N43" s="95">
        <f>+'27'!E43+'27'!H43+'28'!H43</f>
        <v>270921</v>
      </c>
    </row>
    <row r="44" spans="1:14" ht="10.5" customHeight="1" thickBot="1">
      <c r="A44" s="76" t="s">
        <v>15</v>
      </c>
      <c r="B44" s="24" t="s">
        <v>27</v>
      </c>
      <c r="C44" s="46"/>
      <c r="D44" s="46"/>
      <c r="E44" s="46"/>
      <c r="F44" s="46">
        <f aca="true" t="shared" si="9" ref="F44:N44">+F42+F43</f>
        <v>2770558</v>
      </c>
      <c r="G44" s="46">
        <f t="shared" si="9"/>
        <v>-117171</v>
      </c>
      <c r="H44" s="46">
        <f t="shared" si="9"/>
        <v>2653387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4658327</v>
      </c>
      <c r="M44" s="46">
        <f t="shared" si="9"/>
        <v>-169605</v>
      </c>
      <c r="N44" s="79">
        <f t="shared" si="9"/>
        <v>4488722</v>
      </c>
    </row>
    <row r="45" spans="1:14" ht="10.5" customHeight="1">
      <c r="A45" s="96" t="s">
        <v>168</v>
      </c>
      <c r="B45" s="50" t="s">
        <v>20</v>
      </c>
      <c r="C45" s="6"/>
      <c r="D45" s="6"/>
      <c r="E45" s="6"/>
      <c r="F45" s="36">
        <f>+'27'!I45+'27'!L45+'28'!C45</f>
        <v>10000</v>
      </c>
      <c r="G45" s="36">
        <f>+'27'!J45+'27'!M45+'28'!D45</f>
        <v>0</v>
      </c>
      <c r="H45" s="36">
        <f>+'27'!K45+'27'!N45+'28'!E45</f>
        <v>10000</v>
      </c>
      <c r="I45" s="6"/>
      <c r="J45" s="6"/>
      <c r="K45" s="6"/>
      <c r="L45" s="36">
        <f>+'27'!C45+'27'!F45+'28'!F45</f>
        <v>283632</v>
      </c>
      <c r="M45" s="36">
        <f>+'27'!D45+'27'!G45+'28'!G45</f>
        <v>0</v>
      </c>
      <c r="N45" s="95">
        <f>+'27'!E45+'27'!H45+'28'!H45</f>
        <v>283632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36">
        <f>+'27'!I46+'27'!L46+'28'!C46</f>
        <v>0</v>
      </c>
      <c r="G46" s="36">
        <f>+'27'!J46+'27'!M46+'28'!D46</f>
        <v>0</v>
      </c>
      <c r="H46" s="36">
        <f>+'27'!K46+'27'!N46+'28'!E46</f>
        <v>0</v>
      </c>
      <c r="I46" s="6"/>
      <c r="J46" s="6"/>
      <c r="K46" s="6"/>
      <c r="L46" s="36">
        <f>+'27'!C46+'27'!F46+'28'!F46</f>
        <v>39172</v>
      </c>
      <c r="M46" s="36">
        <f>+'27'!D46+'27'!G46+'28'!G46</f>
        <v>0</v>
      </c>
      <c r="N46" s="95">
        <f>+'27'!E46+'27'!H46+'28'!H46</f>
        <v>39172</v>
      </c>
    </row>
    <row r="47" spans="1:14" ht="10.5" customHeight="1" thickBot="1">
      <c r="A47" s="76" t="s">
        <v>18</v>
      </c>
      <c r="B47" s="24" t="s">
        <v>28</v>
      </c>
      <c r="C47" s="46"/>
      <c r="D47" s="46"/>
      <c r="E47" s="46"/>
      <c r="F47" s="46">
        <f aca="true" t="shared" si="10" ref="F47:N47">+F45+F46</f>
        <v>10000</v>
      </c>
      <c r="G47" s="46">
        <f t="shared" si="10"/>
        <v>0</v>
      </c>
      <c r="H47" s="46">
        <f t="shared" si="10"/>
        <v>10000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322804</v>
      </c>
      <c r="M47" s="46">
        <f t="shared" si="10"/>
        <v>0</v>
      </c>
      <c r="N47" s="79">
        <f t="shared" si="10"/>
        <v>322804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>
        <f>+'27'!E48+'27'!H48+'28'!H48</f>
        <v>0</v>
      </c>
    </row>
    <row r="49" spans="1:14" ht="10.5" customHeight="1" thickBot="1">
      <c r="A49" s="76" t="s">
        <v>133</v>
      </c>
      <c r="B49" s="24" t="s">
        <v>135</v>
      </c>
      <c r="C49" s="46"/>
      <c r="D49" s="46"/>
      <c r="E49" s="46"/>
      <c r="F49" s="46">
        <f aca="true" t="shared" si="11" ref="F49:N49">+F44+F47</f>
        <v>2780558</v>
      </c>
      <c r="G49" s="46">
        <f t="shared" si="11"/>
        <v>-117171</v>
      </c>
      <c r="H49" s="46">
        <f t="shared" si="11"/>
        <v>2663387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4981131</v>
      </c>
      <c r="M49" s="46">
        <f t="shared" si="11"/>
        <v>-169605</v>
      </c>
      <c r="N49" s="79">
        <f t="shared" si="11"/>
        <v>4811526</v>
      </c>
    </row>
    <row r="50" spans="1:15" s="21" customFormat="1" ht="10.5" customHeight="1" thickBot="1">
      <c r="A50" s="76"/>
      <c r="B50" s="78" t="s">
        <v>138</v>
      </c>
      <c r="C50" s="46"/>
      <c r="D50" s="46"/>
      <c r="E50" s="46"/>
      <c r="F50" s="46">
        <f aca="true" t="shared" si="12" ref="F50:N50">+F37+F41+F48+F49</f>
        <v>2833628</v>
      </c>
      <c r="G50" s="46">
        <f t="shared" si="12"/>
        <v>-117171</v>
      </c>
      <c r="H50" s="46">
        <f t="shared" si="12"/>
        <v>2716457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7013682</v>
      </c>
      <c r="M50" s="46">
        <f t="shared" si="12"/>
        <v>-114842</v>
      </c>
      <c r="N50" s="79">
        <f t="shared" si="12"/>
        <v>6898840</v>
      </c>
      <c r="O50" s="25">
        <f>SUM(N50-N28)</f>
        <v>0</v>
      </c>
    </row>
    <row r="51" spans="1:14" ht="12" customHeight="1" thickBot="1">
      <c r="A51" s="81"/>
      <c r="B51" s="82" t="s">
        <v>29</v>
      </c>
      <c r="C51" s="54"/>
      <c r="D51" s="54"/>
      <c r="E51" s="54"/>
      <c r="F51" s="59">
        <f>+'27'!I51+'27'!L51+'28'!C51</f>
        <v>160</v>
      </c>
      <c r="G51" s="59">
        <f>+'27'!J51+'27'!M51+'28'!D51</f>
        <v>0</v>
      </c>
      <c r="H51" s="59">
        <f>+'27'!K51+'27'!N51+'28'!E51</f>
        <v>160</v>
      </c>
      <c r="I51" s="54"/>
      <c r="J51" s="54"/>
      <c r="K51" s="54"/>
      <c r="L51" s="59">
        <f>+'27'!C51+'27'!F51+'28'!F51</f>
        <v>445</v>
      </c>
      <c r="M51" s="59">
        <f>+'27'!D51+'27'!G51+'28'!G51</f>
        <v>0</v>
      </c>
      <c r="N51" s="60">
        <f>+'27'!E51+'27'!H51+'28'!H51</f>
        <v>445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9">
        <f>+'27'!I52+'27'!L52+'28'!C52</f>
        <v>0</v>
      </c>
      <c r="G52" s="59">
        <f>+'27'!J52+'27'!M52+'28'!D52</f>
        <v>0</v>
      </c>
      <c r="H52" s="59">
        <f>+'27'!K52+'27'!N52+'28'!E52</f>
        <v>0</v>
      </c>
      <c r="I52" s="57"/>
      <c r="J52" s="57"/>
      <c r="K52" s="57"/>
      <c r="L52" s="59">
        <f>+'27'!C52+'27'!F52+'28'!F52</f>
        <v>0</v>
      </c>
      <c r="M52" s="59">
        <f>+'27'!D52+'27'!G52+'28'!G52</f>
        <v>0</v>
      </c>
      <c r="N52" s="60">
        <f>+'27'!E52+'27'!H52+'28'!H52</f>
        <v>0</v>
      </c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120" t="s">
        <v>1</v>
      </c>
      <c r="B3" s="121"/>
      <c r="C3" s="183">
        <v>5001</v>
      </c>
      <c r="D3" s="183"/>
      <c r="E3" s="183"/>
      <c r="F3" s="187">
        <v>5002</v>
      </c>
      <c r="G3" s="188"/>
      <c r="H3" s="183"/>
      <c r="I3" s="183">
        <v>5003</v>
      </c>
      <c r="J3" s="183"/>
      <c r="K3" s="183"/>
      <c r="L3" s="196">
        <v>5004</v>
      </c>
      <c r="M3" s="197"/>
      <c r="N3" s="198"/>
    </row>
    <row r="4" spans="1:14" s="10" customFormat="1" ht="23.25" customHeight="1" thickBot="1">
      <c r="A4" s="122"/>
      <c r="B4" s="123"/>
      <c r="C4" s="140" t="s">
        <v>103</v>
      </c>
      <c r="D4" s="140"/>
      <c r="E4" s="140"/>
      <c r="F4" s="181" t="s">
        <v>104</v>
      </c>
      <c r="G4" s="181"/>
      <c r="H4" s="181"/>
      <c r="I4" s="154" t="s">
        <v>105</v>
      </c>
      <c r="J4" s="154"/>
      <c r="K4" s="154"/>
      <c r="L4" s="181" t="s">
        <v>106</v>
      </c>
      <c r="M4" s="181"/>
      <c r="N4" s="182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5" ht="10.5" customHeight="1">
      <c r="A9" s="94" t="s">
        <v>140</v>
      </c>
      <c r="B9" s="17" t="s">
        <v>6</v>
      </c>
      <c r="C9" s="4">
        <v>202833</v>
      </c>
      <c r="D9" s="4">
        <f>2308+377</f>
        <v>2685</v>
      </c>
      <c r="E9" s="4">
        <f>+C9+D9</f>
        <v>205518</v>
      </c>
      <c r="F9" s="4">
        <v>506180</v>
      </c>
      <c r="G9" s="4">
        <f>42+17177+110+141</f>
        <v>17470</v>
      </c>
      <c r="H9" s="4">
        <f>+F9+G9</f>
        <v>523650</v>
      </c>
      <c r="I9" s="4">
        <v>141036</v>
      </c>
      <c r="J9" s="4">
        <v>3400</v>
      </c>
      <c r="K9" s="4">
        <f>+I9+J9</f>
        <v>144436</v>
      </c>
      <c r="L9" s="4">
        <v>74756</v>
      </c>
      <c r="M9" s="4">
        <f>1976+7</f>
        <v>1983</v>
      </c>
      <c r="N9" s="93">
        <f>+L9+M9</f>
        <v>76739</v>
      </c>
      <c r="O9" s="1"/>
    </row>
    <row r="10" spans="1:15" ht="10.5" customHeight="1">
      <c r="A10" s="94" t="s">
        <v>141</v>
      </c>
      <c r="B10" s="17" t="s">
        <v>114</v>
      </c>
      <c r="C10" s="4">
        <v>37597</v>
      </c>
      <c r="D10" s="4">
        <f>358+61</f>
        <v>419</v>
      </c>
      <c r="E10" s="4">
        <f>+C10+D10</f>
        <v>38016</v>
      </c>
      <c r="F10" s="4">
        <v>100385</v>
      </c>
      <c r="G10" s="4">
        <f>7+2776+51+40</f>
        <v>2874</v>
      </c>
      <c r="H10" s="4">
        <f>+F10+G10</f>
        <v>103259</v>
      </c>
      <c r="I10" s="4">
        <v>27681</v>
      </c>
      <c r="J10" s="4">
        <v>527</v>
      </c>
      <c r="K10" s="4">
        <f>+I10+J10</f>
        <v>28208</v>
      </c>
      <c r="L10" s="4">
        <v>13304</v>
      </c>
      <c r="M10" s="4">
        <f>306+1</f>
        <v>307</v>
      </c>
      <c r="N10" s="93">
        <f>+L10+M10</f>
        <v>13611</v>
      </c>
      <c r="O10" s="1"/>
    </row>
    <row r="11" spans="1:17" ht="10.5" customHeight="1">
      <c r="A11" s="94" t="s">
        <v>142</v>
      </c>
      <c r="B11" s="17" t="s">
        <v>7</v>
      </c>
      <c r="C11" s="4">
        <v>47027</v>
      </c>
      <c r="D11" s="4"/>
      <c r="E11" s="4">
        <f>+C11+D11</f>
        <v>47027</v>
      </c>
      <c r="F11" s="4">
        <v>321603</v>
      </c>
      <c r="G11" s="4">
        <v>19050</v>
      </c>
      <c r="H11" s="4">
        <f>+F11+G11</f>
        <v>340653</v>
      </c>
      <c r="I11" s="4">
        <v>46665</v>
      </c>
      <c r="J11" s="4"/>
      <c r="K11" s="4">
        <f>+I11+J11</f>
        <v>46665</v>
      </c>
      <c r="L11" s="4">
        <v>31671</v>
      </c>
      <c r="M11" s="4">
        <v>150</v>
      </c>
      <c r="N11" s="93">
        <f>+L11+M11</f>
        <v>31821</v>
      </c>
      <c r="O11" s="1"/>
      <c r="Q11" s="1"/>
    </row>
    <row r="12" spans="1:15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  <c r="O12" s="1"/>
    </row>
    <row r="13" spans="1:15" ht="10.5" customHeight="1" thickBot="1">
      <c r="A13" s="94" t="s">
        <v>144</v>
      </c>
      <c r="B13" s="17" t="s">
        <v>9</v>
      </c>
      <c r="C13" s="4">
        <v>12092</v>
      </c>
      <c r="D13" s="43"/>
      <c r="E13" s="4">
        <f>SUM(C13:D13)</f>
        <v>12092</v>
      </c>
      <c r="F13" s="4">
        <v>18023</v>
      </c>
      <c r="G13" s="4"/>
      <c r="H13" s="4">
        <f>SUM(F13:G13)</f>
        <v>18023</v>
      </c>
      <c r="I13" s="4">
        <v>8442</v>
      </c>
      <c r="J13" s="4"/>
      <c r="K13" s="4">
        <f>SUM(I13:J13)</f>
        <v>8442</v>
      </c>
      <c r="L13" s="4">
        <v>7343</v>
      </c>
      <c r="M13" s="4"/>
      <c r="N13" s="93">
        <f>SUM(L13:M13)</f>
        <v>7343</v>
      </c>
      <c r="O13" s="1"/>
    </row>
    <row r="14" spans="1:16" s="13" customFormat="1" ht="10.5" customHeight="1" thickBot="1">
      <c r="A14" s="76" t="s">
        <v>10</v>
      </c>
      <c r="B14" s="24" t="s">
        <v>116</v>
      </c>
      <c r="C14" s="46">
        <f>+C9+C10+C11+C12+C13</f>
        <v>299549</v>
      </c>
      <c r="D14" s="46">
        <f aca="true" t="shared" si="0" ref="D14:N14">+D9+D10+D11+D12+D13</f>
        <v>3104</v>
      </c>
      <c r="E14" s="46">
        <f t="shared" si="0"/>
        <v>302653</v>
      </c>
      <c r="F14" s="46">
        <f t="shared" si="0"/>
        <v>946191</v>
      </c>
      <c r="G14" s="46">
        <f t="shared" si="0"/>
        <v>39394</v>
      </c>
      <c r="H14" s="46">
        <f t="shared" si="0"/>
        <v>985585</v>
      </c>
      <c r="I14" s="46">
        <f t="shared" si="0"/>
        <v>223824</v>
      </c>
      <c r="J14" s="46">
        <f t="shared" si="0"/>
        <v>3927</v>
      </c>
      <c r="K14" s="46">
        <f t="shared" si="0"/>
        <v>227751</v>
      </c>
      <c r="L14" s="46">
        <f t="shared" si="0"/>
        <v>127074</v>
      </c>
      <c r="M14" s="46">
        <f t="shared" si="0"/>
        <v>2440</v>
      </c>
      <c r="N14" s="79">
        <f t="shared" si="0"/>
        <v>129514</v>
      </c>
      <c r="O14" s="5"/>
      <c r="P14" s="5"/>
    </row>
    <row r="15" spans="1:16" s="13" customFormat="1" ht="10.5" customHeight="1">
      <c r="A15" s="94" t="s">
        <v>145</v>
      </c>
      <c r="B15" s="17" t="s">
        <v>115</v>
      </c>
      <c r="C15" s="4">
        <v>2856</v>
      </c>
      <c r="D15" s="4"/>
      <c r="E15" s="4">
        <f>+C15+D15</f>
        <v>2856</v>
      </c>
      <c r="F15" s="4">
        <v>8148</v>
      </c>
      <c r="G15" s="4"/>
      <c r="H15" s="4">
        <f>+F15+G15</f>
        <v>8148</v>
      </c>
      <c r="I15" s="4">
        <v>1000</v>
      </c>
      <c r="J15" s="4"/>
      <c r="K15" s="4">
        <f>+I15+J15</f>
        <v>1000</v>
      </c>
      <c r="L15" s="4">
        <v>1270</v>
      </c>
      <c r="M15" s="4">
        <v>150</v>
      </c>
      <c r="N15" s="93">
        <f>+L15+M15</f>
        <v>1420</v>
      </c>
      <c r="O15" s="1"/>
      <c r="P15" s="5"/>
    </row>
    <row r="16" spans="1:16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  <c r="O16" s="1"/>
      <c r="P16" s="1"/>
    </row>
    <row r="17" spans="1:16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  <c r="O17" s="1"/>
      <c r="P17" s="1"/>
    </row>
    <row r="18" spans="1:16" s="13" customFormat="1" ht="10.5" customHeight="1" thickBot="1">
      <c r="A18" s="76" t="s">
        <v>13</v>
      </c>
      <c r="B18" s="24" t="s">
        <v>117</v>
      </c>
      <c r="C18" s="46">
        <f>+C15+C16+C17</f>
        <v>2856</v>
      </c>
      <c r="D18" s="46">
        <f aca="true" t="shared" si="1" ref="D18:N18">+D15+D16+D17</f>
        <v>0</v>
      </c>
      <c r="E18" s="46">
        <f t="shared" si="1"/>
        <v>2856</v>
      </c>
      <c r="F18" s="46">
        <f t="shared" si="1"/>
        <v>8148</v>
      </c>
      <c r="G18" s="46">
        <f t="shared" si="1"/>
        <v>0</v>
      </c>
      <c r="H18" s="46">
        <f t="shared" si="1"/>
        <v>8148</v>
      </c>
      <c r="I18" s="46">
        <f t="shared" si="1"/>
        <v>1000</v>
      </c>
      <c r="J18" s="46">
        <f t="shared" si="1"/>
        <v>0</v>
      </c>
      <c r="K18" s="46">
        <f t="shared" si="1"/>
        <v>1000</v>
      </c>
      <c r="L18" s="46">
        <f t="shared" si="1"/>
        <v>1270</v>
      </c>
      <c r="M18" s="46">
        <f t="shared" si="1"/>
        <v>150</v>
      </c>
      <c r="N18" s="79">
        <f t="shared" si="1"/>
        <v>1420</v>
      </c>
      <c r="O18" s="5"/>
      <c r="P18" s="5"/>
    </row>
    <row r="19" spans="1:16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  <c r="O19" s="1"/>
      <c r="P19" s="1"/>
    </row>
    <row r="20" spans="1:16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  <c r="O20" s="1"/>
      <c r="P20" s="1"/>
    </row>
    <row r="21" spans="1:15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  <c r="O21" s="1"/>
    </row>
    <row r="22" spans="1:15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  <c r="O22" s="1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5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  <c r="O24" s="1"/>
    </row>
    <row r="25" spans="1:15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  <c r="O25" s="1"/>
    </row>
    <row r="26" spans="1:15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  <c r="O26" s="1"/>
    </row>
    <row r="27" spans="1:15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  <c r="O27" s="1"/>
    </row>
    <row r="28" spans="1:15" s="13" customFormat="1" ht="10.5" customHeight="1">
      <c r="A28" s="100"/>
      <c r="B28" s="22" t="s">
        <v>137</v>
      </c>
      <c r="C28" s="6">
        <f>+C14++C18+C26+C27</f>
        <v>302405</v>
      </c>
      <c r="D28" s="6">
        <f aca="true" t="shared" si="5" ref="D28:N28">+D14++D18+D26+D27</f>
        <v>3104</v>
      </c>
      <c r="E28" s="6">
        <f t="shared" si="5"/>
        <v>305509</v>
      </c>
      <c r="F28" s="6">
        <f t="shared" si="5"/>
        <v>954339</v>
      </c>
      <c r="G28" s="6">
        <f t="shared" si="5"/>
        <v>39394</v>
      </c>
      <c r="H28" s="6">
        <f t="shared" si="5"/>
        <v>993733</v>
      </c>
      <c r="I28" s="6">
        <f t="shared" si="5"/>
        <v>224824</v>
      </c>
      <c r="J28" s="6">
        <f t="shared" si="5"/>
        <v>3927</v>
      </c>
      <c r="K28" s="6">
        <f t="shared" si="5"/>
        <v>228751</v>
      </c>
      <c r="L28" s="6">
        <f t="shared" si="5"/>
        <v>128344</v>
      </c>
      <c r="M28" s="6">
        <f t="shared" si="5"/>
        <v>2590</v>
      </c>
      <c r="N28" s="105">
        <f t="shared" si="5"/>
        <v>130934</v>
      </c>
      <c r="O28" s="5"/>
    </row>
    <row r="29" spans="1:15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O29" s="1"/>
    </row>
    <row r="30" spans="1:15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  <c r="O30" s="1"/>
    </row>
    <row r="31" spans="1:15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  <c r="O31" s="1"/>
    </row>
    <row r="32" spans="1:15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  <c r="O32" s="1"/>
    </row>
    <row r="33" spans="1:15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  <c r="O33" s="1"/>
    </row>
    <row r="34" spans="1:15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  <c r="O34" s="1"/>
    </row>
    <row r="35" spans="1:15" s="13" customFormat="1" ht="10.5" customHeight="1">
      <c r="A35" s="94" t="s">
        <v>157</v>
      </c>
      <c r="B35" s="17" t="s">
        <v>125</v>
      </c>
      <c r="C35" s="4">
        <v>6000</v>
      </c>
      <c r="D35" s="4"/>
      <c r="E35" s="4">
        <f>+C35+D35</f>
        <v>6000</v>
      </c>
      <c r="F35" s="4">
        <v>62000</v>
      </c>
      <c r="G35" s="4"/>
      <c r="H35" s="4">
        <f>+F35+G35</f>
        <v>62000</v>
      </c>
      <c r="I35" s="4">
        <v>4800</v>
      </c>
      <c r="J35" s="4"/>
      <c r="K35" s="4">
        <f>+I35+J35</f>
        <v>4800</v>
      </c>
      <c r="L35" s="4">
        <v>3000</v>
      </c>
      <c r="M35" s="4"/>
      <c r="N35" s="93">
        <f>+L35+M35</f>
        <v>3000</v>
      </c>
      <c r="O35" s="5"/>
    </row>
    <row r="36" spans="1:15" s="13" customFormat="1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  <c r="O36" s="1"/>
    </row>
    <row r="37" spans="1:15" ht="10.5" customHeight="1" thickBot="1">
      <c r="A37" s="76" t="s">
        <v>10</v>
      </c>
      <c r="B37" s="24" t="s">
        <v>127</v>
      </c>
      <c r="C37" s="46">
        <f>+C33+C34+C35+C36</f>
        <v>6000</v>
      </c>
      <c r="D37" s="46">
        <f aca="true" t="shared" si="7" ref="D37:N37">+D33+D34+D35+D36</f>
        <v>0</v>
      </c>
      <c r="E37" s="46">
        <f t="shared" si="7"/>
        <v>6000</v>
      </c>
      <c r="F37" s="46">
        <f t="shared" si="7"/>
        <v>62000</v>
      </c>
      <c r="G37" s="46">
        <f t="shared" si="7"/>
        <v>0</v>
      </c>
      <c r="H37" s="46">
        <f t="shared" si="7"/>
        <v>62000</v>
      </c>
      <c r="I37" s="46">
        <f t="shared" si="7"/>
        <v>4800</v>
      </c>
      <c r="J37" s="46">
        <f t="shared" si="7"/>
        <v>0</v>
      </c>
      <c r="K37" s="46">
        <f t="shared" si="7"/>
        <v>4800</v>
      </c>
      <c r="L37" s="46">
        <f t="shared" si="7"/>
        <v>3000</v>
      </c>
      <c r="M37" s="46">
        <f t="shared" si="7"/>
        <v>0</v>
      </c>
      <c r="N37" s="79">
        <f t="shared" si="7"/>
        <v>3000</v>
      </c>
      <c r="O37" s="1"/>
    </row>
    <row r="38" spans="1:15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O38" s="1"/>
    </row>
    <row r="39" spans="1:15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O39" s="1"/>
    </row>
    <row r="40" spans="1:15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O40" s="5"/>
    </row>
    <row r="41" spans="1:15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</row>
    <row r="42" spans="1:15" ht="10.5" customHeight="1">
      <c r="A42" s="103" t="s">
        <v>168</v>
      </c>
      <c r="B42" s="50" t="s">
        <v>17</v>
      </c>
      <c r="C42" s="33">
        <v>277944</v>
      </c>
      <c r="D42" s="33">
        <f>2666+438</f>
        <v>3104</v>
      </c>
      <c r="E42" s="33">
        <f>+C42+D42</f>
        <v>281048</v>
      </c>
      <c r="F42" s="33">
        <v>857237</v>
      </c>
      <c r="G42" s="33">
        <f>49+19953+150+192+19050</f>
        <v>39394</v>
      </c>
      <c r="H42" s="33">
        <f>+F42+G42</f>
        <v>896631</v>
      </c>
      <c r="I42" s="33">
        <v>208222</v>
      </c>
      <c r="J42" s="33">
        <v>3927</v>
      </c>
      <c r="K42" s="33">
        <f>+I42+J42</f>
        <v>212149</v>
      </c>
      <c r="L42" s="33">
        <v>115537</v>
      </c>
      <c r="M42" s="33">
        <f>2282+8+150</f>
        <v>2440</v>
      </c>
      <c r="N42" s="108">
        <f>+L42+M42</f>
        <v>117977</v>
      </c>
      <c r="O42" s="1"/>
    </row>
    <row r="43" spans="1:15" ht="10.5" customHeight="1" thickBot="1">
      <c r="A43" s="104" t="s">
        <v>169</v>
      </c>
      <c r="B43" s="52" t="s">
        <v>129</v>
      </c>
      <c r="C43" s="33">
        <v>15605</v>
      </c>
      <c r="D43" s="33"/>
      <c r="E43" s="33">
        <f>+C43+D43</f>
        <v>15605</v>
      </c>
      <c r="F43" s="33">
        <v>26954</v>
      </c>
      <c r="G43" s="33"/>
      <c r="H43" s="33">
        <f>+F43+G43</f>
        <v>26954</v>
      </c>
      <c r="I43" s="33">
        <v>10802</v>
      </c>
      <c r="J43" s="33"/>
      <c r="K43" s="33">
        <f>+I43+J43</f>
        <v>10802</v>
      </c>
      <c r="L43" s="33">
        <v>8537</v>
      </c>
      <c r="M43" s="33"/>
      <c r="N43" s="108">
        <f>+L43+M43</f>
        <v>8537</v>
      </c>
      <c r="O43" s="1"/>
    </row>
    <row r="44" spans="1:14" ht="10.5" customHeight="1" thickBot="1">
      <c r="A44" s="76" t="s">
        <v>15</v>
      </c>
      <c r="B44" s="24" t="s">
        <v>27</v>
      </c>
      <c r="C44" s="46">
        <f>+C42+C43</f>
        <v>293549</v>
      </c>
      <c r="D44" s="46">
        <f aca="true" t="shared" si="9" ref="D44:N44">+D42+D43</f>
        <v>3104</v>
      </c>
      <c r="E44" s="46">
        <f t="shared" si="9"/>
        <v>296653</v>
      </c>
      <c r="F44" s="46">
        <f t="shared" si="9"/>
        <v>884191</v>
      </c>
      <c r="G44" s="46">
        <f t="shared" si="9"/>
        <v>39394</v>
      </c>
      <c r="H44" s="46">
        <f t="shared" si="9"/>
        <v>923585</v>
      </c>
      <c r="I44" s="46">
        <f t="shared" si="9"/>
        <v>219024</v>
      </c>
      <c r="J44" s="46">
        <f t="shared" si="9"/>
        <v>3927</v>
      </c>
      <c r="K44" s="46">
        <f t="shared" si="9"/>
        <v>222951</v>
      </c>
      <c r="L44" s="46">
        <f t="shared" si="9"/>
        <v>124074</v>
      </c>
      <c r="M44" s="46">
        <f t="shared" si="9"/>
        <v>2440</v>
      </c>
      <c r="N44" s="79">
        <f t="shared" si="9"/>
        <v>126514</v>
      </c>
    </row>
    <row r="45" spans="1:14" ht="10.5" customHeight="1">
      <c r="A45" s="99" t="s">
        <v>168</v>
      </c>
      <c r="B45" s="23" t="s">
        <v>20</v>
      </c>
      <c r="C45" s="33">
        <v>2856</v>
      </c>
      <c r="D45" s="33"/>
      <c r="E45" s="33">
        <f>+C45+D45</f>
        <v>2856</v>
      </c>
      <c r="F45" s="33">
        <v>8148</v>
      </c>
      <c r="G45" s="33"/>
      <c r="H45" s="33">
        <f>+F45+G45</f>
        <v>8148</v>
      </c>
      <c r="I45" s="33">
        <v>1000</v>
      </c>
      <c r="J45" s="33"/>
      <c r="K45" s="33">
        <f>+I45+J45</f>
        <v>1000</v>
      </c>
      <c r="L45" s="33">
        <v>1270</v>
      </c>
      <c r="M45" s="33">
        <v>150</v>
      </c>
      <c r="N45" s="108">
        <f>+L45+M45</f>
        <v>1420</v>
      </c>
    </row>
    <row r="46" spans="1:14" ht="10.5" customHeight="1" thickBot="1">
      <c r="A46" s="99" t="s">
        <v>169</v>
      </c>
      <c r="B46" s="23" t="s">
        <v>130</v>
      </c>
      <c r="C46" s="6"/>
      <c r="D46" s="33"/>
      <c r="E46" s="33"/>
      <c r="F46" s="6"/>
      <c r="G46" s="33"/>
      <c r="H46" s="33"/>
      <c r="I46" s="6"/>
      <c r="J46" s="33"/>
      <c r="K46" s="33"/>
      <c r="L46" s="33"/>
      <c r="M46" s="6"/>
      <c r="N46" s="108"/>
    </row>
    <row r="47" spans="1:14" ht="10.5" customHeight="1" thickBot="1">
      <c r="A47" s="76" t="s">
        <v>18</v>
      </c>
      <c r="B47" s="24" t="s">
        <v>28</v>
      </c>
      <c r="C47" s="46">
        <f>+C45+C46</f>
        <v>2856</v>
      </c>
      <c r="D47" s="46">
        <f aca="true" t="shared" si="10" ref="D47:N47">+D45+D46</f>
        <v>0</v>
      </c>
      <c r="E47" s="46">
        <f t="shared" si="10"/>
        <v>2856</v>
      </c>
      <c r="F47" s="46">
        <f t="shared" si="10"/>
        <v>8148</v>
      </c>
      <c r="G47" s="46">
        <f t="shared" si="10"/>
        <v>0</v>
      </c>
      <c r="H47" s="46">
        <f t="shared" si="10"/>
        <v>8148</v>
      </c>
      <c r="I47" s="46">
        <f t="shared" si="10"/>
        <v>1000</v>
      </c>
      <c r="J47" s="46">
        <f t="shared" si="10"/>
        <v>0</v>
      </c>
      <c r="K47" s="46">
        <f t="shared" si="10"/>
        <v>1000</v>
      </c>
      <c r="L47" s="46">
        <f t="shared" si="10"/>
        <v>1270</v>
      </c>
      <c r="M47" s="46">
        <f t="shared" si="10"/>
        <v>150</v>
      </c>
      <c r="N47" s="79">
        <f t="shared" si="10"/>
        <v>1420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296405</v>
      </c>
      <c r="D49" s="46">
        <f aca="true" t="shared" si="11" ref="D49:N49">+D44+D47</f>
        <v>3104</v>
      </c>
      <c r="E49" s="46">
        <f t="shared" si="11"/>
        <v>299509</v>
      </c>
      <c r="F49" s="46">
        <f t="shared" si="11"/>
        <v>892339</v>
      </c>
      <c r="G49" s="46">
        <f t="shared" si="11"/>
        <v>39394</v>
      </c>
      <c r="H49" s="46">
        <f t="shared" si="11"/>
        <v>931733</v>
      </c>
      <c r="I49" s="46">
        <f t="shared" si="11"/>
        <v>220024</v>
      </c>
      <c r="J49" s="46">
        <f t="shared" si="11"/>
        <v>3927</v>
      </c>
      <c r="K49" s="46">
        <f t="shared" si="11"/>
        <v>223951</v>
      </c>
      <c r="L49" s="46">
        <f t="shared" si="11"/>
        <v>125344</v>
      </c>
      <c r="M49" s="46">
        <f t="shared" si="11"/>
        <v>2590</v>
      </c>
      <c r="N49" s="79">
        <f t="shared" si="11"/>
        <v>127934</v>
      </c>
    </row>
    <row r="50" spans="1:14" s="21" customFormat="1" ht="10.5" customHeight="1" thickBot="1">
      <c r="A50" s="76"/>
      <c r="B50" s="78" t="s">
        <v>138</v>
      </c>
      <c r="C50" s="46">
        <f>+C37+C41+C48+C49</f>
        <v>302405</v>
      </c>
      <c r="D50" s="46">
        <f aca="true" t="shared" si="12" ref="D50:N50">+D37+D41+D48+D49</f>
        <v>3104</v>
      </c>
      <c r="E50" s="46">
        <f t="shared" si="12"/>
        <v>305509</v>
      </c>
      <c r="F50" s="46">
        <f t="shared" si="12"/>
        <v>954339</v>
      </c>
      <c r="G50" s="46">
        <f t="shared" si="12"/>
        <v>39394</v>
      </c>
      <c r="H50" s="46">
        <f t="shared" si="12"/>
        <v>993733</v>
      </c>
      <c r="I50" s="46">
        <f t="shared" si="12"/>
        <v>224824</v>
      </c>
      <c r="J50" s="46">
        <f t="shared" si="12"/>
        <v>3927</v>
      </c>
      <c r="K50" s="46">
        <f t="shared" si="12"/>
        <v>228751</v>
      </c>
      <c r="L50" s="46">
        <f t="shared" si="12"/>
        <v>128344</v>
      </c>
      <c r="M50" s="46">
        <f t="shared" si="12"/>
        <v>2590</v>
      </c>
      <c r="N50" s="79">
        <f t="shared" si="12"/>
        <v>130934</v>
      </c>
    </row>
    <row r="51" spans="1:14" ht="12" customHeight="1" thickBot="1">
      <c r="A51" s="81"/>
      <c r="B51" s="82" t="s">
        <v>29</v>
      </c>
      <c r="C51" s="61">
        <v>44</v>
      </c>
      <c r="D51" s="61"/>
      <c r="E51" s="61">
        <f>+C51+D51</f>
        <v>44</v>
      </c>
      <c r="F51" s="61">
        <v>108.5</v>
      </c>
      <c r="G51" s="61"/>
      <c r="H51" s="61">
        <f>+F51+G51</f>
        <v>108.5</v>
      </c>
      <c r="I51" s="61">
        <v>30</v>
      </c>
      <c r="J51" s="61"/>
      <c r="K51" s="61">
        <f>+I51+J51</f>
        <v>30</v>
      </c>
      <c r="L51" s="90">
        <v>17</v>
      </c>
      <c r="M51" s="90"/>
      <c r="N51" s="91">
        <f>+L51+M51</f>
        <v>17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4">
        <v>0</v>
      </c>
      <c r="G52" s="57"/>
      <c r="H52" s="89">
        <f>+F52+G52</f>
        <v>0</v>
      </c>
      <c r="I52" s="57"/>
      <c r="J52" s="57"/>
      <c r="K52" s="57"/>
      <c r="L52" s="57"/>
      <c r="M52" s="54"/>
      <c r="N52" s="58"/>
    </row>
    <row r="53" ht="12.75">
      <c r="E53" s="1"/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9" width="9.125" style="8" customWidth="1"/>
    <col min="20" max="16384" width="9.125" style="8" customWidth="1"/>
  </cols>
  <sheetData>
    <row r="1" spans="1:14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120" t="s">
        <v>1</v>
      </c>
      <c r="B3" s="121"/>
      <c r="C3" s="137">
        <v>1010</v>
      </c>
      <c r="D3" s="137"/>
      <c r="E3" s="137"/>
      <c r="F3" s="124">
        <v>1014</v>
      </c>
      <c r="G3" s="124"/>
      <c r="H3" s="124"/>
      <c r="I3" s="124">
        <v>1016</v>
      </c>
      <c r="J3" s="124"/>
      <c r="K3" s="124"/>
      <c r="L3" s="141">
        <v>1017</v>
      </c>
      <c r="M3" s="142"/>
      <c r="N3" s="138"/>
    </row>
    <row r="4" spans="1:14" s="10" customFormat="1" ht="23.25" customHeight="1" thickBot="1">
      <c r="A4" s="122"/>
      <c r="B4" s="123"/>
      <c r="C4" s="128" t="s">
        <v>36</v>
      </c>
      <c r="D4" s="128"/>
      <c r="E4" s="128"/>
      <c r="F4" s="129" t="s">
        <v>38</v>
      </c>
      <c r="G4" s="129"/>
      <c r="H4" s="129"/>
      <c r="I4" s="128" t="s">
        <v>170</v>
      </c>
      <c r="J4" s="128"/>
      <c r="K4" s="128"/>
      <c r="L4" s="143" t="s">
        <v>40</v>
      </c>
      <c r="M4" s="144"/>
      <c r="N4" s="145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113"/>
      <c r="M8" s="113"/>
      <c r="N8" s="114"/>
    </row>
    <row r="9" spans="1:16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3">
        <v>299837</v>
      </c>
      <c r="M9" s="33"/>
      <c r="N9" s="108">
        <f>+L9+M9</f>
        <v>299837</v>
      </c>
      <c r="P9" s="1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>
        <v>185</v>
      </c>
      <c r="J10" s="4"/>
      <c r="K10" s="4">
        <f>SUM(I10:J10)</f>
        <v>185</v>
      </c>
      <c r="L10" s="33">
        <v>44041</v>
      </c>
      <c r="M10" s="33"/>
      <c r="N10" s="108">
        <f>+L10+M10</f>
        <v>44041</v>
      </c>
    </row>
    <row r="11" spans="1:14" ht="10.5" customHeight="1">
      <c r="A11" s="94" t="s">
        <v>142</v>
      </c>
      <c r="B11" s="17" t="s">
        <v>7</v>
      </c>
      <c r="C11" s="4">
        <v>18855</v>
      </c>
      <c r="D11" s="4"/>
      <c r="E11" s="4">
        <f>SUM(C11:D11)</f>
        <v>18855</v>
      </c>
      <c r="F11" s="4"/>
      <c r="G11" s="4"/>
      <c r="H11" s="4"/>
      <c r="I11" s="4">
        <v>400</v>
      </c>
      <c r="J11" s="4"/>
      <c r="K11" s="4">
        <f>SUM(I11:J11)</f>
        <v>400</v>
      </c>
      <c r="L11" s="33">
        <v>1143544</v>
      </c>
      <c r="M11" s="33">
        <f>-30000+700</f>
        <v>-29300</v>
      </c>
      <c r="N11" s="108">
        <f>+L11+M11</f>
        <v>1114244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3"/>
      <c r="M12" s="33"/>
      <c r="N12" s="108"/>
    </row>
    <row r="13" spans="1:14" ht="10.5" customHeigh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3">
        <v>250</v>
      </c>
      <c r="M13" s="33">
        <v>300</v>
      </c>
      <c r="N13" s="108">
        <f>SUM(L13:M13)</f>
        <v>550</v>
      </c>
    </row>
    <row r="14" spans="1:14" ht="10.5" customHeight="1">
      <c r="A14" s="76" t="s">
        <v>10</v>
      </c>
      <c r="B14" s="24" t="s">
        <v>116</v>
      </c>
      <c r="C14" s="46">
        <f>+C9+C10+C11+C12+C13</f>
        <v>18855</v>
      </c>
      <c r="D14" s="46">
        <f aca="true" t="shared" si="0" ref="D14:N14">+D9+D10+D11+D12+D13</f>
        <v>0</v>
      </c>
      <c r="E14" s="46">
        <f t="shared" si="0"/>
        <v>18855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585</v>
      </c>
      <c r="J14" s="46">
        <f t="shared" si="0"/>
        <v>0</v>
      </c>
      <c r="K14" s="46">
        <f t="shared" si="0"/>
        <v>585</v>
      </c>
      <c r="L14" s="46">
        <f t="shared" si="0"/>
        <v>1487672</v>
      </c>
      <c r="M14" s="46">
        <f>+M9+M10+M11+M12+M13</f>
        <v>-29000</v>
      </c>
      <c r="N14" s="79">
        <f t="shared" si="0"/>
        <v>1458672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33"/>
      <c r="M15" s="33"/>
      <c r="N15" s="108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3"/>
      <c r="M16" s="33"/>
      <c r="N16" s="108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3"/>
      <c r="M17" s="33"/>
      <c r="N17" s="108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3"/>
      <c r="M19" s="33"/>
      <c r="N19" s="108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33">
        <v>110323</v>
      </c>
      <c r="M20" s="33"/>
      <c r="N20" s="108">
        <f>+L20+M20</f>
        <v>110323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110323</v>
      </c>
      <c r="M21" s="46">
        <f>+M19+M20</f>
        <v>0</v>
      </c>
      <c r="N21" s="79">
        <f t="shared" si="2"/>
        <v>110323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3"/>
      <c r="M22" s="33"/>
      <c r="N22" s="108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33"/>
      <c r="M23" s="33"/>
      <c r="N23" s="108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3"/>
      <c r="M24" s="33"/>
      <c r="N24" s="108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3"/>
      <c r="M26" s="33"/>
      <c r="N26" s="108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110323</v>
      </c>
      <c r="M27" s="46">
        <f>+M21+M25</f>
        <v>0</v>
      </c>
      <c r="N27" s="79">
        <f t="shared" si="4"/>
        <v>110323</v>
      </c>
    </row>
    <row r="28" spans="1:14" s="13" customFormat="1" ht="10.5" customHeight="1">
      <c r="A28" s="100"/>
      <c r="B28" s="22" t="s">
        <v>137</v>
      </c>
      <c r="C28" s="6">
        <f>+C14++C18+C26+C27</f>
        <v>18855</v>
      </c>
      <c r="D28" s="6">
        <f aca="true" t="shared" si="5" ref="D28:N28">+D14++D18+D26+D27</f>
        <v>0</v>
      </c>
      <c r="E28" s="6">
        <f t="shared" si="5"/>
        <v>18855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585</v>
      </c>
      <c r="J28" s="6">
        <f t="shared" si="5"/>
        <v>0</v>
      </c>
      <c r="K28" s="6">
        <f t="shared" si="5"/>
        <v>585</v>
      </c>
      <c r="L28" s="6">
        <f t="shared" si="5"/>
        <v>1597995</v>
      </c>
      <c r="M28" s="6">
        <f>+M14++M18+M26+M27</f>
        <v>-29000</v>
      </c>
      <c r="N28" s="105">
        <f t="shared" si="5"/>
        <v>1568995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3"/>
      <c r="M29" s="33"/>
      <c r="N29" s="108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3"/>
      <c r="M30" s="33"/>
      <c r="N30" s="108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3"/>
      <c r="M31" s="33"/>
      <c r="N31" s="108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3"/>
      <c r="M32" s="33"/>
      <c r="N32" s="108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3"/>
      <c r="M34" s="33"/>
      <c r="N34" s="108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3"/>
      <c r="M35" s="33"/>
      <c r="N35" s="108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3"/>
      <c r="M36" s="33"/>
      <c r="N36" s="108"/>
    </row>
    <row r="37" spans="1:36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3"/>
      <c r="M38" s="33"/>
      <c r="N38" s="10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3"/>
      <c r="M39" s="33"/>
      <c r="N39" s="10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3"/>
      <c r="M40" s="33"/>
      <c r="N40" s="108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3"/>
      <c r="M42" s="33"/>
      <c r="N42" s="10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3"/>
      <c r="M43" s="33"/>
      <c r="N43" s="10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3"/>
      <c r="M45" s="33"/>
      <c r="N45" s="108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3"/>
      <c r="M46" s="33"/>
      <c r="N46" s="108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33"/>
      <c r="M48" s="33"/>
      <c r="N48" s="108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14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ht="12.75">
      <c r="N53" s="1"/>
    </row>
    <row r="55" spans="13:14" ht="12.75">
      <c r="M55" s="71"/>
      <c r="N55" s="1"/>
    </row>
    <row r="56" spans="13:14" ht="12.75">
      <c r="M56" s="71"/>
      <c r="N56" s="1"/>
    </row>
    <row r="57" spans="13:14" ht="12.75">
      <c r="M57" s="71"/>
      <c r="N57" s="1"/>
    </row>
    <row r="58" spans="13:14" ht="12.75">
      <c r="M58" s="71"/>
      <c r="N58" s="1"/>
    </row>
    <row r="59" ht="12.75">
      <c r="N59" s="1"/>
    </row>
    <row r="60" ht="12.75">
      <c r="N60" s="1"/>
    </row>
    <row r="61" ht="12.75">
      <c r="N61" s="1"/>
    </row>
    <row r="62" ht="12.75">
      <c r="N62" s="1"/>
    </row>
    <row r="64" ht="12.75">
      <c r="N64" s="1"/>
    </row>
  </sheetData>
  <sheetProtection selectLockedCells="1" selectUnlockedCells="1"/>
  <mergeCells count="25"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  <mergeCell ref="A8:B8"/>
    <mergeCell ref="L3:N3"/>
    <mergeCell ref="N5:N6"/>
    <mergeCell ref="M5:M6"/>
    <mergeCell ref="L5:L6"/>
    <mergeCell ref="H5:H6"/>
    <mergeCell ref="A1:N1"/>
    <mergeCell ref="I3:K3"/>
    <mergeCell ref="I4:K4"/>
    <mergeCell ref="J5:J6"/>
    <mergeCell ref="I5:I6"/>
    <mergeCell ref="K5:K6"/>
    <mergeCell ref="C4:E4"/>
    <mergeCell ref="C5:C6"/>
    <mergeCell ref="D5:D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4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200" t="s">
        <v>1</v>
      </c>
      <c r="B3" s="201"/>
      <c r="C3" s="187">
        <v>5005</v>
      </c>
      <c r="D3" s="188"/>
      <c r="E3" s="183"/>
      <c r="F3" s="187">
        <v>5006</v>
      </c>
      <c r="G3" s="188"/>
      <c r="H3" s="183"/>
      <c r="I3" s="175" t="s">
        <v>107</v>
      </c>
      <c r="J3" s="175"/>
      <c r="K3" s="175"/>
      <c r="L3" s="187">
        <v>5</v>
      </c>
      <c r="M3" s="188"/>
      <c r="N3" s="199"/>
    </row>
    <row r="4" spans="1:14" s="10" customFormat="1" ht="23.25" customHeight="1" thickBot="1">
      <c r="A4" s="202"/>
      <c r="B4" s="203"/>
      <c r="C4" s="191" t="s">
        <v>108</v>
      </c>
      <c r="D4" s="191"/>
      <c r="E4" s="191"/>
      <c r="F4" s="143" t="s">
        <v>109</v>
      </c>
      <c r="G4" s="144"/>
      <c r="H4" s="154"/>
      <c r="I4" s="157"/>
      <c r="J4" s="157"/>
      <c r="K4" s="157"/>
      <c r="L4" s="157" t="s">
        <v>166</v>
      </c>
      <c r="M4" s="157"/>
      <c r="N4" s="158"/>
    </row>
    <row r="5" spans="1:14" ht="12.75" customHeight="1" thickBot="1">
      <c r="A5" s="202"/>
      <c r="B5" s="20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202"/>
      <c r="B6" s="20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5" ht="10.5" customHeight="1">
      <c r="A9" s="94" t="s">
        <v>140</v>
      </c>
      <c r="B9" s="17" t="s">
        <v>6</v>
      </c>
      <c r="C9" s="4">
        <v>126926</v>
      </c>
      <c r="D9" s="4">
        <v>3120</v>
      </c>
      <c r="E9" s="4">
        <f>+C9+D9</f>
        <v>130046</v>
      </c>
      <c r="F9" s="4">
        <v>119115</v>
      </c>
      <c r="G9" s="4">
        <v>2664</v>
      </c>
      <c r="H9" s="4">
        <f>+F9+G9</f>
        <v>121779</v>
      </c>
      <c r="I9" s="36">
        <f>+'29'!I9+'29'!L9+'30'!C9+'30'!F9</f>
        <v>461833</v>
      </c>
      <c r="J9" s="36">
        <f>+'29'!J9+'29'!M9+'30'!D9+'30'!G9</f>
        <v>11167</v>
      </c>
      <c r="K9" s="36">
        <f>+'29'!K9+'29'!N9+'30'!E9+'30'!H9</f>
        <v>473000</v>
      </c>
      <c r="L9" s="36">
        <f>+'29'!C9+'29'!F9+'30'!I9</f>
        <v>1170846</v>
      </c>
      <c r="M9" s="36">
        <f>+'29'!D9+'29'!G9+'30'!J9</f>
        <v>31322</v>
      </c>
      <c r="N9" s="95">
        <f>+'29'!E9+'29'!H9+'30'!K9</f>
        <v>1202168</v>
      </c>
      <c r="O9" s="1"/>
    </row>
    <row r="10" spans="1:15" ht="10.5" customHeight="1">
      <c r="A10" s="94" t="s">
        <v>141</v>
      </c>
      <c r="B10" s="17" t="s">
        <v>114</v>
      </c>
      <c r="C10" s="4">
        <v>25272</v>
      </c>
      <c r="D10" s="4">
        <v>484</v>
      </c>
      <c r="E10" s="4">
        <f>+C10+D10</f>
        <v>25756</v>
      </c>
      <c r="F10" s="4">
        <v>21327</v>
      </c>
      <c r="G10" s="4">
        <v>413</v>
      </c>
      <c r="H10" s="4">
        <f>+F10+G10</f>
        <v>21740</v>
      </c>
      <c r="I10" s="36">
        <f>+'29'!I10+'29'!L10+'30'!C10+'30'!F10</f>
        <v>87584</v>
      </c>
      <c r="J10" s="36">
        <f>+'29'!J10+'29'!M10+'30'!D10+'30'!G10</f>
        <v>1731</v>
      </c>
      <c r="K10" s="36">
        <f>+'29'!K10+'29'!N10+'30'!E10+'30'!H10</f>
        <v>89315</v>
      </c>
      <c r="L10" s="36">
        <f>+'29'!C10+'29'!F10+'30'!I10</f>
        <v>225566</v>
      </c>
      <c r="M10" s="36">
        <f>+'29'!D10+'29'!G10+'30'!J10</f>
        <v>5024</v>
      </c>
      <c r="N10" s="95">
        <f>+'29'!E10+'29'!H10+'30'!K10</f>
        <v>230590</v>
      </c>
      <c r="O10" s="1"/>
    </row>
    <row r="11" spans="1:15" ht="10.5" customHeight="1">
      <c r="A11" s="94" t="s">
        <v>142</v>
      </c>
      <c r="B11" s="17" t="s">
        <v>7</v>
      </c>
      <c r="C11" s="4">
        <v>48593</v>
      </c>
      <c r="D11" s="4"/>
      <c r="E11" s="4">
        <f>+C11+D11</f>
        <v>48593</v>
      </c>
      <c r="F11" s="4">
        <v>35242</v>
      </c>
      <c r="G11" s="4"/>
      <c r="H11" s="4">
        <f>+F11+G11</f>
        <v>35242</v>
      </c>
      <c r="I11" s="36">
        <f>+'29'!I11+'29'!L11+'30'!C11+'30'!F11</f>
        <v>162171</v>
      </c>
      <c r="J11" s="36">
        <f>+'29'!J11+'29'!M11+'30'!D11+'30'!G11</f>
        <v>150</v>
      </c>
      <c r="K11" s="36">
        <f>+'29'!K11+'29'!N11+'30'!E11+'30'!H11</f>
        <v>162321</v>
      </c>
      <c r="L11" s="36">
        <f>+'29'!C11+'29'!F11+'30'!I11</f>
        <v>530801</v>
      </c>
      <c r="M11" s="36">
        <f>+'29'!D11+'29'!G11+'30'!J11</f>
        <v>19200</v>
      </c>
      <c r="N11" s="95">
        <f>+'29'!E11+'29'!H11+'30'!K11</f>
        <v>550001</v>
      </c>
      <c r="O11" s="1"/>
    </row>
    <row r="12" spans="1:15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36">
        <f>+'29'!I12+'29'!L12+'30'!C12+'30'!F12</f>
        <v>0</v>
      </c>
      <c r="J12" s="36">
        <f>+'29'!J12+'29'!M12+'30'!D12+'30'!G12</f>
        <v>0</v>
      </c>
      <c r="K12" s="36">
        <f>+'29'!K12+'29'!N12+'30'!E12+'30'!H12</f>
        <v>0</v>
      </c>
      <c r="L12" s="36">
        <f>+'29'!C12+'29'!F12+'30'!I12</f>
        <v>0</v>
      </c>
      <c r="M12" s="36">
        <f>+'29'!D12+'29'!G12+'30'!J12</f>
        <v>0</v>
      </c>
      <c r="N12" s="95">
        <f>+'29'!E12+'29'!H12+'30'!K12</f>
        <v>0</v>
      </c>
      <c r="O12" s="1"/>
    </row>
    <row r="13" spans="1:15" ht="10.5" customHeight="1" thickBot="1">
      <c r="A13" s="94" t="s">
        <v>144</v>
      </c>
      <c r="B13" s="17" t="s">
        <v>9</v>
      </c>
      <c r="C13" s="4">
        <v>8726</v>
      </c>
      <c r="D13" s="43"/>
      <c r="E13" s="4">
        <f>SUM(C13:D13)</f>
        <v>8726</v>
      </c>
      <c r="F13" s="4">
        <v>14941</v>
      </c>
      <c r="G13" s="4"/>
      <c r="H13" s="4">
        <f>SUM(F13:G13)</f>
        <v>14941</v>
      </c>
      <c r="I13" s="36">
        <f>+'29'!I13+'29'!L13+'30'!C13+'30'!F13</f>
        <v>39452</v>
      </c>
      <c r="J13" s="36">
        <f>+'29'!J13+'29'!M13+'30'!D13+'30'!G13</f>
        <v>0</v>
      </c>
      <c r="K13" s="36">
        <f>+'29'!K13+'29'!N13+'30'!E13+'30'!H13</f>
        <v>39452</v>
      </c>
      <c r="L13" s="36">
        <f>+'29'!C13+'29'!F13+'30'!I13</f>
        <v>69567</v>
      </c>
      <c r="M13" s="36">
        <f>+'29'!D13+'29'!G13+'30'!J13</f>
        <v>0</v>
      </c>
      <c r="N13" s="95">
        <f>+'29'!E13+'29'!H13+'30'!K13</f>
        <v>69567</v>
      </c>
      <c r="O13" s="1"/>
    </row>
    <row r="14" spans="1:15" s="13" customFormat="1" ht="10.5" customHeight="1" thickBot="1">
      <c r="A14" s="76" t="s">
        <v>10</v>
      </c>
      <c r="B14" s="24" t="s">
        <v>116</v>
      </c>
      <c r="C14" s="46">
        <f>+C9+C10+C11+C12+C13</f>
        <v>209517</v>
      </c>
      <c r="D14" s="46">
        <f aca="true" t="shared" si="0" ref="D14:N14">+D9+D10+D11+D12+D13</f>
        <v>3604</v>
      </c>
      <c r="E14" s="46">
        <f t="shared" si="0"/>
        <v>213121</v>
      </c>
      <c r="F14" s="46">
        <f t="shared" si="0"/>
        <v>190625</v>
      </c>
      <c r="G14" s="46">
        <f t="shared" si="0"/>
        <v>3077</v>
      </c>
      <c r="H14" s="46">
        <f t="shared" si="0"/>
        <v>193702</v>
      </c>
      <c r="I14" s="46">
        <f t="shared" si="0"/>
        <v>751040</v>
      </c>
      <c r="J14" s="46">
        <f t="shared" si="0"/>
        <v>13048</v>
      </c>
      <c r="K14" s="46">
        <f t="shared" si="0"/>
        <v>764088</v>
      </c>
      <c r="L14" s="46">
        <f t="shared" si="0"/>
        <v>1996780</v>
      </c>
      <c r="M14" s="46">
        <f t="shared" si="0"/>
        <v>55546</v>
      </c>
      <c r="N14" s="79">
        <f t="shared" si="0"/>
        <v>2052326</v>
      </c>
      <c r="O14" s="5"/>
    </row>
    <row r="15" spans="1:15" s="13" customFormat="1" ht="10.5" customHeight="1">
      <c r="A15" s="94" t="s">
        <v>145</v>
      </c>
      <c r="B15" s="17" t="s">
        <v>115</v>
      </c>
      <c r="C15" s="4">
        <v>1200</v>
      </c>
      <c r="D15" s="4"/>
      <c r="E15" s="4">
        <f>+C15+D15</f>
        <v>1200</v>
      </c>
      <c r="F15" s="4">
        <v>1500</v>
      </c>
      <c r="G15" s="4"/>
      <c r="H15" s="4">
        <f>+F15+G15</f>
        <v>1500</v>
      </c>
      <c r="I15" s="36">
        <f>+'29'!I15+'29'!L15+'30'!C15+'30'!F15</f>
        <v>4970</v>
      </c>
      <c r="J15" s="36">
        <f>+'29'!J15+'29'!M15+'30'!D15+'30'!G15</f>
        <v>150</v>
      </c>
      <c r="K15" s="36">
        <f>+'29'!K15+'29'!N15+'30'!E15+'30'!H15</f>
        <v>5120</v>
      </c>
      <c r="L15" s="36">
        <f>+'29'!C15+'29'!F15+'30'!I15</f>
        <v>15974</v>
      </c>
      <c r="M15" s="36">
        <f>+'29'!D15+'29'!G15+'30'!J15</f>
        <v>150</v>
      </c>
      <c r="N15" s="95">
        <f>+'29'!E15+'29'!H15+'30'!K15</f>
        <v>16124</v>
      </c>
      <c r="O15" s="1"/>
    </row>
    <row r="16" spans="1:15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36">
        <f>+'29'!I16+'29'!L16+'30'!C16+'30'!F16</f>
        <v>0</v>
      </c>
      <c r="J16" s="36">
        <f>+'29'!J16+'29'!M16+'30'!D16+'30'!G16</f>
        <v>0</v>
      </c>
      <c r="K16" s="36">
        <f>+'29'!K16+'29'!N16+'30'!E16+'30'!H16</f>
        <v>0</v>
      </c>
      <c r="L16" s="36">
        <f>+'29'!C16+'29'!F16+'30'!I16</f>
        <v>0</v>
      </c>
      <c r="M16" s="36">
        <f>+'29'!D16+'29'!G16+'30'!J16</f>
        <v>0</v>
      </c>
      <c r="N16" s="95">
        <f>+'29'!E16+'29'!H16+'30'!K16</f>
        <v>0</v>
      </c>
      <c r="O16" s="1"/>
    </row>
    <row r="17" spans="1:15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36">
        <f>+'29'!I17+'29'!L17+'30'!C17+'30'!F17</f>
        <v>0</v>
      </c>
      <c r="J17" s="36">
        <f>+'29'!J17+'29'!M17+'30'!D17+'30'!G17</f>
        <v>0</v>
      </c>
      <c r="K17" s="36">
        <f>+'29'!K17+'29'!N17+'30'!E17+'30'!H17</f>
        <v>0</v>
      </c>
      <c r="L17" s="36">
        <f>+'29'!C17+'29'!F17+'30'!I17</f>
        <v>0</v>
      </c>
      <c r="M17" s="36">
        <f>+'29'!D17+'29'!G17+'30'!J17</f>
        <v>0</v>
      </c>
      <c r="N17" s="95">
        <f>+'29'!E17+'29'!H17+'30'!K17</f>
        <v>0</v>
      </c>
      <c r="O17" s="1"/>
    </row>
    <row r="18" spans="1:15" s="13" customFormat="1" ht="10.5" customHeight="1" thickBot="1">
      <c r="A18" s="76" t="s">
        <v>13</v>
      </c>
      <c r="B18" s="24" t="s">
        <v>117</v>
      </c>
      <c r="C18" s="46">
        <f>+C15+C16+C17</f>
        <v>1200</v>
      </c>
      <c r="D18" s="46">
        <f aca="true" t="shared" si="1" ref="D18:N18">+D15+D16+D17</f>
        <v>0</v>
      </c>
      <c r="E18" s="46">
        <f t="shared" si="1"/>
        <v>1200</v>
      </c>
      <c r="F18" s="46">
        <f t="shared" si="1"/>
        <v>1500</v>
      </c>
      <c r="G18" s="46">
        <f t="shared" si="1"/>
        <v>0</v>
      </c>
      <c r="H18" s="46">
        <f t="shared" si="1"/>
        <v>1500</v>
      </c>
      <c r="I18" s="46">
        <f t="shared" si="1"/>
        <v>4970</v>
      </c>
      <c r="J18" s="46">
        <f t="shared" si="1"/>
        <v>150</v>
      </c>
      <c r="K18" s="46">
        <f t="shared" si="1"/>
        <v>5120</v>
      </c>
      <c r="L18" s="46">
        <f t="shared" si="1"/>
        <v>15974</v>
      </c>
      <c r="M18" s="46">
        <f t="shared" si="1"/>
        <v>150</v>
      </c>
      <c r="N18" s="79">
        <f t="shared" si="1"/>
        <v>16124</v>
      </c>
      <c r="O18" s="5"/>
    </row>
    <row r="19" spans="1:15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36">
        <f>+'29'!I19+'29'!L19+'30'!C19+'30'!F19</f>
        <v>0</v>
      </c>
      <c r="J19" s="36">
        <f>+'29'!J19+'29'!M19+'30'!D19+'30'!G19</f>
        <v>0</v>
      </c>
      <c r="K19" s="36">
        <f>+'29'!K19+'29'!N19+'30'!E19+'30'!H19</f>
        <v>0</v>
      </c>
      <c r="L19" s="36">
        <f>+'29'!C19+'29'!F19+'30'!I19</f>
        <v>0</v>
      </c>
      <c r="M19" s="36">
        <f>+'29'!D19+'29'!G19+'30'!J19</f>
        <v>0</v>
      </c>
      <c r="N19" s="95">
        <f>+'29'!E19+'29'!H19+'30'!K19</f>
        <v>0</v>
      </c>
      <c r="O19" s="1"/>
    </row>
    <row r="20" spans="1:15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36">
        <f>+'29'!I20+'29'!L20+'30'!C20+'30'!F20</f>
        <v>0</v>
      </c>
      <c r="J20" s="36">
        <f>+'29'!J20+'29'!M20+'30'!D20+'30'!G20</f>
        <v>0</v>
      </c>
      <c r="K20" s="36">
        <f>+'29'!K20+'29'!N20+'30'!E20+'30'!H20</f>
        <v>0</v>
      </c>
      <c r="L20" s="36">
        <f>+'29'!C20+'29'!F20+'30'!I20</f>
        <v>0</v>
      </c>
      <c r="M20" s="36">
        <f>+'29'!D20+'29'!G20+'30'!J20</f>
        <v>0</v>
      </c>
      <c r="N20" s="95">
        <f>+'29'!E20+'29'!H20+'30'!K20</f>
        <v>0</v>
      </c>
      <c r="O20" s="1"/>
    </row>
    <row r="21" spans="1:15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  <c r="O21" s="1"/>
    </row>
    <row r="22" spans="1:15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36">
        <f>+'29'!I22+'29'!L22+'30'!C22+'30'!F22</f>
        <v>0</v>
      </c>
      <c r="J22" s="36">
        <f>+'29'!J22+'29'!M22+'30'!D22+'30'!G22</f>
        <v>0</v>
      </c>
      <c r="K22" s="36">
        <f>+'29'!K22+'29'!N22+'30'!E22+'30'!H22</f>
        <v>0</v>
      </c>
      <c r="L22" s="36">
        <f>+'29'!C22+'29'!F22+'30'!I22</f>
        <v>0</v>
      </c>
      <c r="M22" s="36">
        <f>+'29'!D22+'29'!G22+'30'!J22</f>
        <v>0</v>
      </c>
      <c r="N22" s="95">
        <f>+'29'!E22+'29'!H22+'30'!K22</f>
        <v>0</v>
      </c>
      <c r="O22" s="1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36">
        <f>+'29'!I23+'29'!L23+'30'!C23+'30'!F23</f>
        <v>0</v>
      </c>
      <c r="J23" s="36">
        <f>+'29'!J23+'29'!M23+'30'!D23+'30'!G23</f>
        <v>0</v>
      </c>
      <c r="K23" s="36">
        <f>+'29'!K23+'29'!N23+'30'!E23+'30'!H23</f>
        <v>0</v>
      </c>
      <c r="L23" s="36">
        <f>+'29'!C23+'29'!F23+'30'!I23</f>
        <v>0</v>
      </c>
      <c r="M23" s="36">
        <f>+'29'!D23+'29'!G23+'30'!J23</f>
        <v>0</v>
      </c>
      <c r="N23" s="95">
        <f>+'29'!E23+'29'!H23+'30'!K23</f>
        <v>0</v>
      </c>
    </row>
    <row r="24" spans="1:15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36">
        <f>+'29'!I24+'29'!L24+'30'!C24+'30'!F24</f>
        <v>0</v>
      </c>
      <c r="J24" s="36">
        <f>+'29'!J24+'29'!M24+'30'!D24+'30'!G24</f>
        <v>0</v>
      </c>
      <c r="K24" s="36">
        <f>+'29'!K24+'29'!N24+'30'!E24+'30'!H24</f>
        <v>0</v>
      </c>
      <c r="L24" s="36">
        <f>+'29'!C24+'29'!F24+'30'!I24</f>
        <v>0</v>
      </c>
      <c r="M24" s="36">
        <f>+'29'!D24+'29'!G24+'30'!J24</f>
        <v>0</v>
      </c>
      <c r="N24" s="95">
        <f>+'29'!E24+'29'!H24+'30'!K24</f>
        <v>0</v>
      </c>
      <c r="O24" s="1"/>
    </row>
    <row r="25" spans="1:15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  <c r="O25" s="1"/>
    </row>
    <row r="26" spans="1:15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36">
        <f>+'29'!I26+'29'!L26+'30'!C26+'30'!F26</f>
        <v>0</v>
      </c>
      <c r="J26" s="36">
        <f>+'29'!J26+'29'!M26+'30'!D26+'30'!G26</f>
        <v>0</v>
      </c>
      <c r="K26" s="36">
        <f>+'29'!K26+'29'!N26+'30'!E26+'30'!H26</f>
        <v>0</v>
      </c>
      <c r="L26" s="36">
        <f>+'29'!C26+'29'!F26+'30'!I26</f>
        <v>0</v>
      </c>
      <c r="M26" s="36">
        <f>+'29'!D26+'29'!G26+'30'!J26</f>
        <v>0</v>
      </c>
      <c r="N26" s="95">
        <f>+'29'!E26+'29'!H26+'30'!K26</f>
        <v>0</v>
      </c>
      <c r="O26" s="1"/>
    </row>
    <row r="27" spans="1:15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  <c r="O27" s="1"/>
    </row>
    <row r="28" spans="1:15" s="13" customFormat="1" ht="10.5" customHeight="1">
      <c r="A28" s="100"/>
      <c r="B28" s="22" t="s">
        <v>137</v>
      </c>
      <c r="C28" s="6">
        <f>+C14++C18+C26+C27</f>
        <v>210717</v>
      </c>
      <c r="D28" s="6">
        <f aca="true" t="shared" si="5" ref="D28:N28">+D14++D18+D26+D27</f>
        <v>3604</v>
      </c>
      <c r="E28" s="6">
        <f t="shared" si="5"/>
        <v>214321</v>
      </c>
      <c r="F28" s="6">
        <f t="shared" si="5"/>
        <v>192125</v>
      </c>
      <c r="G28" s="6">
        <f t="shared" si="5"/>
        <v>3077</v>
      </c>
      <c r="H28" s="6">
        <f t="shared" si="5"/>
        <v>195202</v>
      </c>
      <c r="I28" s="6">
        <f t="shared" si="5"/>
        <v>756010</v>
      </c>
      <c r="J28" s="6">
        <f t="shared" si="5"/>
        <v>13198</v>
      </c>
      <c r="K28" s="6">
        <f t="shared" si="5"/>
        <v>769208</v>
      </c>
      <c r="L28" s="6">
        <f t="shared" si="5"/>
        <v>2012754</v>
      </c>
      <c r="M28" s="6">
        <f t="shared" si="5"/>
        <v>55696</v>
      </c>
      <c r="N28" s="105">
        <f t="shared" si="5"/>
        <v>2068450</v>
      </c>
      <c r="O28" s="5"/>
    </row>
    <row r="29" spans="1:15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36">
        <f>+'29'!I29+'29'!L29+'30'!C29+'30'!F29</f>
        <v>0</v>
      </c>
      <c r="J29" s="36">
        <f>+'29'!J29+'29'!M29+'30'!D29+'30'!G29</f>
        <v>0</v>
      </c>
      <c r="K29" s="36">
        <f>+'29'!K29+'29'!N29+'30'!E29+'30'!H29</f>
        <v>0</v>
      </c>
      <c r="L29" s="36">
        <f>+'29'!C29+'29'!F29+'30'!I29</f>
        <v>0</v>
      </c>
      <c r="M29" s="36">
        <f>+'29'!D29+'29'!G29+'30'!J29</f>
        <v>0</v>
      </c>
      <c r="N29" s="95">
        <f>+'29'!E29+'29'!H29+'30'!K29</f>
        <v>0</v>
      </c>
      <c r="O29" s="1"/>
    </row>
    <row r="30" spans="1:15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36">
        <f>+'29'!I30+'29'!L30+'30'!C30+'30'!F30</f>
        <v>0</v>
      </c>
      <c r="J30" s="36">
        <f>+'29'!J30+'29'!M30+'30'!D30+'30'!G30</f>
        <v>0</v>
      </c>
      <c r="K30" s="36">
        <f>+'29'!K30+'29'!N30+'30'!E30+'30'!H30</f>
        <v>0</v>
      </c>
      <c r="L30" s="36">
        <f>+'29'!C30+'29'!F30+'30'!I30</f>
        <v>0</v>
      </c>
      <c r="M30" s="36">
        <f>+'29'!D30+'29'!G30+'30'!J30</f>
        <v>0</v>
      </c>
      <c r="N30" s="95">
        <f>+'29'!E30+'29'!H30+'30'!K30</f>
        <v>0</v>
      </c>
      <c r="O30" s="1"/>
    </row>
    <row r="31" spans="1:15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36">
        <f>+'29'!I31+'29'!L31+'30'!C31+'30'!F31</f>
        <v>0</v>
      </c>
      <c r="J31" s="36">
        <f>+'29'!J31+'29'!M31+'30'!D31+'30'!G31</f>
        <v>0</v>
      </c>
      <c r="K31" s="36">
        <f>+'29'!K31+'29'!N31+'30'!E31+'30'!H31</f>
        <v>0</v>
      </c>
      <c r="L31" s="36">
        <f>+'29'!C31+'29'!F31+'30'!I31</f>
        <v>0</v>
      </c>
      <c r="M31" s="36">
        <f>+'29'!D31+'29'!G31+'30'!J31</f>
        <v>0</v>
      </c>
      <c r="N31" s="95">
        <f>+'29'!E31+'29'!H31+'30'!K31</f>
        <v>0</v>
      </c>
      <c r="O31" s="1"/>
    </row>
    <row r="32" spans="1:15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36">
        <f>+'29'!I32+'29'!L32+'30'!C32+'30'!F32</f>
        <v>0</v>
      </c>
      <c r="J32" s="36">
        <f>+'29'!J32+'29'!M32+'30'!D32+'30'!G32</f>
        <v>0</v>
      </c>
      <c r="K32" s="36">
        <f>+'29'!K32+'29'!N32+'30'!E32+'30'!H32</f>
        <v>0</v>
      </c>
      <c r="L32" s="36">
        <f>+'29'!C32+'29'!F32+'30'!I32</f>
        <v>0</v>
      </c>
      <c r="M32" s="36">
        <f>+'29'!D32+'29'!G32+'30'!J32</f>
        <v>0</v>
      </c>
      <c r="N32" s="95">
        <f>+'29'!E32+'29'!H32+'30'!K32</f>
        <v>0</v>
      </c>
      <c r="O32" s="1"/>
    </row>
    <row r="33" spans="1:15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  <c r="O33" s="1"/>
    </row>
    <row r="34" spans="1:15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36">
        <f>+'29'!I34+'29'!L34+'30'!C34+'30'!F34</f>
        <v>0</v>
      </c>
      <c r="J34" s="36">
        <f>+'29'!J34+'29'!M34+'30'!D34+'30'!G34</f>
        <v>0</v>
      </c>
      <c r="K34" s="36">
        <f>+'29'!K34+'29'!N34+'30'!E34+'30'!H34</f>
        <v>0</v>
      </c>
      <c r="L34" s="36">
        <f>+'29'!C34+'29'!F34+'30'!I34</f>
        <v>0</v>
      </c>
      <c r="M34" s="36">
        <f>+'29'!D34+'29'!G34+'30'!J34</f>
        <v>0</v>
      </c>
      <c r="N34" s="95">
        <f>+'29'!E34+'29'!H34+'30'!K34</f>
        <v>0</v>
      </c>
      <c r="O34" s="1"/>
    </row>
    <row r="35" spans="1:15" s="13" customFormat="1" ht="10.5" customHeight="1">
      <c r="A35" s="94" t="s">
        <v>157</v>
      </c>
      <c r="B35" s="17" t="s">
        <v>125</v>
      </c>
      <c r="C35" s="4">
        <v>5500</v>
      </c>
      <c r="D35" s="4"/>
      <c r="E35" s="4">
        <f>+C35+D35</f>
        <v>5500</v>
      </c>
      <c r="F35" s="4">
        <v>3500</v>
      </c>
      <c r="G35" s="4"/>
      <c r="H35" s="4">
        <f>+F35+G35</f>
        <v>3500</v>
      </c>
      <c r="I35" s="36">
        <f>+'29'!I35+'29'!L35+'30'!C35+'30'!F35</f>
        <v>16800</v>
      </c>
      <c r="J35" s="36">
        <f>+'29'!J35+'29'!M35+'30'!D35+'30'!G35</f>
        <v>0</v>
      </c>
      <c r="K35" s="36">
        <f>+'29'!K35+'29'!N35+'30'!E35+'30'!H35</f>
        <v>16800</v>
      </c>
      <c r="L35" s="36">
        <f>+'29'!C35+'29'!F35+'30'!I35</f>
        <v>84800</v>
      </c>
      <c r="M35" s="36">
        <f>+'29'!D35+'29'!G35+'30'!J35</f>
        <v>0</v>
      </c>
      <c r="N35" s="95">
        <f>+'29'!E35+'29'!H35+'30'!K35</f>
        <v>84800</v>
      </c>
      <c r="O35" s="5"/>
    </row>
    <row r="36" spans="1:15" s="13" customFormat="1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36">
        <f>+'29'!I36+'29'!L36+'30'!C36+'30'!F36</f>
        <v>0</v>
      </c>
      <c r="J36" s="36">
        <f>+'29'!J36+'29'!M36+'30'!D36+'30'!G36</f>
        <v>0</v>
      </c>
      <c r="K36" s="36">
        <f>+'29'!K36+'29'!N36+'30'!E36+'30'!H36</f>
        <v>0</v>
      </c>
      <c r="L36" s="36">
        <f>+'29'!C36+'29'!F36+'30'!I36</f>
        <v>0</v>
      </c>
      <c r="M36" s="36">
        <f>+'29'!D36+'29'!G36+'30'!J36</f>
        <v>0</v>
      </c>
      <c r="N36" s="95">
        <f>+'29'!E36+'29'!H36+'30'!K36</f>
        <v>0</v>
      </c>
      <c r="O36" s="1"/>
    </row>
    <row r="37" spans="1:15" ht="10.5" customHeight="1" thickBot="1">
      <c r="A37" s="76" t="s">
        <v>10</v>
      </c>
      <c r="B37" s="24" t="s">
        <v>127</v>
      </c>
      <c r="C37" s="46">
        <f>+C33+C34+C35+C36</f>
        <v>5500</v>
      </c>
      <c r="D37" s="46">
        <f aca="true" t="shared" si="7" ref="D37:N37">+D33+D34+D35+D36</f>
        <v>0</v>
      </c>
      <c r="E37" s="46">
        <f t="shared" si="7"/>
        <v>5500</v>
      </c>
      <c r="F37" s="46">
        <f t="shared" si="7"/>
        <v>3500</v>
      </c>
      <c r="G37" s="46">
        <f t="shared" si="7"/>
        <v>0</v>
      </c>
      <c r="H37" s="46">
        <f t="shared" si="7"/>
        <v>3500</v>
      </c>
      <c r="I37" s="46">
        <f t="shared" si="7"/>
        <v>16800</v>
      </c>
      <c r="J37" s="46">
        <f t="shared" si="7"/>
        <v>0</v>
      </c>
      <c r="K37" s="46">
        <f t="shared" si="7"/>
        <v>16800</v>
      </c>
      <c r="L37" s="46">
        <f t="shared" si="7"/>
        <v>84800</v>
      </c>
      <c r="M37" s="46">
        <f t="shared" si="7"/>
        <v>0</v>
      </c>
      <c r="N37" s="79">
        <f t="shared" si="7"/>
        <v>84800</v>
      </c>
      <c r="O37" s="1"/>
    </row>
    <row r="38" spans="1:15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36">
        <f>+'29'!I38+'29'!L38+'30'!C38+'30'!F38</f>
        <v>0</v>
      </c>
      <c r="J38" s="36">
        <f>+'29'!J38+'29'!M38+'30'!D38+'30'!G38</f>
        <v>0</v>
      </c>
      <c r="K38" s="36">
        <f>+'29'!K38+'29'!N38+'30'!E38+'30'!H38</f>
        <v>0</v>
      </c>
      <c r="L38" s="36">
        <f>+'29'!C38+'29'!F38+'30'!I38</f>
        <v>0</v>
      </c>
      <c r="M38" s="36">
        <f>+'29'!D38+'29'!G38+'30'!J38</f>
        <v>0</v>
      </c>
      <c r="N38" s="95">
        <f>+'29'!E38+'29'!H38+'30'!K38</f>
        <v>0</v>
      </c>
      <c r="O38" s="1"/>
    </row>
    <row r="39" spans="1:15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36">
        <f>+'29'!I39+'29'!L39+'30'!C39+'30'!F39</f>
        <v>0</v>
      </c>
      <c r="J39" s="36">
        <f>+'29'!J39+'29'!M39+'30'!D39+'30'!G39</f>
        <v>0</v>
      </c>
      <c r="K39" s="36">
        <f>+'29'!K39+'29'!N39+'30'!E39+'30'!H39</f>
        <v>0</v>
      </c>
      <c r="L39" s="36">
        <f>+'29'!C39+'29'!F39+'30'!I39</f>
        <v>0</v>
      </c>
      <c r="M39" s="36">
        <f>+'29'!D39+'29'!G39+'30'!J39</f>
        <v>0</v>
      </c>
      <c r="N39" s="95">
        <f>+'29'!E39+'29'!H39+'30'!K39</f>
        <v>0</v>
      </c>
      <c r="O39" s="1"/>
    </row>
    <row r="40" spans="1:15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36">
        <f>+'29'!I40+'29'!L40+'30'!C40+'30'!F40</f>
        <v>0</v>
      </c>
      <c r="J40" s="36">
        <f>+'29'!J40+'29'!M40+'30'!D40+'30'!G40</f>
        <v>0</v>
      </c>
      <c r="K40" s="36">
        <f>+'29'!K40+'29'!N40+'30'!E40+'30'!H40</f>
        <v>0</v>
      </c>
      <c r="L40" s="36">
        <f>+'29'!C40+'29'!F40+'30'!I40</f>
        <v>0</v>
      </c>
      <c r="M40" s="36">
        <f>+'29'!D40+'29'!G40+'30'!J40</f>
        <v>0</v>
      </c>
      <c r="N40" s="95">
        <f>+'29'!E40+'29'!H40+'30'!K40</f>
        <v>0</v>
      </c>
      <c r="O40" s="5"/>
    </row>
    <row r="41" spans="1:15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</row>
    <row r="42" spans="1:15" ht="10.5" customHeight="1">
      <c r="A42" s="103" t="s">
        <v>168</v>
      </c>
      <c r="B42" s="50" t="s">
        <v>17</v>
      </c>
      <c r="C42" s="33">
        <v>192982</v>
      </c>
      <c r="D42" s="33">
        <v>3604</v>
      </c>
      <c r="E42" s="33">
        <f>+C42+D42</f>
        <v>196586</v>
      </c>
      <c r="F42" s="33">
        <v>170260</v>
      </c>
      <c r="G42" s="33">
        <v>3077</v>
      </c>
      <c r="H42" s="33">
        <f>+F42+G42</f>
        <v>173337</v>
      </c>
      <c r="I42" s="36">
        <f>+'29'!I42+'29'!L42+'30'!C42+'30'!F42</f>
        <v>687001</v>
      </c>
      <c r="J42" s="36">
        <f>+'29'!J42+'29'!M42+'30'!D42+'30'!G42</f>
        <v>13048</v>
      </c>
      <c r="K42" s="36">
        <f>+'29'!K42+'29'!N42+'30'!E42+'30'!H42</f>
        <v>700049</v>
      </c>
      <c r="L42" s="36">
        <f>+'29'!C42+'29'!F42+'30'!I42</f>
        <v>1822182</v>
      </c>
      <c r="M42" s="36">
        <f>+'29'!D42+'29'!G42+'30'!J42</f>
        <v>55546</v>
      </c>
      <c r="N42" s="95">
        <f>+'29'!E42+'29'!H42+'30'!K42</f>
        <v>1877728</v>
      </c>
      <c r="O42" s="1"/>
    </row>
    <row r="43" spans="1:15" ht="10.5" customHeight="1" thickBot="1">
      <c r="A43" s="104" t="s">
        <v>169</v>
      </c>
      <c r="B43" s="52" t="s">
        <v>129</v>
      </c>
      <c r="C43" s="33">
        <v>11035</v>
      </c>
      <c r="D43" s="33"/>
      <c r="E43" s="33">
        <f>+C43+D43</f>
        <v>11035</v>
      </c>
      <c r="F43" s="33">
        <v>16865</v>
      </c>
      <c r="G43" s="33"/>
      <c r="H43" s="33">
        <f>+F43+G43</f>
        <v>16865</v>
      </c>
      <c r="I43" s="36">
        <f>+'29'!I43+'29'!L43+'30'!C43+'30'!F43</f>
        <v>47239</v>
      </c>
      <c r="J43" s="36">
        <f>+'29'!J43+'29'!M43+'30'!D43+'30'!G43</f>
        <v>0</v>
      </c>
      <c r="K43" s="36">
        <f>+'29'!K43+'29'!N43+'30'!E43+'30'!H43</f>
        <v>47239</v>
      </c>
      <c r="L43" s="36">
        <f>+'29'!C43+'29'!F43+'30'!I43</f>
        <v>89798</v>
      </c>
      <c r="M43" s="36">
        <f>+'29'!D43+'29'!G43+'30'!J43</f>
        <v>0</v>
      </c>
      <c r="N43" s="95">
        <f>+'29'!E43+'29'!H43+'30'!K43</f>
        <v>89798</v>
      </c>
      <c r="O43" s="1"/>
    </row>
    <row r="44" spans="1:14" ht="10.5" customHeight="1" thickBot="1">
      <c r="A44" s="76" t="s">
        <v>15</v>
      </c>
      <c r="B44" s="24" t="s">
        <v>27</v>
      </c>
      <c r="C44" s="46">
        <f>+C42+C43</f>
        <v>204017</v>
      </c>
      <c r="D44" s="46">
        <f aca="true" t="shared" si="9" ref="D44:N44">+D42+D43</f>
        <v>3604</v>
      </c>
      <c r="E44" s="46">
        <f t="shared" si="9"/>
        <v>207621</v>
      </c>
      <c r="F44" s="46">
        <f t="shared" si="9"/>
        <v>187125</v>
      </c>
      <c r="G44" s="46">
        <f t="shared" si="9"/>
        <v>3077</v>
      </c>
      <c r="H44" s="46">
        <f t="shared" si="9"/>
        <v>190202</v>
      </c>
      <c r="I44" s="46">
        <f t="shared" si="9"/>
        <v>734240</v>
      </c>
      <c r="J44" s="46">
        <f t="shared" si="9"/>
        <v>13048</v>
      </c>
      <c r="K44" s="46">
        <f t="shared" si="9"/>
        <v>747288</v>
      </c>
      <c r="L44" s="46">
        <f t="shared" si="9"/>
        <v>1911980</v>
      </c>
      <c r="M44" s="46">
        <f t="shared" si="9"/>
        <v>55546</v>
      </c>
      <c r="N44" s="79">
        <f t="shared" si="9"/>
        <v>1967526</v>
      </c>
    </row>
    <row r="45" spans="1:14" ht="10.5" customHeight="1">
      <c r="A45" s="99" t="s">
        <v>168</v>
      </c>
      <c r="B45" s="23" t="s">
        <v>20</v>
      </c>
      <c r="C45" s="33">
        <v>1200</v>
      </c>
      <c r="D45" s="33"/>
      <c r="E45" s="33">
        <f>+C45+D45</f>
        <v>1200</v>
      </c>
      <c r="F45" s="33">
        <v>1500</v>
      </c>
      <c r="G45" s="33"/>
      <c r="H45" s="33">
        <f>+F45+G45</f>
        <v>1500</v>
      </c>
      <c r="I45" s="36">
        <f>+'29'!I45+'29'!L45+'30'!C45+'30'!F45</f>
        <v>4970</v>
      </c>
      <c r="J45" s="36">
        <f>+'29'!J45+'29'!M45+'30'!D45+'30'!G45</f>
        <v>150</v>
      </c>
      <c r="K45" s="36">
        <f>+'29'!K45+'29'!N45+'30'!E45+'30'!H45</f>
        <v>5120</v>
      </c>
      <c r="L45" s="36">
        <f>+'29'!C45+'29'!F45+'30'!I45</f>
        <v>15974</v>
      </c>
      <c r="M45" s="36">
        <f>+'29'!D45+'29'!G45+'30'!J45</f>
        <v>150</v>
      </c>
      <c r="N45" s="95">
        <f>+'29'!E45+'29'!H45+'30'!K45</f>
        <v>16124</v>
      </c>
    </row>
    <row r="46" spans="1:14" ht="10.5" customHeight="1" thickBot="1">
      <c r="A46" s="99" t="s">
        <v>169</v>
      </c>
      <c r="B46" s="23" t="s">
        <v>130</v>
      </c>
      <c r="C46" s="33"/>
      <c r="D46" s="33"/>
      <c r="E46" s="33"/>
      <c r="F46" s="33"/>
      <c r="G46" s="6"/>
      <c r="H46" s="33"/>
      <c r="I46" s="36">
        <f>+'29'!I46+'29'!L46+'30'!C46+'30'!F46</f>
        <v>0</v>
      </c>
      <c r="J46" s="36">
        <f>+'29'!J46+'29'!M46+'30'!D46+'30'!G46</f>
        <v>0</v>
      </c>
      <c r="K46" s="36">
        <f>+'29'!K46+'29'!N46+'30'!E46+'30'!H46</f>
        <v>0</v>
      </c>
      <c r="L46" s="36">
        <f>+'29'!C46+'29'!F46+'30'!I46</f>
        <v>0</v>
      </c>
      <c r="M46" s="36">
        <f>+'29'!D46+'29'!G46+'30'!J46</f>
        <v>0</v>
      </c>
      <c r="N46" s="95">
        <f>+'29'!E46+'29'!H46+'30'!K46</f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1200</v>
      </c>
      <c r="D47" s="46">
        <f aca="true" t="shared" si="10" ref="D47:N47">+D45+D46</f>
        <v>0</v>
      </c>
      <c r="E47" s="46">
        <f t="shared" si="10"/>
        <v>1200</v>
      </c>
      <c r="F47" s="46">
        <f t="shared" si="10"/>
        <v>1500</v>
      </c>
      <c r="G47" s="46">
        <f t="shared" si="10"/>
        <v>0</v>
      </c>
      <c r="H47" s="46">
        <f t="shared" si="10"/>
        <v>1500</v>
      </c>
      <c r="I47" s="46">
        <f t="shared" si="10"/>
        <v>4970</v>
      </c>
      <c r="J47" s="46">
        <f t="shared" si="10"/>
        <v>150</v>
      </c>
      <c r="K47" s="46">
        <f t="shared" si="10"/>
        <v>5120</v>
      </c>
      <c r="L47" s="46">
        <f t="shared" si="10"/>
        <v>15974</v>
      </c>
      <c r="M47" s="46">
        <f t="shared" si="10"/>
        <v>150</v>
      </c>
      <c r="N47" s="79">
        <f t="shared" si="10"/>
        <v>16124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205217</v>
      </c>
      <c r="D49" s="46">
        <f aca="true" t="shared" si="11" ref="D49:N49">+D44+D47</f>
        <v>3604</v>
      </c>
      <c r="E49" s="46">
        <f t="shared" si="11"/>
        <v>208821</v>
      </c>
      <c r="F49" s="46">
        <f t="shared" si="11"/>
        <v>188625</v>
      </c>
      <c r="G49" s="46">
        <f t="shared" si="11"/>
        <v>3077</v>
      </c>
      <c r="H49" s="46">
        <f t="shared" si="11"/>
        <v>191702</v>
      </c>
      <c r="I49" s="46">
        <f t="shared" si="11"/>
        <v>739210</v>
      </c>
      <c r="J49" s="46">
        <f t="shared" si="11"/>
        <v>13198</v>
      </c>
      <c r="K49" s="46">
        <f t="shared" si="11"/>
        <v>752408</v>
      </c>
      <c r="L49" s="46">
        <f t="shared" si="11"/>
        <v>1927954</v>
      </c>
      <c r="M49" s="46">
        <f t="shared" si="11"/>
        <v>55696</v>
      </c>
      <c r="N49" s="79">
        <f t="shared" si="11"/>
        <v>1983650</v>
      </c>
    </row>
    <row r="50" spans="1:14" s="21" customFormat="1" ht="10.5" customHeight="1" thickBot="1">
      <c r="A50" s="76"/>
      <c r="B50" s="78" t="s">
        <v>138</v>
      </c>
      <c r="C50" s="46">
        <f>+C37+C41+C48+C49</f>
        <v>210717</v>
      </c>
      <c r="D50" s="46">
        <f aca="true" t="shared" si="12" ref="D50:N50">+D37+D41+D48+D49</f>
        <v>3604</v>
      </c>
      <c r="E50" s="46">
        <f t="shared" si="12"/>
        <v>214321</v>
      </c>
      <c r="F50" s="46">
        <f t="shared" si="12"/>
        <v>192125</v>
      </c>
      <c r="G50" s="46">
        <f t="shared" si="12"/>
        <v>3077</v>
      </c>
      <c r="H50" s="46">
        <f t="shared" si="12"/>
        <v>195202</v>
      </c>
      <c r="I50" s="46">
        <f t="shared" si="12"/>
        <v>756010</v>
      </c>
      <c r="J50" s="46">
        <f t="shared" si="12"/>
        <v>13198</v>
      </c>
      <c r="K50" s="46">
        <f t="shared" si="12"/>
        <v>769208</v>
      </c>
      <c r="L50" s="46">
        <f t="shared" si="12"/>
        <v>2012754</v>
      </c>
      <c r="M50" s="46">
        <f t="shared" si="12"/>
        <v>55696</v>
      </c>
      <c r="N50" s="79">
        <f t="shared" si="12"/>
        <v>2068450</v>
      </c>
    </row>
    <row r="51" spans="1:14" ht="12" customHeight="1" thickBot="1">
      <c r="A51" s="81"/>
      <c r="B51" s="82" t="s">
        <v>29</v>
      </c>
      <c r="C51" s="61">
        <v>30</v>
      </c>
      <c r="D51" s="61"/>
      <c r="E51" s="61">
        <f>+C51+D51</f>
        <v>30</v>
      </c>
      <c r="F51" s="61">
        <v>25</v>
      </c>
      <c r="G51" s="61"/>
      <c r="H51" s="61">
        <f>+F51+G51</f>
        <v>25</v>
      </c>
      <c r="I51" s="59">
        <f>+'29'!I51+'29'!L51+'30'!C51+'30'!F51</f>
        <v>102</v>
      </c>
      <c r="J51" s="59">
        <f>+'29'!J51+'29'!M51+'30'!D51+'30'!G51</f>
        <v>0</v>
      </c>
      <c r="K51" s="59">
        <f>+'29'!K51+'29'!N51+'30'!E51+'30'!H51</f>
        <v>102</v>
      </c>
      <c r="L51" s="59">
        <f>+'29'!C51+'29'!F51+'30'!I51</f>
        <v>254.5</v>
      </c>
      <c r="M51" s="59">
        <f>+'29'!D51+'29'!G51+'30'!J51</f>
        <v>0</v>
      </c>
      <c r="N51" s="60">
        <f>+'29'!E51+'29'!H51+'30'!K51</f>
        <v>254.5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9">
        <f>+'29'!I52+'29'!L52+'30'!C52+'30'!F52</f>
        <v>0</v>
      </c>
      <c r="J52" s="59">
        <f>+'29'!J52+'29'!M52+'30'!D52+'30'!G52</f>
        <v>0</v>
      </c>
      <c r="K52" s="59">
        <f>+'29'!K52+'29'!N52+'30'!E52+'30'!H52</f>
        <v>0</v>
      </c>
      <c r="L52" s="59">
        <f>+'29'!C52+'29'!F52+'30'!I52</f>
        <v>0</v>
      </c>
      <c r="M52" s="59">
        <f>+'29'!D52+'29'!G52+'30'!J52</f>
        <v>0</v>
      </c>
      <c r="N52" s="60">
        <f>+'29'!E52+'29'!H52+'30'!K52</f>
        <v>0</v>
      </c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electLockedCells="1" selectUnlockedCells="1"/>
  <mergeCells count="24">
    <mergeCell ref="F3:H3"/>
    <mergeCell ref="N5:N6"/>
    <mergeCell ref="H5:H6"/>
    <mergeCell ref="I5:I6"/>
    <mergeCell ref="I3:K4"/>
    <mergeCell ref="J5:J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A29:B29"/>
    <mergeCell ref="M5:M6"/>
    <mergeCell ref="F4:H4"/>
    <mergeCell ref="L4:N4"/>
    <mergeCell ref="A7:B7"/>
    <mergeCell ref="A8:B8"/>
    <mergeCell ref="K5:K6"/>
    <mergeCell ref="C5:C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9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25390625" style="8" customWidth="1"/>
    <col min="2" max="2" width="32.75390625" style="8" customWidth="1"/>
    <col min="3" max="5" width="11.125" style="8" customWidth="1"/>
    <col min="6" max="7" width="10.375" style="8" customWidth="1"/>
    <col min="8" max="8" width="10.00390625" style="8" customWidth="1"/>
    <col min="9" max="9" width="8.75390625" style="8" customWidth="1"/>
    <col min="10" max="11" width="9.375" style="8" customWidth="1"/>
    <col min="12" max="13" width="10.875" style="8" customWidth="1"/>
    <col min="14" max="14" width="12.875" style="8" customWidth="1"/>
    <col min="15" max="15" width="13.00390625" style="8" customWidth="1"/>
    <col min="16" max="16" width="10.75390625" style="8" bestFit="1" customWidth="1"/>
    <col min="17" max="18" width="9.125" style="8" customWidth="1"/>
    <col min="19" max="19" width="10.75390625" style="8" customWidth="1"/>
    <col min="20" max="21" width="9.125" style="8" customWidth="1"/>
    <col min="22" max="22" width="10.75390625" style="8" bestFit="1" customWidth="1"/>
    <col min="23" max="16384" width="9.125" style="8" customWidth="1"/>
  </cols>
  <sheetData>
    <row r="1" spans="1:15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9"/>
    </row>
    <row r="2" spans="14:15" ht="8.25" customHeight="1" thickBot="1">
      <c r="N2" s="9" t="s">
        <v>0</v>
      </c>
      <c r="O2" s="9"/>
    </row>
    <row r="3" spans="1:15" ht="9" customHeight="1" thickBot="1">
      <c r="A3" s="120" t="s">
        <v>1</v>
      </c>
      <c r="B3" s="121"/>
      <c r="C3" s="175" t="s">
        <v>110</v>
      </c>
      <c r="D3" s="175"/>
      <c r="E3" s="175"/>
      <c r="F3" s="179" t="s">
        <v>111</v>
      </c>
      <c r="G3" s="179"/>
      <c r="H3" s="179"/>
      <c r="I3" s="204" t="s">
        <v>131</v>
      </c>
      <c r="J3" s="205"/>
      <c r="K3" s="206"/>
      <c r="L3" s="175" t="s">
        <v>110</v>
      </c>
      <c r="M3" s="175"/>
      <c r="N3" s="176"/>
      <c r="O3" s="27"/>
    </row>
    <row r="4" spans="1:15" s="10" customFormat="1" ht="23.25" customHeight="1" thickBot="1">
      <c r="A4" s="122"/>
      <c r="B4" s="123"/>
      <c r="C4" s="157"/>
      <c r="D4" s="157"/>
      <c r="E4" s="157"/>
      <c r="F4" s="128"/>
      <c r="G4" s="128"/>
      <c r="H4" s="128"/>
      <c r="I4" s="191"/>
      <c r="J4" s="207"/>
      <c r="K4" s="208"/>
      <c r="L4" s="157"/>
      <c r="M4" s="157"/>
      <c r="N4" s="158"/>
      <c r="O4" s="27"/>
    </row>
    <row r="5" spans="1:15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  <c r="O5" s="28"/>
    </row>
    <row r="6" spans="1:15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  <c r="O6" s="28"/>
    </row>
    <row r="7" spans="1:15" ht="10.5" customHeight="1" thickBot="1">
      <c r="A7" s="135">
        <v>1</v>
      </c>
      <c r="B7" s="136"/>
      <c r="C7" s="44">
        <v>2</v>
      </c>
      <c r="D7" s="45">
        <v>3</v>
      </c>
      <c r="E7" s="44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  <c r="O7" s="29"/>
    </row>
    <row r="8" spans="1:15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  <c r="O8" s="1"/>
    </row>
    <row r="9" spans="1:15" ht="10.5" customHeight="1">
      <c r="A9" s="94" t="s">
        <v>140</v>
      </c>
      <c r="B9" s="17" t="s">
        <v>6</v>
      </c>
      <c r="C9" s="36">
        <f>+'26'!L9+'28'!L9+'30'!L9</f>
        <v>4386744</v>
      </c>
      <c r="D9" s="36">
        <f>+'26'!M9+'28'!M9+'30'!M9</f>
        <v>63306</v>
      </c>
      <c r="E9" s="36">
        <f>+'26'!N9+'28'!N9+'30'!N9</f>
        <v>4450050</v>
      </c>
      <c r="F9" s="4"/>
      <c r="G9" s="4"/>
      <c r="H9" s="4"/>
      <c r="I9" s="4"/>
      <c r="J9" s="4"/>
      <c r="K9" s="4"/>
      <c r="L9" s="36">
        <f>+C9-F9-I9</f>
        <v>4386744</v>
      </c>
      <c r="M9" s="36">
        <f>+D9-G9-J9</f>
        <v>63306</v>
      </c>
      <c r="N9" s="95">
        <f>+E9-H9-K9</f>
        <v>4450050</v>
      </c>
      <c r="O9" s="5"/>
    </row>
    <row r="10" spans="1:15" ht="10.5" customHeight="1">
      <c r="A10" s="94" t="s">
        <v>141</v>
      </c>
      <c r="B10" s="17" t="s">
        <v>114</v>
      </c>
      <c r="C10" s="36">
        <f>+'26'!L10+'28'!L10+'30'!L10</f>
        <v>858890</v>
      </c>
      <c r="D10" s="36">
        <f>+'26'!M10+'28'!M10+'30'!M10</f>
        <v>16368</v>
      </c>
      <c r="E10" s="36">
        <f>+'26'!N10+'28'!N10+'30'!N10</f>
        <v>875258</v>
      </c>
      <c r="F10" s="4"/>
      <c r="G10" s="4"/>
      <c r="H10" s="4"/>
      <c r="I10" s="4"/>
      <c r="J10" s="4"/>
      <c r="K10" s="4"/>
      <c r="L10" s="36">
        <f aca="true" t="shared" si="0" ref="L10:L52">+C10-F10-I10</f>
        <v>858890</v>
      </c>
      <c r="M10" s="36">
        <f aca="true" t="shared" si="1" ref="M10:M52">+D10-G10-J10</f>
        <v>16368</v>
      </c>
      <c r="N10" s="95">
        <f>+E10-H10-K10</f>
        <v>875258</v>
      </c>
      <c r="O10" s="5"/>
    </row>
    <row r="11" spans="1:16" ht="10.5" customHeight="1">
      <c r="A11" s="94" t="s">
        <v>142</v>
      </c>
      <c r="B11" s="17" t="s">
        <v>7</v>
      </c>
      <c r="C11" s="36">
        <f>+'26'!L11+'28'!L11+'30'!L11</f>
        <v>12432822</v>
      </c>
      <c r="D11" s="36">
        <f>+'26'!M11+'28'!M11+'30'!M11</f>
        <v>-292226</v>
      </c>
      <c r="E11" s="36">
        <f>+'26'!N11+'28'!N11+'30'!N11</f>
        <v>12140596</v>
      </c>
      <c r="F11" s="4"/>
      <c r="G11" s="4"/>
      <c r="H11" s="4"/>
      <c r="I11" s="4">
        <v>-740000</v>
      </c>
      <c r="J11" s="4"/>
      <c r="K11" s="4">
        <f>+I11+J11</f>
        <v>-740000</v>
      </c>
      <c r="L11" s="36">
        <f>+C11+F11+I11</f>
        <v>11692822</v>
      </c>
      <c r="M11" s="36">
        <f>+D11+G11+J11</f>
        <v>-292226</v>
      </c>
      <c r="N11" s="95">
        <f>+E11+H11+K11</f>
        <v>11400596</v>
      </c>
      <c r="O11" s="5"/>
      <c r="P11" s="1"/>
    </row>
    <row r="12" spans="1:15" ht="10.5" customHeight="1">
      <c r="A12" s="94" t="s">
        <v>143</v>
      </c>
      <c r="B12" s="17" t="s">
        <v>8</v>
      </c>
      <c r="C12" s="36">
        <f>+'26'!L12+'28'!L12+'30'!L12</f>
        <v>626200</v>
      </c>
      <c r="D12" s="36">
        <f>+'26'!M12+'28'!M12+'30'!M12</f>
        <v>0</v>
      </c>
      <c r="E12" s="36">
        <f>+'26'!N12+'28'!N12+'30'!N12</f>
        <v>626200</v>
      </c>
      <c r="F12" s="4"/>
      <c r="G12" s="4"/>
      <c r="H12" s="4"/>
      <c r="I12" s="4"/>
      <c r="J12" s="4"/>
      <c r="K12" s="4"/>
      <c r="L12" s="36">
        <f t="shared" si="0"/>
        <v>626200</v>
      </c>
      <c r="M12" s="36">
        <f t="shared" si="1"/>
        <v>0</v>
      </c>
      <c r="N12" s="95">
        <f>+E12-H12-K12</f>
        <v>626200</v>
      </c>
      <c r="O12" s="5"/>
    </row>
    <row r="13" spans="1:15" ht="10.5" customHeight="1" thickBot="1">
      <c r="A13" s="94" t="s">
        <v>144</v>
      </c>
      <c r="B13" s="17" t="s">
        <v>9</v>
      </c>
      <c r="C13" s="36">
        <f>+'26'!L13+'28'!L13+'30'!L13</f>
        <v>4554478</v>
      </c>
      <c r="D13" s="36">
        <f>+'26'!M13+'28'!M13+'30'!M13</f>
        <v>-2299839</v>
      </c>
      <c r="E13" s="36">
        <f>+'26'!N13+'28'!N13+'30'!N13</f>
        <v>2254639</v>
      </c>
      <c r="F13" s="4"/>
      <c r="G13" s="4"/>
      <c r="H13" s="4"/>
      <c r="I13" s="4"/>
      <c r="J13" s="4"/>
      <c r="K13" s="4"/>
      <c r="L13" s="36">
        <f t="shared" si="0"/>
        <v>4554478</v>
      </c>
      <c r="M13" s="36">
        <f t="shared" si="1"/>
        <v>-2299839</v>
      </c>
      <c r="N13" s="95">
        <f>+E13-H13-K13</f>
        <v>2254639</v>
      </c>
      <c r="O13" s="5"/>
    </row>
    <row r="14" spans="1:15" s="13" customFormat="1" ht="10.5" customHeight="1" thickBot="1">
      <c r="A14" s="76" t="s">
        <v>10</v>
      </c>
      <c r="B14" s="24" t="s">
        <v>116</v>
      </c>
      <c r="C14" s="47">
        <f>+C9+C10+C11+C12+C13</f>
        <v>22859134</v>
      </c>
      <c r="D14" s="47">
        <f aca="true" t="shared" si="2" ref="D14:N14">+D9+D10+D11+D12+D13</f>
        <v>-2512391</v>
      </c>
      <c r="E14" s="47">
        <f t="shared" si="2"/>
        <v>20346743</v>
      </c>
      <c r="F14" s="47">
        <f t="shared" si="2"/>
        <v>0</v>
      </c>
      <c r="G14" s="47">
        <f t="shared" si="2"/>
        <v>0</v>
      </c>
      <c r="H14" s="47">
        <f t="shared" si="2"/>
        <v>0</v>
      </c>
      <c r="I14" s="47">
        <f t="shared" si="2"/>
        <v>-740000</v>
      </c>
      <c r="J14" s="47">
        <f t="shared" si="2"/>
        <v>0</v>
      </c>
      <c r="K14" s="47">
        <f t="shared" si="2"/>
        <v>-740000</v>
      </c>
      <c r="L14" s="47">
        <f t="shared" si="2"/>
        <v>22119134</v>
      </c>
      <c r="M14" s="47">
        <f t="shared" si="2"/>
        <v>-2512391</v>
      </c>
      <c r="N14" s="77">
        <f t="shared" si="2"/>
        <v>19606743</v>
      </c>
      <c r="O14" s="5"/>
    </row>
    <row r="15" spans="1:16" s="13" customFormat="1" ht="10.5" customHeight="1">
      <c r="A15" s="94" t="s">
        <v>145</v>
      </c>
      <c r="B15" s="17" t="s">
        <v>115</v>
      </c>
      <c r="C15" s="36">
        <f>+'26'!L15+'28'!L15+'30'!L15</f>
        <v>7427463</v>
      </c>
      <c r="D15" s="36">
        <f>+'26'!M15+'28'!M15+'30'!M15</f>
        <v>47886</v>
      </c>
      <c r="E15" s="36">
        <f>+'26'!N15+'28'!N15+'30'!N15</f>
        <v>7475349</v>
      </c>
      <c r="F15" s="4"/>
      <c r="G15" s="4"/>
      <c r="H15" s="4"/>
      <c r="I15" s="4"/>
      <c r="J15" s="4"/>
      <c r="K15" s="4"/>
      <c r="L15" s="36">
        <f t="shared" si="0"/>
        <v>7427463</v>
      </c>
      <c r="M15" s="36">
        <f t="shared" si="1"/>
        <v>47886</v>
      </c>
      <c r="N15" s="95">
        <f>+E15-H15-K15</f>
        <v>7475349</v>
      </c>
      <c r="O15" s="5"/>
      <c r="P15" s="5"/>
    </row>
    <row r="16" spans="1:16" ht="10.5" customHeight="1">
      <c r="A16" s="94" t="s">
        <v>146</v>
      </c>
      <c r="B16" s="17" t="s">
        <v>11</v>
      </c>
      <c r="C16" s="36">
        <f>+'26'!L16+'28'!L16+'30'!L16</f>
        <v>601948</v>
      </c>
      <c r="D16" s="36">
        <f>+'26'!M16+'28'!M16+'30'!M16</f>
        <v>8545</v>
      </c>
      <c r="E16" s="36">
        <f>+'26'!N16+'28'!N16+'30'!N16</f>
        <v>610493</v>
      </c>
      <c r="F16" s="4"/>
      <c r="G16" s="4"/>
      <c r="H16" s="4"/>
      <c r="I16" s="4"/>
      <c r="J16" s="4"/>
      <c r="K16" s="4"/>
      <c r="L16" s="36">
        <f t="shared" si="0"/>
        <v>601948</v>
      </c>
      <c r="M16" s="36">
        <f t="shared" si="1"/>
        <v>8545</v>
      </c>
      <c r="N16" s="95">
        <f>+E16-H16-K16</f>
        <v>610493</v>
      </c>
      <c r="O16" s="5"/>
      <c r="P16" s="1"/>
    </row>
    <row r="17" spans="1:16" ht="10.5" customHeight="1" thickBot="1">
      <c r="A17" s="94" t="s">
        <v>147</v>
      </c>
      <c r="B17" s="17" t="s">
        <v>12</v>
      </c>
      <c r="C17" s="36">
        <f>+'26'!L17+'28'!L17+'30'!L17</f>
        <v>3372841</v>
      </c>
      <c r="D17" s="36">
        <f>+'26'!M17+'28'!M17+'30'!M17</f>
        <v>346814</v>
      </c>
      <c r="E17" s="36">
        <f>+'26'!N17+'28'!N17+'30'!N17</f>
        <v>3719655</v>
      </c>
      <c r="F17" s="4"/>
      <c r="G17" s="4"/>
      <c r="H17" s="4"/>
      <c r="I17" s="4"/>
      <c r="J17" s="4"/>
      <c r="K17" s="4"/>
      <c r="L17" s="36">
        <f t="shared" si="0"/>
        <v>3372841</v>
      </c>
      <c r="M17" s="36">
        <f t="shared" si="1"/>
        <v>346814</v>
      </c>
      <c r="N17" s="95">
        <f>+E17-H17-K17</f>
        <v>3719655</v>
      </c>
      <c r="O17" s="5"/>
      <c r="P17" s="1"/>
    </row>
    <row r="18" spans="1:15" s="13" customFormat="1" ht="10.5" customHeight="1" thickBot="1">
      <c r="A18" s="76" t="s">
        <v>13</v>
      </c>
      <c r="B18" s="24" t="s">
        <v>117</v>
      </c>
      <c r="C18" s="47">
        <f>+C15+C16+C17</f>
        <v>11402252</v>
      </c>
      <c r="D18" s="47">
        <f aca="true" t="shared" si="3" ref="D18:N18">+D15+D16+D17</f>
        <v>403245</v>
      </c>
      <c r="E18" s="47">
        <f t="shared" si="3"/>
        <v>11805497</v>
      </c>
      <c r="F18" s="47">
        <f t="shared" si="3"/>
        <v>0</v>
      </c>
      <c r="G18" s="47">
        <f t="shared" si="3"/>
        <v>0</v>
      </c>
      <c r="H18" s="47">
        <f t="shared" si="3"/>
        <v>0</v>
      </c>
      <c r="I18" s="47">
        <f t="shared" si="3"/>
        <v>0</v>
      </c>
      <c r="J18" s="47">
        <f t="shared" si="3"/>
        <v>0</v>
      </c>
      <c r="K18" s="47">
        <f t="shared" si="3"/>
        <v>0</v>
      </c>
      <c r="L18" s="47">
        <f t="shared" si="3"/>
        <v>11402252</v>
      </c>
      <c r="M18" s="47">
        <f t="shared" si="3"/>
        <v>403245</v>
      </c>
      <c r="N18" s="77">
        <f t="shared" si="3"/>
        <v>11805497</v>
      </c>
      <c r="O18" s="6"/>
    </row>
    <row r="19" spans="1:22" ht="10.5" customHeight="1">
      <c r="A19" s="96" t="s">
        <v>148</v>
      </c>
      <c r="B19" s="50" t="s">
        <v>118</v>
      </c>
      <c r="C19" s="36">
        <f>+'26'!L19+'28'!L19+'30'!L19</f>
        <v>6209588</v>
      </c>
      <c r="D19" s="36">
        <f>+'26'!M19+'28'!M19+'30'!M19</f>
        <v>-114059</v>
      </c>
      <c r="E19" s="36">
        <f>+'26'!N19+'28'!N19+'30'!N19</f>
        <v>6095529</v>
      </c>
      <c r="F19" s="4">
        <f>-SUM(C19)</f>
        <v>-6209588</v>
      </c>
      <c r="G19" s="4">
        <f>-SUM(D19)</f>
        <v>114059</v>
      </c>
      <c r="H19" s="4">
        <f>-SUM(E19)</f>
        <v>-6095529</v>
      </c>
      <c r="I19" s="6"/>
      <c r="J19" s="6"/>
      <c r="K19" s="6"/>
      <c r="L19" s="36">
        <f>+C19+F19+I19</f>
        <v>0</v>
      </c>
      <c r="M19" s="36">
        <f>+D19+G19+J19</f>
        <v>0</v>
      </c>
      <c r="N19" s="95">
        <f>+E19+H19+K19</f>
        <v>0</v>
      </c>
      <c r="O19" s="6"/>
      <c r="P19" s="1"/>
      <c r="S19" s="1"/>
      <c r="V19" s="1"/>
    </row>
    <row r="20" spans="1:22" ht="10.5" customHeight="1" thickBot="1">
      <c r="A20" s="97" t="s">
        <v>174</v>
      </c>
      <c r="B20" s="52" t="s">
        <v>175</v>
      </c>
      <c r="C20" s="36">
        <f>+'26'!L20+'28'!L20+'30'!L20</f>
        <v>110323</v>
      </c>
      <c r="D20" s="36">
        <f>+'26'!M20+'28'!M20+'30'!M20</f>
        <v>0</v>
      </c>
      <c r="E20" s="36">
        <f>+'26'!N20+'28'!N20+'30'!N20</f>
        <v>110323</v>
      </c>
      <c r="F20" s="4"/>
      <c r="G20" s="6"/>
      <c r="H20" s="6"/>
      <c r="I20" s="6"/>
      <c r="J20" s="6"/>
      <c r="K20" s="6"/>
      <c r="L20" s="36">
        <f>+C20-F20-I20</f>
        <v>110323</v>
      </c>
      <c r="M20" s="36">
        <f t="shared" si="1"/>
        <v>0</v>
      </c>
      <c r="N20" s="95">
        <f>+E20-H20-K20</f>
        <v>110323</v>
      </c>
      <c r="O20" s="6"/>
      <c r="P20" s="1"/>
      <c r="S20" s="1"/>
      <c r="V20" s="1"/>
    </row>
    <row r="21" spans="1:19" ht="10.5" customHeight="1" thickBot="1">
      <c r="A21" s="76" t="s">
        <v>15</v>
      </c>
      <c r="B21" s="24" t="s">
        <v>119</v>
      </c>
      <c r="C21" s="47">
        <f>+C19+C20</f>
        <v>6319911</v>
      </c>
      <c r="D21" s="47">
        <f aca="true" t="shared" si="4" ref="D21:N21">+D19+D20</f>
        <v>-114059</v>
      </c>
      <c r="E21" s="47">
        <f t="shared" si="4"/>
        <v>6205852</v>
      </c>
      <c r="F21" s="47">
        <f t="shared" si="4"/>
        <v>-6209588</v>
      </c>
      <c r="G21" s="47">
        <f t="shared" si="4"/>
        <v>114059</v>
      </c>
      <c r="H21" s="47">
        <f t="shared" si="4"/>
        <v>-6095529</v>
      </c>
      <c r="I21" s="47">
        <f t="shared" si="4"/>
        <v>0</v>
      </c>
      <c r="J21" s="47">
        <f t="shared" si="4"/>
        <v>0</v>
      </c>
      <c r="K21" s="47">
        <f t="shared" si="4"/>
        <v>0</v>
      </c>
      <c r="L21" s="47">
        <f>+L19+L20</f>
        <v>110323</v>
      </c>
      <c r="M21" s="47">
        <f t="shared" si="4"/>
        <v>0</v>
      </c>
      <c r="N21" s="77">
        <f t="shared" si="4"/>
        <v>110323</v>
      </c>
      <c r="O21" s="6"/>
      <c r="P21" s="1"/>
      <c r="S21" s="1"/>
    </row>
    <row r="22" spans="1:22" ht="10.5" customHeight="1">
      <c r="A22" s="98" t="s">
        <v>150</v>
      </c>
      <c r="B22" s="17" t="s">
        <v>19</v>
      </c>
      <c r="C22" s="36">
        <f>+'26'!L22+'28'!L22+'30'!L22</f>
        <v>0</v>
      </c>
      <c r="D22" s="36">
        <f>+'26'!M22+'28'!M22+'30'!M22</f>
        <v>0</v>
      </c>
      <c r="E22" s="36">
        <f>+'26'!N22+'28'!N22+'30'!N22</f>
        <v>0</v>
      </c>
      <c r="F22" s="6"/>
      <c r="G22" s="6"/>
      <c r="H22" s="6"/>
      <c r="I22" s="6"/>
      <c r="J22" s="6"/>
      <c r="K22" s="6"/>
      <c r="L22" s="36">
        <f t="shared" si="0"/>
        <v>0</v>
      </c>
      <c r="M22" s="36">
        <f t="shared" si="1"/>
        <v>0</v>
      </c>
      <c r="N22" s="95">
        <f>+E22-H22-K22</f>
        <v>0</v>
      </c>
      <c r="O22" s="6"/>
      <c r="V22" s="1"/>
    </row>
    <row r="23" spans="1:14" ht="10.5" customHeight="1">
      <c r="A23" s="98" t="s">
        <v>151</v>
      </c>
      <c r="B23" s="17" t="s">
        <v>177</v>
      </c>
      <c r="C23" s="36">
        <f>+'26'!L23+'28'!L23+'30'!L23</f>
        <v>0</v>
      </c>
      <c r="D23" s="36">
        <f>+'26'!M23+'28'!M23+'30'!M23</f>
        <v>0</v>
      </c>
      <c r="E23" s="36">
        <f>+'26'!N23+'28'!N23+'30'!N23</f>
        <v>0</v>
      </c>
      <c r="F23" s="6"/>
      <c r="G23" s="6"/>
      <c r="H23" s="6"/>
      <c r="I23" s="6"/>
      <c r="J23" s="6"/>
      <c r="K23" s="6"/>
      <c r="L23" s="36">
        <f t="shared" si="0"/>
        <v>0</v>
      </c>
      <c r="M23" s="36">
        <f t="shared" si="1"/>
        <v>0</v>
      </c>
      <c r="N23" s="95">
        <f>+E23-H23-K23</f>
        <v>0</v>
      </c>
    </row>
    <row r="24" spans="1:22" ht="10.5" customHeight="1" thickBot="1">
      <c r="A24" s="94" t="s">
        <v>148</v>
      </c>
      <c r="B24" s="17" t="s">
        <v>20</v>
      </c>
      <c r="C24" s="36">
        <f>+'26'!L24+'28'!L24+'30'!L24</f>
        <v>299606</v>
      </c>
      <c r="D24" s="36">
        <f>+'26'!M24+'28'!M24+'30'!M24</f>
        <v>150</v>
      </c>
      <c r="E24" s="36">
        <f>+'26'!N24+'28'!N24+'30'!N24</f>
        <v>299756</v>
      </c>
      <c r="F24" s="4">
        <f>-SUM(C24)</f>
        <v>-299606</v>
      </c>
      <c r="G24" s="4">
        <f>-SUM(D24)</f>
        <v>-150</v>
      </c>
      <c r="H24" s="4">
        <f>-SUM(E24)</f>
        <v>-299756</v>
      </c>
      <c r="I24" s="4"/>
      <c r="J24" s="4"/>
      <c r="K24" s="6"/>
      <c r="L24" s="36">
        <f>+C24+F24+I24</f>
        <v>0</v>
      </c>
      <c r="M24" s="36">
        <f>+D24+G24+J24</f>
        <v>0</v>
      </c>
      <c r="N24" s="95">
        <f>+E24+H24+K24</f>
        <v>0</v>
      </c>
      <c r="O24" s="6"/>
      <c r="V24" s="1"/>
    </row>
    <row r="25" spans="1:15" ht="10.5" customHeight="1" thickBot="1">
      <c r="A25" s="76" t="s">
        <v>18</v>
      </c>
      <c r="B25" s="18" t="s">
        <v>120</v>
      </c>
      <c r="C25" s="47">
        <f>+C22+C23+C24</f>
        <v>299606</v>
      </c>
      <c r="D25" s="47">
        <f aca="true" t="shared" si="5" ref="D25:N25">+D22+D23+D24</f>
        <v>150</v>
      </c>
      <c r="E25" s="47">
        <f t="shared" si="5"/>
        <v>299756</v>
      </c>
      <c r="F25" s="47">
        <f t="shared" si="5"/>
        <v>-299606</v>
      </c>
      <c r="G25" s="47">
        <f t="shared" si="5"/>
        <v>-150</v>
      </c>
      <c r="H25" s="47">
        <f t="shared" si="5"/>
        <v>-299756</v>
      </c>
      <c r="I25" s="47">
        <f t="shared" si="5"/>
        <v>0</v>
      </c>
      <c r="J25" s="47">
        <f t="shared" si="5"/>
        <v>0</v>
      </c>
      <c r="K25" s="47">
        <f t="shared" si="5"/>
        <v>0</v>
      </c>
      <c r="L25" s="47">
        <f t="shared" si="5"/>
        <v>0</v>
      </c>
      <c r="M25" s="47">
        <f t="shared" si="5"/>
        <v>0</v>
      </c>
      <c r="N25" s="77">
        <f t="shared" si="5"/>
        <v>0</v>
      </c>
      <c r="O25" s="6"/>
    </row>
    <row r="26" spans="1:15" ht="10.5" customHeight="1" thickBot="1">
      <c r="A26" s="99" t="s">
        <v>149</v>
      </c>
      <c r="B26" s="17" t="s">
        <v>136</v>
      </c>
      <c r="C26" s="36">
        <f>+'26'!L26+'28'!L26+'30'!L26</f>
        <v>0</v>
      </c>
      <c r="D26" s="36">
        <f>+'26'!M26+'28'!M26+'30'!M26</f>
        <v>0</v>
      </c>
      <c r="E26" s="36">
        <f>+'26'!N26+'28'!N26+'30'!N26</f>
        <v>0</v>
      </c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5">
        <f>+E26-H26-K26</f>
        <v>0</v>
      </c>
      <c r="O26" s="6"/>
    </row>
    <row r="27" spans="1:15" ht="10.5" customHeight="1" thickBot="1">
      <c r="A27" s="76" t="s">
        <v>133</v>
      </c>
      <c r="B27" s="18" t="s">
        <v>134</v>
      </c>
      <c r="C27" s="47">
        <f>+C21+C25</f>
        <v>6619517</v>
      </c>
      <c r="D27" s="47">
        <f aca="true" t="shared" si="6" ref="D27:N27">+D21+D25</f>
        <v>-113909</v>
      </c>
      <c r="E27" s="47">
        <f t="shared" si="6"/>
        <v>6505608</v>
      </c>
      <c r="F27" s="47">
        <f t="shared" si="6"/>
        <v>-6509194</v>
      </c>
      <c r="G27" s="47">
        <f t="shared" si="6"/>
        <v>113909</v>
      </c>
      <c r="H27" s="47">
        <f t="shared" si="6"/>
        <v>-6395285</v>
      </c>
      <c r="I27" s="47">
        <f t="shared" si="6"/>
        <v>0</v>
      </c>
      <c r="J27" s="47">
        <f t="shared" si="6"/>
        <v>0</v>
      </c>
      <c r="K27" s="47">
        <f t="shared" si="6"/>
        <v>0</v>
      </c>
      <c r="L27" s="47">
        <f t="shared" si="6"/>
        <v>110323</v>
      </c>
      <c r="M27" s="47">
        <f t="shared" si="6"/>
        <v>0</v>
      </c>
      <c r="N27" s="77">
        <f t="shared" si="6"/>
        <v>110323</v>
      </c>
      <c r="O27" s="6"/>
    </row>
    <row r="28" spans="1:15" s="13" customFormat="1" ht="10.5" customHeight="1">
      <c r="A28" s="100"/>
      <c r="B28" s="22" t="s">
        <v>137</v>
      </c>
      <c r="C28" s="36">
        <f>+C14++C18+C26+C27</f>
        <v>40880903</v>
      </c>
      <c r="D28" s="36">
        <f aca="true" t="shared" si="7" ref="D28:N28">+D14++D18+D26+D27</f>
        <v>-2223055</v>
      </c>
      <c r="E28" s="36">
        <f t="shared" si="7"/>
        <v>38657848</v>
      </c>
      <c r="F28" s="36">
        <f t="shared" si="7"/>
        <v>-6509194</v>
      </c>
      <c r="G28" s="36">
        <f t="shared" si="7"/>
        <v>113909</v>
      </c>
      <c r="H28" s="36">
        <f t="shared" si="7"/>
        <v>-6395285</v>
      </c>
      <c r="I28" s="36">
        <f t="shared" si="7"/>
        <v>-740000</v>
      </c>
      <c r="J28" s="36">
        <f t="shared" si="7"/>
        <v>0</v>
      </c>
      <c r="K28" s="36">
        <f t="shared" si="7"/>
        <v>-740000</v>
      </c>
      <c r="L28" s="36">
        <f t="shared" si="7"/>
        <v>33631709</v>
      </c>
      <c r="M28" s="36">
        <f>+M14++M18+M26+M27</f>
        <v>-2109146</v>
      </c>
      <c r="N28" s="95">
        <f t="shared" si="7"/>
        <v>31522563</v>
      </c>
      <c r="O28" s="5"/>
    </row>
    <row r="29" spans="1:15" ht="10.5" customHeight="1">
      <c r="A29" s="133" t="s">
        <v>21</v>
      </c>
      <c r="B29" s="134"/>
      <c r="C29" s="36">
        <f>+'26'!L29+'28'!L29+'30'!L29</f>
        <v>0</v>
      </c>
      <c r="D29" s="36">
        <f>+'26'!M29+'28'!M29+'30'!M29</f>
        <v>0</v>
      </c>
      <c r="E29" s="36">
        <f>+'26'!N29+'28'!N29+'30'!N29</f>
        <v>0</v>
      </c>
      <c r="F29" s="4"/>
      <c r="G29" s="4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5">
        <f>+E29-H29-K29</f>
        <v>0</v>
      </c>
      <c r="O29" s="5"/>
    </row>
    <row r="30" spans="1:15" ht="10.5" customHeight="1">
      <c r="A30" s="98" t="s">
        <v>152</v>
      </c>
      <c r="B30" s="17" t="s">
        <v>121</v>
      </c>
      <c r="C30" s="36">
        <f>+'26'!L30+'28'!L30+'30'!L30</f>
        <v>2543662</v>
      </c>
      <c r="D30" s="36">
        <f>+'26'!M30+'28'!M30+'30'!M30</f>
        <v>-733809</v>
      </c>
      <c r="E30" s="36">
        <f>+'26'!N30+'28'!N30+'30'!N30</f>
        <v>1809853</v>
      </c>
      <c r="F30" s="4"/>
      <c r="G30" s="4"/>
      <c r="H30" s="4"/>
      <c r="I30" s="4"/>
      <c r="J30" s="4"/>
      <c r="K30" s="4"/>
      <c r="L30" s="36">
        <f t="shared" si="0"/>
        <v>2543662</v>
      </c>
      <c r="M30" s="36">
        <f t="shared" si="1"/>
        <v>-733809</v>
      </c>
      <c r="N30" s="95">
        <f>+E30-H30-K30</f>
        <v>1809853</v>
      </c>
      <c r="O30" s="5"/>
    </row>
    <row r="31" spans="1:15" ht="10.5" customHeight="1">
      <c r="A31" s="98" t="s">
        <v>153</v>
      </c>
      <c r="B31" s="17" t="s">
        <v>122</v>
      </c>
      <c r="C31" s="36">
        <f>+'26'!L31+'28'!L31+'30'!L31</f>
        <v>0</v>
      </c>
      <c r="D31" s="36">
        <f>+'26'!M31+'28'!M31+'30'!M31</f>
        <v>0</v>
      </c>
      <c r="E31" s="36">
        <f>+'26'!N31+'28'!N31+'30'!N31</f>
        <v>0</v>
      </c>
      <c r="F31" s="4"/>
      <c r="G31" s="4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5">
        <f>+E31-H31-K31</f>
        <v>0</v>
      </c>
      <c r="O31" s="5"/>
    </row>
    <row r="32" spans="1:15" ht="10.5" customHeight="1">
      <c r="A32" s="98" t="s">
        <v>155</v>
      </c>
      <c r="B32" s="17" t="s">
        <v>123</v>
      </c>
      <c r="C32" s="36">
        <f>+'26'!L32+'28'!L32+'30'!L32</f>
        <v>1115881</v>
      </c>
      <c r="D32" s="36">
        <f>+'26'!M32+'28'!M32+'30'!M32</f>
        <v>114932</v>
      </c>
      <c r="E32" s="36">
        <f>+'26'!N32+'28'!N32+'30'!N32</f>
        <v>1230813</v>
      </c>
      <c r="F32" s="4"/>
      <c r="G32" s="4"/>
      <c r="H32" s="4"/>
      <c r="I32" s="4"/>
      <c r="J32" s="4"/>
      <c r="K32" s="4"/>
      <c r="L32" s="36">
        <f t="shared" si="0"/>
        <v>1115881</v>
      </c>
      <c r="M32" s="36">
        <f t="shared" si="1"/>
        <v>114932</v>
      </c>
      <c r="N32" s="95">
        <f>+E32-H32-K32</f>
        <v>1230813</v>
      </c>
      <c r="O32" s="5"/>
    </row>
    <row r="33" spans="1:15" ht="10.5" customHeight="1">
      <c r="A33" s="101" t="s">
        <v>5</v>
      </c>
      <c r="B33" s="84" t="s">
        <v>124</v>
      </c>
      <c r="C33" s="49">
        <f>+C30+C31+C32</f>
        <v>3659543</v>
      </c>
      <c r="D33" s="49">
        <f aca="true" t="shared" si="8" ref="D33:N33">+D30+D31+D32</f>
        <v>-618877</v>
      </c>
      <c r="E33" s="49">
        <f t="shared" si="8"/>
        <v>3040666</v>
      </c>
      <c r="F33" s="49">
        <f t="shared" si="8"/>
        <v>0</v>
      </c>
      <c r="G33" s="49">
        <f t="shared" si="8"/>
        <v>0</v>
      </c>
      <c r="H33" s="49">
        <f t="shared" si="8"/>
        <v>0</v>
      </c>
      <c r="I33" s="49">
        <f t="shared" si="8"/>
        <v>0</v>
      </c>
      <c r="J33" s="49">
        <f t="shared" si="8"/>
        <v>0</v>
      </c>
      <c r="K33" s="49">
        <f t="shared" si="8"/>
        <v>0</v>
      </c>
      <c r="L33" s="49">
        <f t="shared" si="8"/>
        <v>3659543</v>
      </c>
      <c r="M33" s="49">
        <f t="shared" si="8"/>
        <v>-618877</v>
      </c>
      <c r="N33" s="102">
        <f t="shared" si="8"/>
        <v>3040666</v>
      </c>
      <c r="O33" s="6"/>
    </row>
    <row r="34" spans="1:15" ht="10.5" customHeight="1">
      <c r="A34" s="98" t="s">
        <v>156</v>
      </c>
      <c r="B34" s="17" t="s">
        <v>22</v>
      </c>
      <c r="C34" s="36">
        <f>+'26'!L34+'28'!L34+'30'!L34</f>
        <v>6484746</v>
      </c>
      <c r="D34" s="36">
        <f>+'26'!M34+'28'!M34+'30'!M34</f>
        <v>-1291109</v>
      </c>
      <c r="E34" s="36">
        <f>+'26'!N34+'28'!N34+'30'!N34</f>
        <v>5193637</v>
      </c>
      <c r="F34" s="4"/>
      <c r="G34" s="4"/>
      <c r="H34" s="4"/>
      <c r="I34" s="4"/>
      <c r="J34" s="4"/>
      <c r="K34" s="4"/>
      <c r="L34" s="36">
        <f t="shared" si="0"/>
        <v>6484746</v>
      </c>
      <c r="M34" s="36">
        <f t="shared" si="1"/>
        <v>-1291109</v>
      </c>
      <c r="N34" s="95">
        <f>+E34-H34-K34</f>
        <v>5193637</v>
      </c>
      <c r="O34" s="5"/>
    </row>
    <row r="35" spans="1:15" s="13" customFormat="1" ht="10.5" customHeight="1">
      <c r="A35" s="98" t="s">
        <v>157</v>
      </c>
      <c r="B35" s="17" t="s">
        <v>125</v>
      </c>
      <c r="C35" s="36">
        <f>+'26'!L35+'28'!L35+'30'!L35</f>
        <v>8408589</v>
      </c>
      <c r="D35" s="36">
        <f>+'26'!M35+'28'!M35+'30'!M35</f>
        <v>-600895</v>
      </c>
      <c r="E35" s="36">
        <f>+'26'!N35+'28'!N35+'30'!N35</f>
        <v>7807694</v>
      </c>
      <c r="F35" s="4"/>
      <c r="G35" s="4"/>
      <c r="H35" s="4"/>
      <c r="I35" s="4">
        <v>-740000</v>
      </c>
      <c r="J35" s="4"/>
      <c r="K35" s="4">
        <f>+I35+J35</f>
        <v>-740000</v>
      </c>
      <c r="L35" s="36">
        <f>+C35+F35+I35</f>
        <v>7668589</v>
      </c>
      <c r="M35" s="36">
        <f>+D35+G35+J35</f>
        <v>-600895</v>
      </c>
      <c r="N35" s="95">
        <f>+E35+H35+K35</f>
        <v>7067694</v>
      </c>
      <c r="O35" s="5"/>
    </row>
    <row r="36" spans="1:15" s="13" customFormat="1" ht="10.5" customHeight="1" thickBot="1">
      <c r="A36" s="98" t="s">
        <v>159</v>
      </c>
      <c r="B36" s="17" t="s">
        <v>23</v>
      </c>
      <c r="C36" s="36">
        <f>+'26'!L36+'28'!L36+'30'!L36</f>
        <v>482</v>
      </c>
      <c r="D36" s="36">
        <f>+'26'!M36+'28'!M36+'30'!M36</f>
        <v>700</v>
      </c>
      <c r="E36" s="36">
        <f>+'26'!N36+'28'!N36+'30'!N36</f>
        <v>1182</v>
      </c>
      <c r="F36" s="4"/>
      <c r="G36" s="4"/>
      <c r="H36" s="4"/>
      <c r="I36" s="4"/>
      <c r="J36" s="4"/>
      <c r="K36" s="4"/>
      <c r="L36" s="36">
        <f t="shared" si="0"/>
        <v>482</v>
      </c>
      <c r="M36" s="36">
        <f t="shared" si="1"/>
        <v>700</v>
      </c>
      <c r="N36" s="95">
        <f>+E36-H36-K36</f>
        <v>1182</v>
      </c>
      <c r="O36" s="5"/>
    </row>
    <row r="37" spans="1:15" ht="10.5" customHeight="1" thickBot="1">
      <c r="A37" s="76" t="s">
        <v>10</v>
      </c>
      <c r="B37" s="24" t="s">
        <v>127</v>
      </c>
      <c r="C37" s="47">
        <f>+C33+C34+C35+C36</f>
        <v>18553360</v>
      </c>
      <c r="D37" s="47">
        <f aca="true" t="shared" si="9" ref="D37:N37">+D33+D34+D35+D36</f>
        <v>-2510181</v>
      </c>
      <c r="E37" s="47">
        <f t="shared" si="9"/>
        <v>16043179</v>
      </c>
      <c r="F37" s="47">
        <f t="shared" si="9"/>
        <v>0</v>
      </c>
      <c r="G37" s="47">
        <f t="shared" si="9"/>
        <v>0</v>
      </c>
      <c r="H37" s="47">
        <f t="shared" si="9"/>
        <v>0</v>
      </c>
      <c r="I37" s="47">
        <f t="shared" si="9"/>
        <v>-740000</v>
      </c>
      <c r="J37" s="47">
        <f t="shared" si="9"/>
        <v>0</v>
      </c>
      <c r="K37" s="47">
        <f t="shared" si="9"/>
        <v>-740000</v>
      </c>
      <c r="L37" s="47">
        <f t="shared" si="9"/>
        <v>17813360</v>
      </c>
      <c r="M37" s="47">
        <f t="shared" si="9"/>
        <v>-2510181</v>
      </c>
      <c r="N37" s="77">
        <f t="shared" si="9"/>
        <v>15303179</v>
      </c>
      <c r="O37" s="6"/>
    </row>
    <row r="38" spans="1:15" ht="10.5" customHeight="1">
      <c r="A38" s="98" t="s">
        <v>154</v>
      </c>
      <c r="B38" s="17" t="s">
        <v>25</v>
      </c>
      <c r="C38" s="36">
        <f>+'26'!L38+'28'!L38+'30'!L38</f>
        <v>743866</v>
      </c>
      <c r="D38" s="36">
        <f>+'26'!M38+'28'!M38+'30'!M38</f>
        <v>0</v>
      </c>
      <c r="E38" s="36">
        <f>+'26'!N38+'28'!N38+'30'!N38</f>
        <v>743866</v>
      </c>
      <c r="F38" s="4"/>
      <c r="G38" s="4"/>
      <c r="H38" s="4"/>
      <c r="I38" s="4"/>
      <c r="J38" s="4"/>
      <c r="K38" s="4"/>
      <c r="L38" s="36">
        <f t="shared" si="0"/>
        <v>743866</v>
      </c>
      <c r="M38" s="36">
        <f t="shared" si="1"/>
        <v>0</v>
      </c>
      <c r="N38" s="95">
        <f>+E38-H38-K38</f>
        <v>743866</v>
      </c>
      <c r="O38" s="5"/>
    </row>
    <row r="39" spans="1:15" ht="10.5" customHeight="1">
      <c r="A39" s="98" t="s">
        <v>158</v>
      </c>
      <c r="B39" s="17" t="s">
        <v>126</v>
      </c>
      <c r="C39" s="36">
        <f>+'26'!L39+'28'!L39+'30'!L39</f>
        <v>920684</v>
      </c>
      <c r="D39" s="36">
        <f>+'26'!M39+'28'!M39+'30'!M39</f>
        <v>401035</v>
      </c>
      <c r="E39" s="36">
        <f>+'26'!N39+'28'!N39+'30'!N39</f>
        <v>1321719</v>
      </c>
      <c r="F39" s="4"/>
      <c r="G39" s="4"/>
      <c r="H39" s="4"/>
      <c r="I39" s="4"/>
      <c r="J39" s="4"/>
      <c r="K39" s="4"/>
      <c r="L39" s="36">
        <f t="shared" si="0"/>
        <v>920684</v>
      </c>
      <c r="M39" s="36">
        <f t="shared" si="1"/>
        <v>401035</v>
      </c>
      <c r="N39" s="95">
        <f>+E39-H39-K39</f>
        <v>1321719</v>
      </c>
      <c r="O39" s="5"/>
    </row>
    <row r="40" spans="1:15" s="13" customFormat="1" ht="10.5" customHeight="1" thickBot="1">
      <c r="A40" s="98" t="s">
        <v>160</v>
      </c>
      <c r="B40" s="17" t="s">
        <v>26</v>
      </c>
      <c r="C40" s="36">
        <f>+'26'!L40+'28'!L40+'30'!L40</f>
        <v>163994</v>
      </c>
      <c r="D40" s="36">
        <f>+'26'!M40+'28'!M40+'30'!M40</f>
        <v>0</v>
      </c>
      <c r="E40" s="36">
        <f>+'26'!N40+'28'!N40+'30'!N40</f>
        <v>163994</v>
      </c>
      <c r="F40" s="4"/>
      <c r="G40" s="4"/>
      <c r="H40" s="4"/>
      <c r="I40" s="4"/>
      <c r="J40" s="4"/>
      <c r="K40" s="4"/>
      <c r="L40" s="36">
        <f t="shared" si="0"/>
        <v>163994</v>
      </c>
      <c r="M40" s="36">
        <f t="shared" si="1"/>
        <v>0</v>
      </c>
      <c r="N40" s="95">
        <f>+E40-H40-K40</f>
        <v>163994</v>
      </c>
      <c r="O40" s="5"/>
    </row>
    <row r="41" spans="1:15" ht="10.5" customHeight="1" thickBot="1">
      <c r="A41" s="76" t="s">
        <v>13</v>
      </c>
      <c r="B41" s="24" t="s">
        <v>128</v>
      </c>
      <c r="C41" s="47">
        <f>+C38+C39+C40</f>
        <v>1828544</v>
      </c>
      <c r="D41" s="47">
        <f aca="true" t="shared" si="10" ref="D41:N41">+D38+D39+D40</f>
        <v>401035</v>
      </c>
      <c r="E41" s="47">
        <f t="shared" si="10"/>
        <v>2229579</v>
      </c>
      <c r="F41" s="47">
        <f t="shared" si="10"/>
        <v>0</v>
      </c>
      <c r="G41" s="47">
        <f t="shared" si="10"/>
        <v>0</v>
      </c>
      <c r="H41" s="47">
        <f t="shared" si="10"/>
        <v>0</v>
      </c>
      <c r="I41" s="47">
        <f t="shared" si="10"/>
        <v>0</v>
      </c>
      <c r="J41" s="47">
        <f t="shared" si="10"/>
        <v>0</v>
      </c>
      <c r="K41" s="47">
        <f t="shared" si="10"/>
        <v>0</v>
      </c>
      <c r="L41" s="47">
        <f t="shared" si="10"/>
        <v>1828544</v>
      </c>
      <c r="M41" s="47">
        <f t="shared" si="10"/>
        <v>401035</v>
      </c>
      <c r="N41" s="77">
        <f t="shared" si="10"/>
        <v>2229579</v>
      </c>
      <c r="O41" s="6"/>
    </row>
    <row r="42" spans="1:15" ht="10.5" customHeight="1">
      <c r="A42" s="103" t="s">
        <v>168</v>
      </c>
      <c r="B42" s="50" t="s">
        <v>17</v>
      </c>
      <c r="C42" s="36">
        <f>+'26'!L42+'28'!L42+'30'!L42</f>
        <v>6209588</v>
      </c>
      <c r="D42" s="36">
        <f>+'26'!M42+'28'!M42+'30'!M42</f>
        <v>-114059</v>
      </c>
      <c r="E42" s="36">
        <f>+'26'!N42+'28'!N42+'30'!N42</f>
        <v>6095529</v>
      </c>
      <c r="F42" s="33">
        <f>-SUM(C42)</f>
        <v>-6209588</v>
      </c>
      <c r="G42" s="33">
        <f>-SUM(D42)</f>
        <v>114059</v>
      </c>
      <c r="H42" s="33">
        <f>-SUM(E42)</f>
        <v>-6095529</v>
      </c>
      <c r="I42" s="6"/>
      <c r="J42" s="6"/>
      <c r="K42" s="6"/>
      <c r="L42" s="36">
        <f>+C42+F42+I42</f>
        <v>0</v>
      </c>
      <c r="M42" s="36">
        <f>+D42+G42+J42</f>
        <v>0</v>
      </c>
      <c r="N42" s="95">
        <f>+E42+H42+K42</f>
        <v>0</v>
      </c>
      <c r="O42" s="6"/>
    </row>
    <row r="43" spans="1:15" ht="10.5" customHeight="1" thickBot="1">
      <c r="A43" s="104" t="s">
        <v>169</v>
      </c>
      <c r="B43" s="52" t="s">
        <v>129</v>
      </c>
      <c r="C43" s="36">
        <f>+'26'!L43+'28'!L43+'30'!L43</f>
        <v>3673421</v>
      </c>
      <c r="D43" s="36">
        <f>+'26'!M43+'28'!M43+'30'!M43</f>
        <v>0</v>
      </c>
      <c r="E43" s="36">
        <f>+'26'!N43+'28'!N43+'30'!N43</f>
        <v>3673421</v>
      </c>
      <c r="F43" s="33"/>
      <c r="G43" s="33"/>
      <c r="H43" s="33"/>
      <c r="I43" s="6"/>
      <c r="J43" s="6"/>
      <c r="K43" s="6"/>
      <c r="L43" s="36">
        <f t="shared" si="0"/>
        <v>3673421</v>
      </c>
      <c r="M43" s="36">
        <f t="shared" si="1"/>
        <v>0</v>
      </c>
      <c r="N43" s="95">
        <f>+E43-H43-K43</f>
        <v>3673421</v>
      </c>
      <c r="O43" s="6"/>
    </row>
    <row r="44" spans="1:15" ht="10.5" customHeight="1" thickBot="1">
      <c r="A44" s="76" t="s">
        <v>15</v>
      </c>
      <c r="B44" s="24" t="s">
        <v>27</v>
      </c>
      <c r="C44" s="47">
        <f>+C42+C43</f>
        <v>9883009</v>
      </c>
      <c r="D44" s="47">
        <f aca="true" t="shared" si="11" ref="D44:N44">+D42+D43</f>
        <v>-114059</v>
      </c>
      <c r="E44" s="47">
        <f t="shared" si="11"/>
        <v>9768950</v>
      </c>
      <c r="F44" s="47">
        <f t="shared" si="11"/>
        <v>-6209588</v>
      </c>
      <c r="G44" s="47">
        <f t="shared" si="11"/>
        <v>114059</v>
      </c>
      <c r="H44" s="47">
        <f t="shared" si="11"/>
        <v>-6095529</v>
      </c>
      <c r="I44" s="47">
        <f t="shared" si="11"/>
        <v>0</v>
      </c>
      <c r="J44" s="47">
        <f t="shared" si="11"/>
        <v>0</v>
      </c>
      <c r="K44" s="47">
        <f t="shared" si="11"/>
        <v>0</v>
      </c>
      <c r="L44" s="47">
        <f t="shared" si="11"/>
        <v>3673421</v>
      </c>
      <c r="M44" s="47">
        <f t="shared" si="11"/>
        <v>0</v>
      </c>
      <c r="N44" s="77">
        <f t="shared" si="11"/>
        <v>3673421</v>
      </c>
      <c r="O44" s="5"/>
    </row>
    <row r="45" spans="1:15" ht="10.5" customHeight="1">
      <c r="A45" s="99" t="s">
        <v>168</v>
      </c>
      <c r="B45" s="23" t="s">
        <v>20</v>
      </c>
      <c r="C45" s="36">
        <f>+'26'!L45+'28'!L45+'30'!L45</f>
        <v>299606</v>
      </c>
      <c r="D45" s="36">
        <f>+'26'!M45+'28'!M45+'30'!M45</f>
        <v>150</v>
      </c>
      <c r="E45" s="36">
        <f>+'26'!N45+'28'!N45+'30'!N45</f>
        <v>299756</v>
      </c>
      <c r="F45" s="33">
        <f>-SUM(C45)</f>
        <v>-299606</v>
      </c>
      <c r="G45" s="33">
        <f>-SUM(D45)</f>
        <v>-150</v>
      </c>
      <c r="H45" s="33">
        <f>-SUM(E45)</f>
        <v>-299756</v>
      </c>
      <c r="I45" s="6"/>
      <c r="J45" s="6"/>
      <c r="K45" s="6"/>
      <c r="L45" s="36">
        <f>+C45+F45+I45</f>
        <v>0</v>
      </c>
      <c r="M45" s="36">
        <f>+D45+G45+J45</f>
        <v>0</v>
      </c>
      <c r="N45" s="95">
        <f>+E45+H45+K45</f>
        <v>0</v>
      </c>
      <c r="O45" s="5"/>
    </row>
    <row r="46" spans="1:15" ht="10.5" customHeight="1" thickBot="1">
      <c r="A46" s="99" t="s">
        <v>169</v>
      </c>
      <c r="B46" s="23" t="s">
        <v>130</v>
      </c>
      <c r="C46" s="36">
        <f>+'26'!L46+'28'!L46+'30'!L46</f>
        <v>6316384</v>
      </c>
      <c r="D46" s="36">
        <f>+'26'!M46+'28'!M46+'30'!M46</f>
        <v>0</v>
      </c>
      <c r="E46" s="36">
        <f>+'26'!N46+'28'!N46+'30'!N46</f>
        <v>6316384</v>
      </c>
      <c r="F46" s="33"/>
      <c r="G46" s="33"/>
      <c r="H46" s="33"/>
      <c r="I46" s="6"/>
      <c r="J46" s="6"/>
      <c r="K46" s="6"/>
      <c r="L46" s="36">
        <f>+C46-F46-I46</f>
        <v>6316384</v>
      </c>
      <c r="M46" s="36">
        <f t="shared" si="1"/>
        <v>0</v>
      </c>
      <c r="N46" s="95">
        <f>+E46-H46-K46</f>
        <v>6316384</v>
      </c>
      <c r="O46" s="5"/>
    </row>
    <row r="47" spans="1:15" ht="10.5" customHeight="1" thickBot="1">
      <c r="A47" s="76" t="s">
        <v>18</v>
      </c>
      <c r="B47" s="24" t="s">
        <v>28</v>
      </c>
      <c r="C47" s="47">
        <f>+C45+C46</f>
        <v>6615990</v>
      </c>
      <c r="D47" s="47">
        <f aca="true" t="shared" si="12" ref="D47:N47">+D45+D46</f>
        <v>150</v>
      </c>
      <c r="E47" s="47">
        <f t="shared" si="12"/>
        <v>6616140</v>
      </c>
      <c r="F47" s="47">
        <f t="shared" si="12"/>
        <v>-299606</v>
      </c>
      <c r="G47" s="47">
        <f t="shared" si="12"/>
        <v>-150</v>
      </c>
      <c r="H47" s="47">
        <f t="shared" si="12"/>
        <v>-299756</v>
      </c>
      <c r="I47" s="47">
        <f t="shared" si="12"/>
        <v>0</v>
      </c>
      <c r="J47" s="47">
        <f t="shared" si="12"/>
        <v>0</v>
      </c>
      <c r="K47" s="47">
        <f t="shared" si="12"/>
        <v>0</v>
      </c>
      <c r="L47" s="47">
        <f>+L45+L46</f>
        <v>6316384</v>
      </c>
      <c r="M47" s="47">
        <f t="shared" si="12"/>
        <v>0</v>
      </c>
      <c r="N47" s="77">
        <f t="shared" si="12"/>
        <v>6316384</v>
      </c>
      <c r="O47" s="5"/>
    </row>
    <row r="48" spans="1:15" ht="10.5" customHeight="1" thickBot="1">
      <c r="A48" s="99" t="s">
        <v>161</v>
      </c>
      <c r="B48" s="23" t="s">
        <v>180</v>
      </c>
      <c r="C48" s="36">
        <f>+'26'!L48+'28'!L48+'30'!L48</f>
        <v>4000000</v>
      </c>
      <c r="D48" s="36">
        <f>+'26'!M48+'28'!M48+'30'!M48</f>
        <v>0</v>
      </c>
      <c r="E48" s="36">
        <f>+'26'!N48+'28'!N48+'30'!N48</f>
        <v>4000000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f>+C48+F48+I48</f>
        <v>4000000</v>
      </c>
      <c r="M48" s="47">
        <f>+D48+G48-J48</f>
        <v>0</v>
      </c>
      <c r="N48" s="77">
        <f>+E48+H48-K48</f>
        <v>4000000</v>
      </c>
      <c r="O48" s="5"/>
    </row>
    <row r="49" spans="1:15" ht="10.5" customHeight="1" thickBot="1">
      <c r="A49" s="76" t="s">
        <v>133</v>
      </c>
      <c r="B49" s="24" t="s">
        <v>135</v>
      </c>
      <c r="C49" s="47">
        <f>+C44+C47</f>
        <v>16498999</v>
      </c>
      <c r="D49" s="47">
        <f>+D44+D47+D48</f>
        <v>-113909</v>
      </c>
      <c r="E49" s="47">
        <f>+E44+E47+E48</f>
        <v>20385090</v>
      </c>
      <c r="F49" s="47">
        <f aca="true" t="shared" si="13" ref="F49:L49">+F44+F47+F48</f>
        <v>-6509194</v>
      </c>
      <c r="G49" s="47">
        <f t="shared" si="13"/>
        <v>113909</v>
      </c>
      <c r="H49" s="47">
        <f t="shared" si="13"/>
        <v>-6395285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13989805</v>
      </c>
      <c r="M49" s="47">
        <f>+D49+G49-J49</f>
        <v>0</v>
      </c>
      <c r="N49" s="77">
        <f>+N44+N47+N48</f>
        <v>13989805</v>
      </c>
      <c r="O49" s="5"/>
    </row>
    <row r="50" spans="1:15" s="21" customFormat="1" ht="10.5" customHeight="1" thickBot="1">
      <c r="A50" s="76"/>
      <c r="B50" s="78" t="s">
        <v>138</v>
      </c>
      <c r="C50" s="47">
        <f>+C37+C41+C48+C49</f>
        <v>40880903</v>
      </c>
      <c r="D50" s="47">
        <f>+D37+D41+D49</f>
        <v>-2223055</v>
      </c>
      <c r="E50" s="47">
        <f>+E37+E41+E49</f>
        <v>38657848</v>
      </c>
      <c r="F50" s="47">
        <f aca="true" t="shared" si="14" ref="F50:K50">+F37+F41+F49</f>
        <v>-6509194</v>
      </c>
      <c r="G50" s="47">
        <f t="shared" si="14"/>
        <v>113909</v>
      </c>
      <c r="H50" s="47">
        <f t="shared" si="14"/>
        <v>-6395285</v>
      </c>
      <c r="I50" s="47">
        <f t="shared" si="14"/>
        <v>-740000</v>
      </c>
      <c r="J50" s="47">
        <f t="shared" si="14"/>
        <v>0</v>
      </c>
      <c r="K50" s="47">
        <f t="shared" si="14"/>
        <v>-740000</v>
      </c>
      <c r="L50" s="47">
        <f>+L37+L41+L49</f>
        <v>33631709</v>
      </c>
      <c r="M50" s="47">
        <f>+M37+M41+M49</f>
        <v>-2109146</v>
      </c>
      <c r="N50" s="77">
        <f>+N37+N41+N49</f>
        <v>31522563</v>
      </c>
      <c r="O50" s="6"/>
    </row>
    <row r="51" spans="1:15" ht="12" customHeight="1" thickBot="1">
      <c r="A51" s="81"/>
      <c r="B51" s="82" t="s">
        <v>29</v>
      </c>
      <c r="C51" s="59">
        <f>+'26'!L51+'28'!L51+'30'!L51</f>
        <v>699.5</v>
      </c>
      <c r="D51" s="59">
        <f>+'26'!M51+'28'!M51+'30'!M51</f>
        <v>0</v>
      </c>
      <c r="E51" s="59">
        <f>+'26'!N51+'28'!N51+'30'!N51</f>
        <v>699.5</v>
      </c>
      <c r="F51" s="54"/>
      <c r="G51" s="54"/>
      <c r="H51" s="54"/>
      <c r="I51" s="54"/>
      <c r="J51" s="54"/>
      <c r="K51" s="54"/>
      <c r="L51" s="59">
        <f t="shared" si="0"/>
        <v>699.5</v>
      </c>
      <c r="M51" s="59">
        <f t="shared" si="1"/>
        <v>0</v>
      </c>
      <c r="N51" s="60">
        <f>+E51-H51-K51</f>
        <v>699.5</v>
      </c>
      <c r="O51" s="32"/>
    </row>
    <row r="52" spans="1:15" ht="12" customHeight="1" thickBot="1">
      <c r="A52" s="83"/>
      <c r="B52" s="82" t="s">
        <v>30</v>
      </c>
      <c r="C52" s="59">
        <f>+'26'!L52+'28'!L52+'30'!L52</f>
        <v>0</v>
      </c>
      <c r="D52" s="59">
        <f>+'26'!M52+'28'!M52+'30'!M52</f>
        <v>0</v>
      </c>
      <c r="E52" s="59">
        <f>+'26'!N52+'28'!N52+'30'!N52</f>
        <v>0</v>
      </c>
      <c r="F52" s="57"/>
      <c r="G52" s="54"/>
      <c r="H52" s="57"/>
      <c r="I52" s="57"/>
      <c r="J52" s="57"/>
      <c r="K52" s="57"/>
      <c r="L52" s="59">
        <f t="shared" si="0"/>
        <v>0</v>
      </c>
      <c r="M52" s="59">
        <f t="shared" si="1"/>
        <v>0</v>
      </c>
      <c r="N52" s="60">
        <f>+E52-H52-K52</f>
        <v>0</v>
      </c>
      <c r="O52" s="1"/>
    </row>
    <row r="53" spans="3:5" ht="12.75">
      <c r="C53" s="30"/>
      <c r="D53" s="30"/>
      <c r="E53" s="30"/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7" ht="12.75">
      <c r="N57" s="1"/>
    </row>
    <row r="59" ht="12.75">
      <c r="N59" s="1"/>
    </row>
  </sheetData>
  <sheetProtection selectLockedCells="1" selectUnlockedCells="1"/>
  <mergeCells count="21">
    <mergeCell ref="G5:G6"/>
    <mergeCell ref="A8:B8"/>
    <mergeCell ref="L5:L6"/>
    <mergeCell ref="F3:H4"/>
    <mergeCell ref="J5:J6"/>
    <mergeCell ref="K5:K6"/>
    <mergeCell ref="D5:D6"/>
    <mergeCell ref="I5:I6"/>
    <mergeCell ref="L3:N4"/>
    <mergeCell ref="A3:B6"/>
    <mergeCell ref="C3:E4"/>
    <mergeCell ref="A29:B29"/>
    <mergeCell ref="C5:C6"/>
    <mergeCell ref="E5:E6"/>
    <mergeCell ref="H5:H6"/>
    <mergeCell ref="A7:B7"/>
    <mergeCell ref="A1:N1"/>
    <mergeCell ref="M5:M6"/>
    <mergeCell ref="I3:K4"/>
    <mergeCell ref="F5:F6"/>
    <mergeCell ref="N5:N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V42" sqref="V42"/>
    </sheetView>
  </sheetViews>
  <sheetFormatPr defaultColWidth="9.00390625" defaultRowHeight="12.75"/>
  <cols>
    <col min="1" max="16384" width="9.125" style="87" customWidth="1"/>
  </cols>
  <sheetData/>
  <sheetProtection/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54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2" width="11.875" style="8" customWidth="1"/>
    <col min="13" max="13" width="10.375" style="8" customWidth="1"/>
    <col min="14" max="14" width="10.625" style="8" customWidth="1"/>
    <col min="15" max="15" width="10.00390625" style="1" customWidth="1"/>
    <col min="16" max="16" width="12.375" style="8" customWidth="1"/>
    <col min="17" max="19" width="9.125" style="8" customWidth="1"/>
    <col min="20" max="16384" width="9.125" style="8" customWidth="1"/>
  </cols>
  <sheetData>
    <row r="1" spans="1:14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120" t="s">
        <v>1</v>
      </c>
      <c r="B3" s="121"/>
      <c r="C3" s="124">
        <v>1018</v>
      </c>
      <c r="D3" s="124"/>
      <c r="E3" s="141"/>
      <c r="F3" s="124">
        <v>1020</v>
      </c>
      <c r="G3" s="124"/>
      <c r="H3" s="124"/>
      <c r="I3" s="124">
        <v>1021</v>
      </c>
      <c r="J3" s="124"/>
      <c r="K3" s="124"/>
      <c r="L3" s="146" t="s">
        <v>39</v>
      </c>
      <c r="M3" s="146"/>
      <c r="N3" s="147"/>
    </row>
    <row r="4" spans="1:15" s="10" customFormat="1" ht="23.25" customHeight="1" thickBot="1">
      <c r="A4" s="122"/>
      <c r="B4" s="123"/>
      <c r="C4" s="128" t="s">
        <v>41</v>
      </c>
      <c r="D4" s="128"/>
      <c r="E4" s="128"/>
      <c r="F4" s="128" t="s">
        <v>113</v>
      </c>
      <c r="G4" s="128"/>
      <c r="H4" s="128"/>
      <c r="I4" s="128" t="s">
        <v>189</v>
      </c>
      <c r="J4" s="128"/>
      <c r="K4" s="128"/>
      <c r="L4" s="148"/>
      <c r="M4" s="148"/>
      <c r="N4" s="149"/>
      <c r="O4" s="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6" ht="10.5" customHeight="1">
      <c r="A9" s="94" t="s">
        <v>140</v>
      </c>
      <c r="B9" s="17" t="s">
        <v>6</v>
      </c>
      <c r="C9" s="4"/>
      <c r="D9" s="4"/>
      <c r="E9" s="4"/>
      <c r="F9" s="4">
        <v>1500</v>
      </c>
      <c r="G9" s="4"/>
      <c r="H9" s="4">
        <f>+F9+G9</f>
        <v>1500</v>
      </c>
      <c r="I9" s="4"/>
      <c r="J9" s="4"/>
      <c r="K9" s="4"/>
      <c r="L9" s="36">
        <f>+1!C9+1!F9+1!I9+1!L9+2!C9+2!F9+2!I9+2!L9+3!C9+3!F9+3!I9+3!L9+4!C9+4!F9</f>
        <v>302635</v>
      </c>
      <c r="M9" s="36">
        <f>+1!D9+1!G9+1!J9+1!M9+2!D9+2!G9+2!J9+2!M9+3!D9+3!G9+3!J9+3!M9+4!D9+4!G9</f>
        <v>0</v>
      </c>
      <c r="N9" s="95">
        <f>+1!E9+1!H9+1!K9+1!N9+2!E9+2!H9+2!K9+2!N9+3!E9+3!H9+3!K9+3!N9+4!E9+4!H9</f>
        <v>302635</v>
      </c>
      <c r="P9" s="1"/>
    </row>
    <row r="10" spans="1:16" ht="10.5" customHeight="1">
      <c r="A10" s="94" t="s">
        <v>141</v>
      </c>
      <c r="B10" s="17" t="s">
        <v>114</v>
      </c>
      <c r="C10" s="4"/>
      <c r="D10" s="4"/>
      <c r="E10" s="4"/>
      <c r="F10" s="4">
        <v>1500</v>
      </c>
      <c r="G10" s="4"/>
      <c r="H10" s="4">
        <f>+F10+G10</f>
        <v>1500</v>
      </c>
      <c r="I10" s="4"/>
      <c r="J10" s="4"/>
      <c r="K10" s="4"/>
      <c r="L10" s="36">
        <f>+1!C10+1!F10+1!I10+1!L10+2!C10+2!F10+2!I10+2!L10+3!C10+3!F10+3!I10+3!L10+4!C10+4!F10</f>
        <v>55726</v>
      </c>
      <c r="M10" s="36">
        <f>+1!D10+1!G10+1!J10+1!M10+2!D10+2!G10+2!J10+2!M10+3!D10+3!G10+3!J10+3!M10+4!D10+4!G10</f>
        <v>0</v>
      </c>
      <c r="N10" s="95">
        <f>+1!E10+1!H10+1!K10+1!N10+2!E10+2!H10+2!K10+2!N10+3!E10+3!H10+3!K10+3!N10+4!E10+4!H10</f>
        <v>55726</v>
      </c>
      <c r="P10" s="1"/>
    </row>
    <row r="11" spans="1:16" ht="10.5" customHeight="1">
      <c r="A11" s="94" t="s">
        <v>142</v>
      </c>
      <c r="B11" s="17" t="s">
        <v>7</v>
      </c>
      <c r="C11" s="4">
        <v>238394</v>
      </c>
      <c r="D11" s="4">
        <f>-34924+500</f>
        <v>-34424</v>
      </c>
      <c r="E11" s="4">
        <f>+C11+D11</f>
        <v>203970</v>
      </c>
      <c r="F11" s="4">
        <v>1523485</v>
      </c>
      <c r="G11" s="4">
        <f>-67342-46330</f>
        <v>-113672</v>
      </c>
      <c r="H11" s="4">
        <f>+F11+G11</f>
        <v>1409813</v>
      </c>
      <c r="I11" s="4"/>
      <c r="J11" s="4">
        <v>300</v>
      </c>
      <c r="K11" s="4">
        <f>SUM(J11)</f>
        <v>300</v>
      </c>
      <c r="L11" s="36">
        <f>+1!C11+1!F11+1!I11+1!L11+2!C11+2!F11+2!I11+2!L11+3!C11+3!F11+3!I11+3!L11+4!C11+4!F11</f>
        <v>8838287</v>
      </c>
      <c r="M11" s="36">
        <f>+1!D11+1!G11+1!J11+1!M11+2!D11+2!G11+2!J11+2!M11+3!D11+3!G11+3!J11+3!M11+4!D11+4!G11+J11</f>
        <v>-153255</v>
      </c>
      <c r="N11" s="36">
        <f>+1!E11+1!H11+1!K11+1!N11+2!E11+2!H11+2!K11+2!N11+3!E11+3!H11+3!K11+3!N11+4!E11+4!H11+K11</f>
        <v>8685032</v>
      </c>
      <c r="P11" s="1"/>
    </row>
    <row r="12" spans="1:16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+1!C12+1!F12+1!I12+1!L12+2!C12+2!F12+2!I12+2!L12+3!C12+3!F12+3!I12+3!L12+4!C12+4!F12</f>
        <v>626200</v>
      </c>
      <c r="M12" s="36">
        <f>+1!D12+1!G12+1!J12+1!M12+2!D12+2!G12+2!J12+2!M12+3!D12+3!G12+3!J12+3!M12+4!D12+4!G12</f>
        <v>0</v>
      </c>
      <c r="N12" s="95">
        <f>+1!E12+1!H12+1!K12+1!N12+2!E12+2!H12+2!K12+2!N12+3!E12+3!H12+3!K12+3!N12+4!E12+4!H12</f>
        <v>626200</v>
      </c>
      <c r="P12" s="1"/>
    </row>
    <row r="13" spans="1:16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+1!C13+1!F13+1!I13+1!L13+2!C13+2!F13+2!I13+2!L13+3!C13+3!F13+3!I13+3!L13+4!C13+4!F13</f>
        <v>250</v>
      </c>
      <c r="M13" s="36">
        <f>+1!D13+1!G13+1!J13+1!M13+2!D13+2!G13+2!J13+2!M13+3!D13+3!G13+3!J13+3!M13+4!D13+4!G13</f>
        <v>300</v>
      </c>
      <c r="N13" s="95">
        <f>+1!E13+1!H13+1!K13+1!N13+2!E13+2!H13+2!K13+2!N13+3!E13+3!H13+3!K13+3!N13+4!E13+4!H13</f>
        <v>550</v>
      </c>
      <c r="P13" s="1"/>
    </row>
    <row r="14" spans="1:16" ht="10.5" customHeight="1" thickBot="1">
      <c r="A14" s="76" t="s">
        <v>10</v>
      </c>
      <c r="B14" s="24" t="s">
        <v>116</v>
      </c>
      <c r="C14" s="46">
        <f>+C9+C10+C11+C12+C13</f>
        <v>238394</v>
      </c>
      <c r="D14" s="46">
        <f>+D9+D10+D11+D12+D13</f>
        <v>-34424</v>
      </c>
      <c r="E14" s="46">
        <f aca="true" t="shared" si="0" ref="E14:K14">+E9+E10+E11+E12+E13</f>
        <v>203970</v>
      </c>
      <c r="F14" s="46">
        <f t="shared" si="0"/>
        <v>1526485</v>
      </c>
      <c r="G14" s="46">
        <f>+G9+G10+G11+G12+G13</f>
        <v>-113672</v>
      </c>
      <c r="H14" s="46">
        <f t="shared" si="0"/>
        <v>1412813</v>
      </c>
      <c r="I14" s="46">
        <f t="shared" si="0"/>
        <v>0</v>
      </c>
      <c r="J14" s="46">
        <f t="shared" si="0"/>
        <v>300</v>
      </c>
      <c r="K14" s="46">
        <f t="shared" si="0"/>
        <v>300</v>
      </c>
      <c r="L14" s="47">
        <f>+1!C14+1!F14+1!I14+1!L14+2!C14+2!F14+2!I14+2!L14+3!C14+3!F14+3!I14+3!L14+4!C14+4!F14</f>
        <v>9823098</v>
      </c>
      <c r="M14" s="47">
        <f>+1!D14+1!G14+1!J14+1!M14+2!D14+2!G14+2!J14+2!M14+3!D14+3!G14+3!J14+3!M14+4!D14+4!G14+J14</f>
        <v>-152955</v>
      </c>
      <c r="N14" s="77">
        <f>+1!E14+1!H14+1!K14+1!N14+2!E14+2!H14+2!K14+2!N14+3!E14+3!H14+3!K14+3!N14+4!E14+4!H14+K14</f>
        <v>9670143</v>
      </c>
      <c r="P14" s="1"/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36">
        <f>+1!C15+1!F15+1!I15+1!L15+2!C15+2!F15+2!I15+2!L15+3!C15+3!F15+3!I15+3!L15+4!C15+4!F15</f>
        <v>0</v>
      </c>
      <c r="M15" s="36">
        <f>+1!D15+1!G15+1!J15+1!M15+2!D15+2!G15+2!J15+2!M15+3!D15+3!G15+3!J15+3!M15+4!D15+4!G15</f>
        <v>0</v>
      </c>
      <c r="N15" s="95">
        <f>+1!E15+1!H15+1!K15+1!N15+2!E15+2!H15+2!K15+2!N15+3!E15+3!H15+3!K15+3!N15+4!E15+4!H15</f>
        <v>0</v>
      </c>
    </row>
    <row r="16" spans="1:16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+1!C16+1!F16+1!I16+1!L16+2!C16+2!F16+2!I16+2!L16+3!C16+3!F16+3!I16+3!L16+4!C16+4!F16</f>
        <v>0</v>
      </c>
      <c r="M16" s="36">
        <f>+1!D16+1!G16+1!J16+1!M16+2!D16+2!G16+2!J16+2!M16+3!D16+3!G16+3!J16+3!M16+4!D16+4!G16</f>
        <v>0</v>
      </c>
      <c r="N16" s="95">
        <f>+1!E16+1!H16+1!K16+1!N16+2!E16+2!H16+2!K16+2!N16+3!E16+3!H16+3!K16+3!N16+4!E16+4!H16</f>
        <v>0</v>
      </c>
      <c r="P16" s="1"/>
    </row>
    <row r="17" spans="1:16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+1!C17+1!F17+1!I17+1!L17+2!C17+2!F17+2!I17+2!L17+3!C17+3!F17+3!I17+3!L17+4!C17+4!F17</f>
        <v>0</v>
      </c>
      <c r="M17" s="36">
        <f>+1!D17+1!G17+1!J17+1!M17+2!D17+2!G17+2!J17+2!M17+3!D17+3!G17+3!J17+3!M17+4!D17+4!G17</f>
        <v>0</v>
      </c>
      <c r="N17" s="95">
        <f>+1!E17+1!H17+1!K17+1!N17+2!E17+2!H17+2!K17+2!N17+3!E17+3!H17+3!K17+3!N17+4!E17+4!H17</f>
        <v>0</v>
      </c>
      <c r="O17" s="5"/>
      <c r="P17" s="5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K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7">
        <f>+1!C18+1!F18+1!I18+1!L18+2!C18+2!F18+2!I18+2!L18+3!C18+3!F18+3!I18+3!L18+4!C18+4!F18</f>
        <v>0</v>
      </c>
      <c r="M18" s="47">
        <f>+1!D18+1!G18+1!J18+1!M18+2!D18+2!G18+2!J18+2!M18+3!D18+3!G18+3!J18+3!M18+4!D18+4!G18</f>
        <v>0</v>
      </c>
      <c r="N18" s="77">
        <f>+1!E18+1!H18+1!K18+1!N18+2!E18+2!H18+2!K18+2!N18+3!E18+3!H18+3!K18+3!N18+4!E18+4!H18</f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>
        <f>+1!C19+1!F19+1!I19+1!L19+2!C19+2!F19+2!I19+2!L19+3!C19+3!F19+3!I19+3!L19+4!C19+4!F19</f>
        <v>0</v>
      </c>
      <c r="M19" s="36">
        <f>+1!D19+1!G19+1!J19+1!M19+2!D19+2!G19+2!J19+2!M19+3!D19+3!G19+3!J19+3!M19+4!D19+4!G19</f>
        <v>0</v>
      </c>
      <c r="N19" s="95">
        <f>+1!E19+1!H19+1!K19+1!N19+2!E19+2!H19+2!K19+2!N19+3!E19+3!H19+3!K19+3!N19+4!E19+4!H19</f>
        <v>0</v>
      </c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36">
        <f>+1!C20+1!F20+1!I20+1!L20+2!C20+2!F20+2!I20+2!L20+3!C20+3!F20+3!I20+3!L20+4!C20+4!F20</f>
        <v>110323</v>
      </c>
      <c r="M20" s="36">
        <f>+1!D20+1!G20+1!J20+1!M20+2!D20+2!G20+2!J20+2!M20+3!D20+3!G20+3!J20+3!M20+4!D20+4!G20</f>
        <v>0</v>
      </c>
      <c r="N20" s="95">
        <f>+1!E20+1!H20+1!K20+1!N20+2!E20+2!H20+2!K20+2!N20+3!E20+3!H20+3!K20+3!N20+4!E20+4!H20</f>
        <v>110323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7">
        <f>+1!C21+1!F21+1!I21+1!L21+2!C21+2!F21+2!I21+2!L21+3!C21+3!F21+3!I21+3!L21+4!C21+4!F21</f>
        <v>110323</v>
      </c>
      <c r="M21" s="47">
        <f>+1!D21+1!G21+1!J21+1!M21+2!D21+2!G21+2!J21+2!M21+3!D21+3!G21+3!J21+3!M21+4!D21+4!G21</f>
        <v>0</v>
      </c>
      <c r="N21" s="77">
        <f>+1!E21+1!H21+1!K21+1!N21+2!E21+2!H21+2!K21+2!N21+3!E21+3!H21+3!K21+3!N21+4!E21+4!H21</f>
        <v>110323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+1!C22+1!F22+1!I22+1!L22+2!C22+2!F22+2!I22+2!L22+3!C22+3!F22+3!I22+3!L22+4!C22+4!F22</f>
        <v>0</v>
      </c>
      <c r="M22" s="36">
        <f>+1!D22+1!G22+1!J22+1!M22+2!D22+2!G22+2!J22+2!M22+3!D22+3!G22+3!J22+3!M22+4!D22+4!G22</f>
        <v>0</v>
      </c>
      <c r="N22" s="95">
        <f>+1!E22+1!H22+1!K22+1!N22+2!E22+2!H22+2!K22+2!N22+3!E22+3!H22+3!K22+3!N22+4!E22+4!H22</f>
        <v>0</v>
      </c>
    </row>
    <row r="23" spans="1:15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36">
        <f>+1!C23+1!F23+1!I23+1!L23+2!C23+2!F23+2!I23+2!L23+3!C23+3!F23+3!I23+3!L23+4!C23+4!F23</f>
        <v>0</v>
      </c>
      <c r="M23" s="36">
        <f>+1!D23+1!G23+1!J23+1!M23+2!D23+2!G23+2!J23+2!M23+3!D23+3!G23+3!J23+3!M23+4!D23+4!G23</f>
        <v>0</v>
      </c>
      <c r="N23" s="95">
        <f>+1!E23+1!H23+1!K23+1!N23+2!E23+2!H23+2!K23+2!N23+3!E23+3!H23+3!K23+3!N23+4!E23+4!H23</f>
        <v>0</v>
      </c>
      <c r="O23" s="8"/>
    </row>
    <row r="24" spans="1:15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+1!C24+1!F24+1!I24+1!L24+2!C24+2!F24+2!I24+2!L24+3!C24+3!F24+3!I24+3!L24+4!C24+4!F24</f>
        <v>0</v>
      </c>
      <c r="M24" s="36">
        <f>+1!D24+1!G24+1!J24+1!M24+2!D24+2!G24+2!J24+2!M24+3!D24+3!G24+3!J24+3!M24+4!D24+4!G24</f>
        <v>0</v>
      </c>
      <c r="N24" s="95">
        <f>+1!E24+1!H24+1!K24+1!N24+2!E24+2!H24+2!K24+2!N24+3!E24+3!H24+3!K24+3!N24+4!E24+4!H24</f>
        <v>0</v>
      </c>
      <c r="O24" s="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7">
        <f>+1!C25+1!F25+1!I25+1!L25+2!C25+2!F25+2!I25+2!L25+3!C25+3!F25+3!I25+3!L25+4!C25+4!F25</f>
        <v>0</v>
      </c>
      <c r="M25" s="47">
        <f>+1!D25+1!G25+1!J25+1!M25+2!D25+2!G25+2!J25+2!M25+3!D25+3!G25+3!J25+3!M25+4!D25+4!G25</f>
        <v>0</v>
      </c>
      <c r="N25" s="77">
        <f>+1!E25+1!H25+1!K25+1!N25+2!E25+2!H25+2!K25+2!N25+3!E25+3!H25+3!K25+3!N25+4!E25+4!H25</f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>+1!C26+1!F26+1!I26+1!L26+2!C26+2!F26+2!I26+2!L26+3!C26+3!F26+3!I26+3!L26+4!C26+4!F26</f>
        <v>0</v>
      </c>
      <c r="M26" s="36">
        <f>+1!D26+1!G26+1!J26+1!M26+2!D26+2!G26+2!J26+2!M26+3!D26+3!G26+3!J26+3!M26+4!D26+4!G26</f>
        <v>0</v>
      </c>
      <c r="N26" s="95">
        <f>+1!E26+1!H26+1!K26+1!N26+2!E26+2!H26+2!K26+2!N26+3!E26+3!H26+3!K26+3!N26+4!E26+4!H26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7">
        <f>+1!C27+1!F27+1!I27+1!L27+2!C27+2!F27+2!I27+2!L27+3!C27+3!F27+3!I27+3!L27+4!C27+4!F27</f>
        <v>110323</v>
      </c>
      <c r="M27" s="47">
        <f>+1!D27+1!G27+1!J27+1!M27+2!D27+2!G27+2!J27+2!M27+3!D27+3!G27+3!J27+3!M27+4!D27+4!G27</f>
        <v>0</v>
      </c>
      <c r="N27" s="77">
        <f>+1!E27+1!H27+1!K27+1!N27+2!E27+2!H27+2!K27+2!N27+3!E27+3!H27+3!K27+3!N27+4!E27+4!H27</f>
        <v>110323</v>
      </c>
    </row>
    <row r="28" spans="1:15" s="13" customFormat="1" ht="10.5" customHeight="1">
      <c r="A28" s="100"/>
      <c r="B28" s="22" t="s">
        <v>137</v>
      </c>
      <c r="C28" s="6">
        <f>+C14++C18+C26+C27</f>
        <v>238394</v>
      </c>
      <c r="D28" s="6">
        <f>+D14++D18+D26+D27</f>
        <v>-34424</v>
      </c>
      <c r="E28" s="6">
        <f aca="true" t="shared" si="5" ref="E28:K28">+E14++E18+E26+E27</f>
        <v>203970</v>
      </c>
      <c r="F28" s="6">
        <f t="shared" si="5"/>
        <v>1526485</v>
      </c>
      <c r="G28" s="6">
        <f>+G14++G18+G26+G27</f>
        <v>-113672</v>
      </c>
      <c r="H28" s="6">
        <f t="shared" si="5"/>
        <v>1412813</v>
      </c>
      <c r="I28" s="6">
        <f t="shared" si="5"/>
        <v>0</v>
      </c>
      <c r="J28" s="6">
        <f t="shared" si="5"/>
        <v>300</v>
      </c>
      <c r="K28" s="6">
        <f t="shared" si="5"/>
        <v>300</v>
      </c>
      <c r="L28" s="36">
        <f>+1!C28+1!F28+1!I28+1!L28+2!C28+2!F28+2!I28+2!L28+3!C28+3!F28+3!I28+3!L28+4!C28+4!F28</f>
        <v>9933421</v>
      </c>
      <c r="M28" s="36">
        <f>+1!D28+1!G28+1!J28+1!M28+2!D28+2!G28+2!J28+2!M28+3!D28+3!G28+3!J28+3!M28+4!D28+4!G28</f>
        <v>-153255</v>
      </c>
      <c r="N28" s="95">
        <f>+1!E28+1!H28+1!K28+1!N28+2!E28+2!H28+2!K28+2!N28+3!E28+3!H28+3!K28+3!N28+4!E28+4!H28</f>
        <v>9780166</v>
      </c>
      <c r="O28" s="5"/>
    </row>
    <row r="29" spans="1:20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6">
        <f>+1!C29+1!F29+1!I29+1!L29+2!C29+2!F29+2!I29+2!L29+3!C29+3!F29+3!I29+3!L29+4!C29+4!F29</f>
        <v>0</v>
      </c>
      <c r="M29" s="36">
        <f>+1!D29+1!G29+1!J29+1!M29+2!D29+2!G29+2!J29+2!M29+3!D29+3!G29+3!J29+3!M29+4!D29+4!G29</f>
        <v>0</v>
      </c>
      <c r="N29" s="95">
        <f>+1!E29+1!H29+1!K29+1!N29+2!E29+2!H29+2!K29+2!N29+3!E29+3!H29+3!K29+3!N29+4!E29+4!H29</f>
        <v>0</v>
      </c>
      <c r="T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6">
        <f>+1!C30+1!F30+1!I30+1!L30+2!C30+2!F30+2!I30+2!L30+3!C30+3!F30+3!I30+3!L30+4!C30+4!F30</f>
        <v>0</v>
      </c>
      <c r="M30" s="36">
        <f>+1!D30+1!G30+1!J30+1!M30+2!D30+2!G30+2!J30+2!M30+3!D30+3!G30+3!J30+3!M30+4!D30+4!G30</f>
        <v>0</v>
      </c>
      <c r="N30" s="95">
        <f>+1!E30+1!H30+1!K30+1!N30+2!E30+2!H30+2!K30+2!N30+3!E30+3!H30+3!K30+3!N30+4!E30+4!H30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6">
        <f>+1!C31+1!F31+1!I31+1!L31+2!C31+2!F31+2!I31+2!L31+3!C31+3!F31+3!I31+3!L31+4!C31+4!F31</f>
        <v>0</v>
      </c>
      <c r="M31" s="36">
        <f>+1!D31+1!G31+1!J31+1!M31+2!D31+2!G31+2!J31+2!M31+3!D31+3!G31+3!J31+3!M31+4!D31+4!G31</f>
        <v>0</v>
      </c>
      <c r="N31" s="95">
        <f>+1!E31+1!H31+1!K31+1!N31+2!E31+2!H31+2!K31+2!N31+3!E31+3!H31+3!K31+3!N31+4!E31+4!H31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6">
        <f>+1!C32+1!F32+1!I32+1!L32+2!C32+2!F32+2!I32+2!L32+3!C32+3!F32+3!I32+3!L32+4!C32+4!F32</f>
        <v>0</v>
      </c>
      <c r="M32" s="36">
        <f>+1!D32+1!G32+1!J32+1!M32+2!D32+2!G32+2!J32+2!M32+3!D32+3!G32+3!J32+3!M32+4!D32+4!G32</f>
        <v>0</v>
      </c>
      <c r="N32" s="95">
        <f>+1!E32+1!H32+1!K32+1!N32+2!E32+2!H32+2!K32+2!N32+3!E32+3!H32+3!K32+3!N32+4!E32+4!H32</f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K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9">
        <f>+1!C33+1!F33+1!I33+1!L33+2!C33+2!F33+2!I33+2!L33+3!C33+3!F33+3!I33+3!L33+4!C33+4!F33</f>
        <v>0</v>
      </c>
      <c r="M33" s="49">
        <f>+1!D33+1!G33+1!J33+1!M33+2!D33+2!G33+2!J33+2!M33+3!D33+3!G33+3!J33+3!M33+4!D33+4!G33</f>
        <v>0</v>
      </c>
      <c r="N33" s="102">
        <f>+1!E33+1!H33+1!K33+1!N33+2!E33+2!H33+2!K33+2!N33+3!E33+3!H33+3!K33+3!N33+4!E33+4!H33</f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+1!C34+1!F34+1!I34+1!L34+2!C34+2!F34+2!I34+2!L34+3!C34+3!F34+3!I34+3!L34+4!C34+4!F34</f>
        <v>0</v>
      </c>
      <c r="M34" s="36">
        <f>+1!D34+1!G34+1!J34+1!M34+2!D34+2!G34+2!J34+2!M34+3!D34+3!G34+3!J34+3!M34+4!D34+4!G34</f>
        <v>0</v>
      </c>
      <c r="N34" s="95">
        <f>+1!E34+1!H34+1!K34+1!N34+2!E34+2!H34+2!K34+2!N34+3!E34+3!H34+3!K34+3!N34+4!E34+4!H34</f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6">
        <f>+1!C35+1!F35+1!I35+1!L35+2!C35+2!F35+2!I35+2!L35+3!C35+3!F35+3!I35+3!L35+4!C35+4!F35</f>
        <v>0</v>
      </c>
      <c r="M35" s="36">
        <f>+1!D35+1!G35+1!J35+1!M35+2!D35+2!G35+2!J35+2!M35+3!D35+3!G35+3!J35+3!M35+4!D35+4!G35</f>
        <v>0</v>
      </c>
      <c r="N35" s="95">
        <f>+1!E35+1!H35+1!K35+1!N35+2!E35+2!H35+2!K35+2!N35+3!E35+3!H35+3!K35+3!N35+4!E35+4!H35</f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+1!C36+1!F36+1!I36+1!L36+2!C36+2!F36+2!I36+2!L36+3!C36+3!F36+3!I36+3!L36+4!C36+4!F36</f>
        <v>0</v>
      </c>
      <c r="M36" s="36">
        <f>+1!D36+1!G36+1!J36+1!M36+2!D36+2!G36+2!J36+2!M36+3!D36+3!G36+3!J36+3!M36+4!D36+4!G36</f>
        <v>0</v>
      </c>
      <c r="N36" s="95">
        <f>+1!E36+1!H36+1!K36+1!N36+2!E36+2!H36+2!K36+2!N36+3!E36+3!H36+3!K36+3!N36+4!E36+4!H36</f>
        <v>0</v>
      </c>
    </row>
    <row r="37" spans="1:36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K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7">
        <f>+1!C37+1!F37+1!I37+1!L37+2!C37+2!F37+2!I37+2!L37+3!C37+3!F37+3!I37+3!L37+4!C37+4!F37</f>
        <v>0</v>
      </c>
      <c r="M37" s="47">
        <f>+1!D37+1!G37+1!J37+1!M37+2!D37+2!G37+2!J37+2!M37+3!D37+3!G37+3!J37+3!M37+4!D37+4!G37</f>
        <v>0</v>
      </c>
      <c r="N37" s="77">
        <f>+1!E37+1!H37+1!K37+1!N37+2!E37+2!H37+2!K37+2!N37+3!E37+3!H37+3!K37+3!N37+4!E37+4!H37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+1!C38+1!F38+1!I38+1!L38+2!C38+2!F38+2!I38+2!L38+3!C38+3!F38+3!I38+3!L38+4!C38+4!F38</f>
        <v>0</v>
      </c>
      <c r="M38" s="36">
        <f>+1!D38+1!G38+1!J38+1!M38+2!D38+2!G38+2!J38+2!M38+3!D38+3!G38+3!J38+3!M38+4!D38+4!G38</f>
        <v>0</v>
      </c>
      <c r="N38" s="95">
        <f>+1!E38+1!H38+1!K38+1!N38+2!E38+2!H38+2!K38+2!N38+3!E38+3!H38+3!K38+3!N38+4!E38+4!H38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6">
        <f>+1!C39+1!F39+1!I39+1!L39+2!C39+2!F39+2!I39+2!L39+3!C39+3!F39+3!I39+3!L39+4!C39+4!F39</f>
        <v>0</v>
      </c>
      <c r="M39" s="36">
        <f>+1!D39+1!G39+1!J39+1!M39+2!D39+2!G39+2!J39+2!M39+3!D39+3!G39+3!J39+3!M39+4!D39+4!G39</f>
        <v>0</v>
      </c>
      <c r="N39" s="95">
        <f>+1!E39+1!H39+1!K39+1!N39+2!E39+2!H39+2!K39+2!N39+3!E39+3!H39+3!K39+3!N39+4!E39+4!H39</f>
        <v>0</v>
      </c>
      <c r="P39" s="3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+1!C40+1!F40+1!I40+1!L40+2!C40+2!F40+2!I40+2!L40+3!C40+3!F40+3!I40+3!L40+4!C40+4!F40</f>
        <v>0</v>
      </c>
      <c r="M40" s="36">
        <f>+1!D40+1!G40+1!J40+1!M40+2!D40+2!G40+2!J40+2!M40+3!D40+3!G40+3!J40+3!M40+4!D40+4!G40</f>
        <v>0</v>
      </c>
      <c r="N40" s="95">
        <f>+1!E40+1!H40+1!K40+1!N40+2!E40+2!H40+2!K40+2!N40+3!E40+3!H40+3!K40+3!N40+4!E40+4!H40</f>
        <v>0</v>
      </c>
      <c r="O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K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7">
        <f>+1!C41+1!F41+1!I41+1!L41+2!C41+2!F41+2!I41+2!L41+3!C41+3!F41+3!I41+3!L41+4!C41+4!F41</f>
        <v>0</v>
      </c>
      <c r="M41" s="47">
        <f>+1!D41+1!G41+1!J41+1!M41+2!D41+2!G41+2!J41+2!M41+3!D41+3!G41+3!J41+3!M41+4!D41+4!G41</f>
        <v>0</v>
      </c>
      <c r="N41" s="77">
        <f>+1!E41+1!H41+1!K41+1!N41+2!E41+2!H41+2!K41+2!N41+3!E41+3!H41+3!K41+3!N41+4!E41+4!H41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+1!C42+1!F42+1!I42+1!L42+2!C42+2!F42+2!I42+2!L42+3!C42+3!F42+3!I42+3!L42+4!C42+4!F42</f>
        <v>0</v>
      </c>
      <c r="M42" s="36">
        <f>+1!D42+1!G42+1!J42+1!M42+2!D42+2!G42+2!J42+2!M42+3!D42+3!G42+3!J42+3!M42+4!D42+4!G42</f>
        <v>0</v>
      </c>
      <c r="N42" s="95">
        <f>+1!E42+1!H42+1!K42+1!N42+2!E42+2!H42+2!K42+2!N42+3!E42+3!H42+3!K42+3!N42+4!E42+4!H42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>
        <f>+1!C43+1!F43+1!I43+1!L43+2!C43+2!F43+2!I43+2!L43+3!C43+3!F43+3!I43+3!L43+4!C43+4!F43</f>
        <v>0</v>
      </c>
      <c r="M43" s="36">
        <f>+1!D43+1!G43+1!J43+1!M43+2!D43+2!G43+2!J43+2!M43+3!D43+3!G43+3!J43+3!M43+4!D43+4!G43</f>
        <v>0</v>
      </c>
      <c r="N43" s="95">
        <f>+1!E43+1!H43+1!K43+1!N43+2!E43+2!H43+2!K43+2!N43+3!E43+3!H43+3!K43+3!N43+4!E43+4!H43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K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7">
        <f>+1!C44+1!F44+1!I44+1!L44+2!C44+2!F44+2!I44+2!L44+3!C44+3!F44+3!I44+3!L44+4!C44+4!F44</f>
        <v>0</v>
      </c>
      <c r="M44" s="47">
        <f>+1!D44+1!G44+1!J44+1!M44+2!D44+2!G44+2!J44+2!M44+3!D44+3!G44+3!J44+3!M44+4!D44+4!G44</f>
        <v>0</v>
      </c>
      <c r="N44" s="77">
        <f>+1!E44+1!H44+1!K44+1!N44+2!E44+2!H44+2!K44+2!N44+3!E44+3!H44+3!K44+3!N44+4!E44+4!H44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>
        <f>+1!C45+1!F45+1!I45+1!L45+2!C45+2!F45+2!I45+2!L45+3!C45+3!F45+3!I45+3!L45+4!C45+4!F45</f>
        <v>0</v>
      </c>
      <c r="M45" s="36">
        <f>+1!D45+1!G45+1!J45+1!M45+2!D45+2!G45+2!J45+2!M45+3!D45+3!G45+3!J45+3!M45+4!D45+4!G45</f>
        <v>0</v>
      </c>
      <c r="N45" s="95">
        <f>+1!E45+1!H45+1!K45+1!N45+2!E45+2!H45+2!K45+2!N45+3!E45+3!H45+3!K45+3!N45+4!E45+4!H45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6">
        <f>+1!C46+1!F46+1!I46+1!L46+2!C46+2!F46+2!I46+2!L46+3!C46+3!F46+3!I46+3!L46+4!C46+4!F46</f>
        <v>0</v>
      </c>
      <c r="M46" s="36">
        <f>+1!D46+1!G46+1!J46+1!M46+2!D46+2!G46+2!J46+2!M46+3!D46+3!G46+3!J46+3!M46+4!D46+4!G46</f>
        <v>0</v>
      </c>
      <c r="N46" s="95">
        <f>+1!E46+1!H46+1!K46+1!N46+2!E46+2!H46+2!K46+2!N46+3!E46+3!H46+3!K46+3!N46+4!E46+4!H46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K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7">
        <f>+1!C47+1!F47+1!I47+1!L47+2!C47+2!F47+2!I47+2!L47+3!C47+3!F47+3!I47+3!L47+4!C47+4!F47</f>
        <v>0</v>
      </c>
      <c r="M47" s="47">
        <f>+1!D47+1!G47+1!J47+1!M47+2!D47+2!G47+2!J47+2!M47+3!D47+3!G47+3!J47+3!M47+4!D47+4!G47</f>
        <v>0</v>
      </c>
      <c r="N47" s="77">
        <f>+1!E47+1!H47+1!K47+1!N47+2!E47+2!H47+2!K47+2!N47+3!E47+3!H47+3!K47+3!N47+4!E47+4!H47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36">
        <f>+1!C48+1!F48+1!I48+1!L48+2!C48+2!F48+2!I48+2!L48+3!C48+3!F48+3!I48+3!L48+4!C48+4!F48</f>
        <v>0</v>
      </c>
      <c r="M48" s="36">
        <f>+1!D48+1!G48+1!J48+1!M48+2!D48+2!G48+2!J48+2!M48+3!D48+3!G48+3!J48+3!M48+4!D48+4!G48</f>
        <v>0</v>
      </c>
      <c r="N48" s="95">
        <f>+1!E48+1!H48+1!K48+1!N48+2!E48+2!H48+2!K48+2!N48+3!E48+3!H48+3!K48+3!N48+4!E48+4!H48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K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7">
        <f>+1!C49+1!F49+1!I49+1!L49+2!C49+2!F49+2!I49+2!L49+3!C49+3!F49+3!I49+3!L49+4!C49+4!F49</f>
        <v>0</v>
      </c>
      <c r="M49" s="47">
        <f>+1!D49+1!G49+1!J49+1!M49+2!D49+2!G49+2!J49+2!M49+3!D49+3!G49+3!J49+3!M49+4!D49+4!G49</f>
        <v>0</v>
      </c>
      <c r="N49" s="77">
        <f>+1!E49+1!H49+1!K49+1!N49+2!E49+2!H49+2!K49+2!N49+3!E49+3!H49+3!K49+3!N49+4!E49+4!H49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K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7">
        <f>+1!C50+1!F50+1!I50+1!L50+2!C50+2!F50+2!I50+2!L50+3!C50+3!F50+3!I50+3!L50+4!C50+4!F50</f>
        <v>0</v>
      </c>
      <c r="M50" s="47">
        <f>+1!D50+1!G50+1!J50+1!M50+2!D50+2!G50+2!J50+2!M50+3!D50+3!G50+3!J50+3!M50+4!D50+4!G50</f>
        <v>0</v>
      </c>
      <c r="N50" s="77">
        <f>+1!E50+1!H50+1!K50+1!N50+2!E50+2!H50+2!K50+2!N50+3!E50+3!H50+3!K50+3!N50+4!E50+4!H50</f>
        <v>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9">
        <f>+1!C51+1!F51+1!I51+1!L51+2!C51+2!F51+2!I51+2!L51+3!C51+3!F51+3!I51+3!L51+4!C51+4!F51</f>
        <v>0</v>
      </c>
      <c r="M51" s="59">
        <f>+1!D51+1!G51+1!J51+1!M51+2!D51+2!G51+2!J51+2!M51+3!D51+3!G51+3!J51+3!M51+4!D51+4!G51</f>
        <v>0</v>
      </c>
      <c r="N51" s="60">
        <f>+1!E51+1!H51+1!K51+1!N51+2!E51+2!H51+2!K51+2!N51+3!E51+3!H51+3!K51+3!N51+4!E51+4!H51</f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9">
        <f>+1!C52+1!F52+1!I52+1!L52+2!C52+2!F52+2!I52+2!L52+3!C52+3!F52+3!I52+3!L52+4!C52+4!F52</f>
        <v>0</v>
      </c>
      <c r="M52" s="59">
        <f>+1!D52+1!G52+1!J52+1!M52+2!D52+2!G52+2!J52+2!M52+3!D52+3!G52+3!J52+3!M52+4!D52+4!G52</f>
        <v>0</v>
      </c>
      <c r="N52" s="60">
        <f>+1!E52+1!H52+1!K52+1!N52+2!E52+2!H52+2!K52+2!N52+3!E52+3!H52+3!K52+3!N52+4!E52+4!H52</f>
        <v>0</v>
      </c>
    </row>
    <row r="53" ht="12.75">
      <c r="E53" s="1"/>
    </row>
    <row r="54" ht="12.75">
      <c r="H54" s="1"/>
    </row>
  </sheetData>
  <sheetProtection selectLockedCells="1" selectUnlockedCells="1"/>
  <mergeCells count="24">
    <mergeCell ref="A29:B29"/>
    <mergeCell ref="A8:B8"/>
    <mergeCell ref="L5:L6"/>
    <mergeCell ref="A7:B7"/>
    <mergeCell ref="H5:H6"/>
    <mergeCell ref="C5:C6"/>
    <mergeCell ref="D5:D6"/>
    <mergeCell ref="F5:F6"/>
    <mergeCell ref="F3:H3"/>
    <mergeCell ref="C3:E3"/>
    <mergeCell ref="F4:H4"/>
    <mergeCell ref="C4:E4"/>
    <mergeCell ref="E5:E6"/>
    <mergeCell ref="L3:N4"/>
    <mergeCell ref="A1:N1"/>
    <mergeCell ref="K5:K6"/>
    <mergeCell ref="I3:K3"/>
    <mergeCell ref="I4:K4"/>
    <mergeCell ref="I5:I6"/>
    <mergeCell ref="J5:J6"/>
    <mergeCell ref="M5:M6"/>
    <mergeCell ref="G5:G6"/>
    <mergeCell ref="N5:N6"/>
    <mergeCell ref="A3:B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92" zoomScaleNormal="92" zoomScalePageLayoutView="0" workbookViewId="0" topLeftCell="A1">
      <selection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00390625" style="8" customWidth="1"/>
    <col min="4" max="4" width="11.25390625" style="8" customWidth="1"/>
    <col min="5" max="5" width="11.00390625" style="8" customWidth="1"/>
    <col min="6" max="14" width="10.00390625" style="8" customWidth="1"/>
    <col min="15" max="16384" width="9.125" style="8" customWidth="1"/>
  </cols>
  <sheetData>
    <row r="1" spans="1:14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120" t="s">
        <v>1</v>
      </c>
      <c r="B3" s="121"/>
      <c r="C3" s="124">
        <v>1051</v>
      </c>
      <c r="D3" s="124"/>
      <c r="E3" s="124"/>
      <c r="F3" s="124">
        <v>1052</v>
      </c>
      <c r="G3" s="124"/>
      <c r="H3" s="124"/>
      <c r="I3" s="141">
        <v>1053</v>
      </c>
      <c r="J3" s="141"/>
      <c r="K3" s="141"/>
      <c r="L3" s="124">
        <v>1055</v>
      </c>
      <c r="M3" s="124"/>
      <c r="N3" s="127"/>
    </row>
    <row r="4" spans="1:14" s="10" customFormat="1" ht="23.25" customHeight="1" thickBot="1">
      <c r="A4" s="122"/>
      <c r="B4" s="123"/>
      <c r="C4" s="128" t="s">
        <v>42</v>
      </c>
      <c r="D4" s="128"/>
      <c r="E4" s="128"/>
      <c r="F4" s="128" t="s">
        <v>43</v>
      </c>
      <c r="G4" s="128"/>
      <c r="H4" s="128"/>
      <c r="I4" s="128" t="s">
        <v>44</v>
      </c>
      <c r="J4" s="128"/>
      <c r="K4" s="128"/>
      <c r="L4" s="128" t="s">
        <v>45</v>
      </c>
      <c r="M4" s="128"/>
      <c r="N4" s="1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0">
        <v>5</v>
      </c>
      <c r="D7" s="41">
        <v>6</v>
      </c>
      <c r="E7" s="40">
        <v>7</v>
      </c>
      <c r="F7" s="41">
        <v>8</v>
      </c>
      <c r="G7" s="40">
        <v>9</v>
      </c>
      <c r="H7" s="41">
        <v>10</v>
      </c>
      <c r="I7" s="40">
        <v>11</v>
      </c>
      <c r="J7" s="41">
        <v>12</v>
      </c>
      <c r="K7" s="40">
        <v>13</v>
      </c>
      <c r="L7" s="41">
        <v>2</v>
      </c>
      <c r="M7" s="40">
        <v>3</v>
      </c>
      <c r="N7" s="112">
        <v>4</v>
      </c>
    </row>
    <row r="8" spans="1:14" ht="11.25" customHeight="1">
      <c r="A8" s="131" t="s">
        <v>4</v>
      </c>
      <c r="B8" s="132"/>
      <c r="C8" s="4"/>
      <c r="D8" s="4"/>
      <c r="E8" s="4"/>
      <c r="F8" s="6"/>
      <c r="G8" s="6"/>
      <c r="H8" s="6"/>
      <c r="I8" s="4"/>
      <c r="J8" s="4"/>
      <c r="K8" s="4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33"/>
      <c r="J9" s="33"/>
      <c r="K9" s="33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33"/>
      <c r="J10" s="33"/>
      <c r="K10" s="33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33"/>
      <c r="J11" s="33"/>
      <c r="K11" s="33"/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33"/>
      <c r="J12" s="33"/>
      <c r="K12" s="33"/>
      <c r="L12" s="4"/>
      <c r="M12" s="4"/>
      <c r="N12" s="93"/>
    </row>
    <row r="13" spans="1:14" ht="10.5" customHeight="1" thickBot="1">
      <c r="A13" s="94" t="s">
        <v>144</v>
      </c>
      <c r="B13" s="17" t="s">
        <v>9</v>
      </c>
      <c r="C13" s="4">
        <v>86113</v>
      </c>
      <c r="D13" s="4"/>
      <c r="E13" s="4">
        <f>+C13+D13</f>
        <v>86113</v>
      </c>
      <c r="F13" s="4">
        <v>249900</v>
      </c>
      <c r="G13" s="4"/>
      <c r="H13" s="4">
        <f>+F13+G13</f>
        <v>249900</v>
      </c>
      <c r="I13" s="33">
        <v>14796</v>
      </c>
      <c r="J13" s="33"/>
      <c r="K13" s="33">
        <f>+I13+J13</f>
        <v>14796</v>
      </c>
      <c r="L13" s="4">
        <v>0</v>
      </c>
      <c r="M13" s="43"/>
      <c r="N13" s="93">
        <f>+L13+M13</f>
        <v>0</v>
      </c>
    </row>
    <row r="14" spans="1:14" ht="10.5" customHeight="1" thickBot="1">
      <c r="A14" s="76" t="s">
        <v>10</v>
      </c>
      <c r="B14" s="24" t="s">
        <v>116</v>
      </c>
      <c r="C14" s="47">
        <f aca="true" t="shared" si="0" ref="C14:K14">+C9+C10+C11+C12+C13</f>
        <v>86113</v>
      </c>
      <c r="D14" s="47">
        <f t="shared" si="0"/>
        <v>0</v>
      </c>
      <c r="E14" s="47">
        <f t="shared" si="0"/>
        <v>86113</v>
      </c>
      <c r="F14" s="47">
        <f t="shared" si="0"/>
        <v>249900</v>
      </c>
      <c r="G14" s="47">
        <f t="shared" si="0"/>
        <v>0</v>
      </c>
      <c r="H14" s="47">
        <f t="shared" si="0"/>
        <v>249900</v>
      </c>
      <c r="I14" s="47">
        <f t="shared" si="0"/>
        <v>14796</v>
      </c>
      <c r="J14" s="47">
        <f t="shared" si="0"/>
        <v>0</v>
      </c>
      <c r="K14" s="47">
        <f t="shared" si="0"/>
        <v>14796</v>
      </c>
      <c r="L14" s="46">
        <f>+L9+L10+L11+L12+L13</f>
        <v>0</v>
      </c>
      <c r="M14" s="46">
        <f>+M9+M10+M11+M12+M13</f>
        <v>0</v>
      </c>
      <c r="N14" s="79">
        <f>+N9+N10+N11+N12+N13</f>
        <v>0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9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7">
        <f aca="true" t="shared" si="1" ref="C18:K18">+C15+C16+C17</f>
        <v>0</v>
      </c>
      <c r="D18" s="47">
        <f t="shared" si="1"/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6">
        <f>+L15+L16+L17</f>
        <v>0</v>
      </c>
      <c r="M18" s="46">
        <f>+M15+M16+M17</f>
        <v>0</v>
      </c>
      <c r="N18" s="79">
        <f>+N15+N16+N17</f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7">
        <f aca="true" t="shared" si="2" ref="C21:K21">+C19+C20</f>
        <v>0</v>
      </c>
      <c r="D21" s="47">
        <f t="shared" si="2"/>
        <v>0</v>
      </c>
      <c r="E21" s="47">
        <f t="shared" si="2"/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6">
        <f>+L19+L20</f>
        <v>0</v>
      </c>
      <c r="M21" s="46">
        <f>+M19+M20</f>
        <v>0</v>
      </c>
      <c r="N21" s="79">
        <f>+N19+N20</f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6"/>
      <c r="J24" s="6"/>
      <c r="K24" s="6"/>
      <c r="L24" s="4"/>
      <c r="M24" s="4"/>
      <c r="N24" s="105"/>
    </row>
    <row r="25" spans="1:14" ht="10.5" customHeight="1" thickBot="1">
      <c r="A25" s="76" t="s">
        <v>18</v>
      </c>
      <c r="B25" s="18" t="s">
        <v>120</v>
      </c>
      <c r="C25" s="47">
        <f aca="true" t="shared" si="3" ref="C25:K25">+C22+C23+C24</f>
        <v>0</v>
      </c>
      <c r="D25" s="47">
        <f t="shared" si="3"/>
        <v>0</v>
      </c>
      <c r="E25" s="47">
        <f t="shared" si="3"/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6">
        <f>+L22+L23+L24</f>
        <v>0</v>
      </c>
      <c r="M25" s="46">
        <f>+M22+M23+M24</f>
        <v>0</v>
      </c>
      <c r="N25" s="79">
        <f>+N22+N23+N24</f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7">
        <f aca="true" t="shared" si="4" ref="C27:K27">+C21+C25</f>
        <v>0</v>
      </c>
      <c r="D27" s="47">
        <f t="shared" si="4"/>
        <v>0</v>
      </c>
      <c r="E27" s="47">
        <f t="shared" si="4"/>
        <v>0</v>
      </c>
      <c r="F27" s="47">
        <f t="shared" si="4"/>
        <v>0</v>
      </c>
      <c r="G27" s="47">
        <f t="shared" si="4"/>
        <v>0</v>
      </c>
      <c r="H27" s="47">
        <f t="shared" si="4"/>
        <v>0</v>
      </c>
      <c r="I27" s="47">
        <f t="shared" si="4"/>
        <v>0</v>
      </c>
      <c r="J27" s="47">
        <f t="shared" si="4"/>
        <v>0</v>
      </c>
      <c r="K27" s="47">
        <f t="shared" si="4"/>
        <v>0</v>
      </c>
      <c r="L27" s="46">
        <f>+L21+L25</f>
        <v>0</v>
      </c>
      <c r="M27" s="46">
        <f>+M21+M25</f>
        <v>0</v>
      </c>
      <c r="N27" s="79">
        <f>+N21+N25</f>
        <v>0</v>
      </c>
    </row>
    <row r="28" spans="1:14" s="13" customFormat="1" ht="10.5" customHeight="1">
      <c r="A28" s="100"/>
      <c r="B28" s="22" t="s">
        <v>137</v>
      </c>
      <c r="C28" s="36">
        <f aca="true" t="shared" si="5" ref="C28:K28">+C14++C18+C26+C27</f>
        <v>86113</v>
      </c>
      <c r="D28" s="36">
        <f t="shared" si="5"/>
        <v>0</v>
      </c>
      <c r="E28" s="36">
        <f t="shared" si="5"/>
        <v>86113</v>
      </c>
      <c r="F28" s="36">
        <f t="shared" si="5"/>
        <v>249900</v>
      </c>
      <c r="G28" s="36">
        <f t="shared" si="5"/>
        <v>0</v>
      </c>
      <c r="H28" s="36">
        <f t="shared" si="5"/>
        <v>249900</v>
      </c>
      <c r="I28" s="36">
        <f t="shared" si="5"/>
        <v>14796</v>
      </c>
      <c r="J28" s="36">
        <f t="shared" si="5"/>
        <v>0</v>
      </c>
      <c r="K28" s="36">
        <f t="shared" si="5"/>
        <v>14796</v>
      </c>
      <c r="L28" s="6">
        <f>+L14++L18+L26+L27</f>
        <v>0</v>
      </c>
      <c r="M28" s="6">
        <f>+M14++M18+M26+M27</f>
        <v>0</v>
      </c>
      <c r="N28" s="105">
        <f>+N14++N18+N26+N27</f>
        <v>0</v>
      </c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3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</row>
    <row r="33" spans="1:14" ht="10.5" customHeight="1">
      <c r="A33" s="101" t="s">
        <v>5</v>
      </c>
      <c r="B33" s="84" t="s">
        <v>124</v>
      </c>
      <c r="C33" s="49">
        <f aca="true" t="shared" si="6" ref="C33:K33">+C30+C31+C32</f>
        <v>0</v>
      </c>
      <c r="D33" s="49">
        <f t="shared" si="6"/>
        <v>0</v>
      </c>
      <c r="E33" s="49">
        <f t="shared" si="6"/>
        <v>0</v>
      </c>
      <c r="F33" s="49">
        <f t="shared" si="6"/>
        <v>0</v>
      </c>
      <c r="G33" s="49">
        <f t="shared" si="6"/>
        <v>0</v>
      </c>
      <c r="H33" s="49">
        <f t="shared" si="6"/>
        <v>0</v>
      </c>
      <c r="I33" s="49">
        <f t="shared" si="6"/>
        <v>0</v>
      </c>
      <c r="J33" s="49">
        <f t="shared" si="6"/>
        <v>0</v>
      </c>
      <c r="K33" s="49">
        <f t="shared" si="6"/>
        <v>0</v>
      </c>
      <c r="L33" s="48">
        <f>+L30+L31+L32</f>
        <v>0</v>
      </c>
      <c r="M33" s="48">
        <f>+M30+M31+M32</f>
        <v>0</v>
      </c>
      <c r="N33" s="106">
        <f>+N30+N31+N32</f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</row>
    <row r="37" spans="1:17" ht="10.5" customHeight="1" thickBot="1">
      <c r="A37" s="76" t="s">
        <v>10</v>
      </c>
      <c r="B37" s="24" t="s">
        <v>127</v>
      </c>
      <c r="C37" s="47">
        <f aca="true" t="shared" si="7" ref="C37:K37">+C33+C34+C35+C36</f>
        <v>0</v>
      </c>
      <c r="D37" s="47">
        <f t="shared" si="7"/>
        <v>0</v>
      </c>
      <c r="E37" s="47">
        <f t="shared" si="7"/>
        <v>0</v>
      </c>
      <c r="F37" s="47">
        <f t="shared" si="7"/>
        <v>0</v>
      </c>
      <c r="G37" s="47">
        <f t="shared" si="7"/>
        <v>0</v>
      </c>
      <c r="H37" s="47">
        <f t="shared" si="7"/>
        <v>0</v>
      </c>
      <c r="I37" s="47">
        <f t="shared" si="7"/>
        <v>0</v>
      </c>
      <c r="J37" s="47">
        <f t="shared" si="7"/>
        <v>0</v>
      </c>
      <c r="K37" s="47">
        <f t="shared" si="7"/>
        <v>0</v>
      </c>
      <c r="L37" s="46">
        <f>+L33+L34+L35+L36</f>
        <v>0</v>
      </c>
      <c r="M37" s="46">
        <f>+M33+M34+M35+M36</f>
        <v>0</v>
      </c>
      <c r="N37" s="79">
        <f>+N33+N34+N35+N36</f>
        <v>0</v>
      </c>
      <c r="O37" s="1"/>
      <c r="P37" s="1"/>
      <c r="Q37" s="1"/>
    </row>
    <row r="38" spans="1:17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O38" s="1"/>
      <c r="P38" s="1"/>
      <c r="Q38" s="1"/>
    </row>
    <row r="39" spans="1:17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O39" s="1"/>
      <c r="P39" s="1"/>
      <c r="Q39" s="1"/>
    </row>
    <row r="40" spans="1:17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O40" s="5"/>
      <c r="P40" s="5"/>
      <c r="Q40" s="5"/>
    </row>
    <row r="41" spans="1:14" ht="10.5" customHeight="1" thickBot="1">
      <c r="A41" s="76" t="s">
        <v>13</v>
      </c>
      <c r="B41" s="24" t="s">
        <v>128</v>
      </c>
      <c r="C41" s="47">
        <f aca="true" t="shared" si="8" ref="C41:K41">+C38+C39+C40</f>
        <v>0</v>
      </c>
      <c r="D41" s="47">
        <f t="shared" si="8"/>
        <v>0</v>
      </c>
      <c r="E41" s="47">
        <f t="shared" si="8"/>
        <v>0</v>
      </c>
      <c r="F41" s="47">
        <f t="shared" si="8"/>
        <v>0</v>
      </c>
      <c r="G41" s="47">
        <f t="shared" si="8"/>
        <v>0</v>
      </c>
      <c r="H41" s="47">
        <f t="shared" si="8"/>
        <v>0</v>
      </c>
      <c r="I41" s="47">
        <f t="shared" si="8"/>
        <v>0</v>
      </c>
      <c r="J41" s="47">
        <f t="shared" si="8"/>
        <v>0</v>
      </c>
      <c r="K41" s="47">
        <f t="shared" si="8"/>
        <v>0</v>
      </c>
      <c r="L41" s="46">
        <f>+L38+L39+L40</f>
        <v>0</v>
      </c>
      <c r="M41" s="46">
        <f>+M38+M39+M40</f>
        <v>0</v>
      </c>
      <c r="N41" s="79">
        <f>+N38+N39+N40</f>
        <v>0</v>
      </c>
    </row>
    <row r="42" spans="1:14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</row>
    <row r="43" spans="1:14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</row>
    <row r="44" spans="1:14" ht="10.5" customHeight="1" thickBot="1">
      <c r="A44" s="76" t="s">
        <v>15</v>
      </c>
      <c r="B44" s="24" t="s">
        <v>27</v>
      </c>
      <c r="C44" s="47">
        <f aca="true" t="shared" si="9" ref="C44:K44">+C42+C43</f>
        <v>0</v>
      </c>
      <c r="D44" s="47">
        <f t="shared" si="9"/>
        <v>0</v>
      </c>
      <c r="E44" s="47">
        <f t="shared" si="9"/>
        <v>0</v>
      </c>
      <c r="F44" s="47">
        <f t="shared" si="9"/>
        <v>0</v>
      </c>
      <c r="G44" s="47">
        <f t="shared" si="9"/>
        <v>0</v>
      </c>
      <c r="H44" s="47">
        <f t="shared" si="9"/>
        <v>0</v>
      </c>
      <c r="I44" s="47">
        <f t="shared" si="9"/>
        <v>0</v>
      </c>
      <c r="J44" s="47">
        <f t="shared" si="9"/>
        <v>0</v>
      </c>
      <c r="K44" s="47">
        <f t="shared" si="9"/>
        <v>0</v>
      </c>
      <c r="L44" s="46">
        <f>+L42+L43</f>
        <v>0</v>
      </c>
      <c r="M44" s="46">
        <f>+M42+M43</f>
        <v>0</v>
      </c>
      <c r="N44" s="79">
        <f>+N42+N43</f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7">
        <f aca="true" t="shared" si="10" ref="C47:K47">+C45+C46</f>
        <v>0</v>
      </c>
      <c r="D47" s="47">
        <f t="shared" si="10"/>
        <v>0</v>
      </c>
      <c r="E47" s="47">
        <f t="shared" si="10"/>
        <v>0</v>
      </c>
      <c r="F47" s="47">
        <f t="shared" si="10"/>
        <v>0</v>
      </c>
      <c r="G47" s="47">
        <f t="shared" si="10"/>
        <v>0</v>
      </c>
      <c r="H47" s="47">
        <f t="shared" si="10"/>
        <v>0</v>
      </c>
      <c r="I47" s="47">
        <f t="shared" si="10"/>
        <v>0</v>
      </c>
      <c r="J47" s="47">
        <f t="shared" si="10"/>
        <v>0</v>
      </c>
      <c r="K47" s="47">
        <f t="shared" si="10"/>
        <v>0</v>
      </c>
      <c r="L47" s="46">
        <f>+L45+L46</f>
        <v>0</v>
      </c>
      <c r="M47" s="46">
        <f>+M45+M46</f>
        <v>0</v>
      </c>
      <c r="N47" s="79">
        <f>+N45+N46</f>
        <v>0</v>
      </c>
    </row>
    <row r="48" spans="1:14" ht="10.5" customHeight="1" thickBot="1">
      <c r="A48" s="99" t="s">
        <v>161</v>
      </c>
      <c r="B48" s="23" t="s">
        <v>180</v>
      </c>
      <c r="C48" s="36">
        <f>+1!C48+1!F48+1!I48+1!L48+2!C48+2!F48+2!I48+2!L48+3!C48+3!F48+3!I48+3!L48+4!C48+4!F48+4!I48+4!L48</f>
        <v>0</v>
      </c>
      <c r="D48" s="36"/>
      <c r="E48" s="36">
        <f>+1!E48+1!H48+1!K48+1!N48+2!E48+2!H48+2!K48+2!M48+3!E48+3!H48+3!K48+3!N48+4!E48+4!H48+4!K48+4!M48</f>
        <v>0</v>
      </c>
      <c r="F48" s="36">
        <f>+1!F48+1!I48+1!L48+1!O48+2!F48+2!I48+2!L48+2!N48+3!F48+3!I48+3!L48+3!O48+4!F48+4!I48+4!L48+4!N48</f>
        <v>0</v>
      </c>
      <c r="G48" s="36"/>
      <c r="H48" s="36">
        <f>+1!H48+1!K48+1!N48+1!Q48+2!H48+2!K48+2!M48+2!P48+3!H48+3!K48+3!N48+3!Q48+4!H48+4!K48+4!M48+4!P48</f>
        <v>0</v>
      </c>
      <c r="I48" s="36"/>
      <c r="J48" s="36"/>
      <c r="K48" s="3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7">
        <f aca="true" t="shared" si="11" ref="C49:K49">+C44+C47</f>
        <v>0</v>
      </c>
      <c r="D49" s="47">
        <f t="shared" si="11"/>
        <v>0</v>
      </c>
      <c r="E49" s="47">
        <f t="shared" si="11"/>
        <v>0</v>
      </c>
      <c r="F49" s="47">
        <f t="shared" si="11"/>
        <v>0</v>
      </c>
      <c r="G49" s="47">
        <f t="shared" si="11"/>
        <v>0</v>
      </c>
      <c r="H49" s="47">
        <f t="shared" si="11"/>
        <v>0</v>
      </c>
      <c r="I49" s="47">
        <f t="shared" si="11"/>
        <v>0</v>
      </c>
      <c r="J49" s="47">
        <f t="shared" si="11"/>
        <v>0</v>
      </c>
      <c r="K49" s="47">
        <f t="shared" si="11"/>
        <v>0</v>
      </c>
      <c r="L49" s="46">
        <f>+L44+L47</f>
        <v>0</v>
      </c>
      <c r="M49" s="46">
        <f>+M44+M47</f>
        <v>0</v>
      </c>
      <c r="N49" s="79">
        <f>+N44+N47</f>
        <v>0</v>
      </c>
    </row>
    <row r="50" spans="1:14" s="21" customFormat="1" ht="10.5" customHeight="1" thickBot="1">
      <c r="A50" s="76"/>
      <c r="B50" s="78" t="s">
        <v>138</v>
      </c>
      <c r="C50" s="47">
        <f aca="true" t="shared" si="12" ref="C50:K50">+C37+C41+C48+C49</f>
        <v>0</v>
      </c>
      <c r="D50" s="47">
        <f t="shared" si="12"/>
        <v>0</v>
      </c>
      <c r="E50" s="47">
        <f t="shared" si="12"/>
        <v>0</v>
      </c>
      <c r="F50" s="47">
        <f t="shared" si="12"/>
        <v>0</v>
      </c>
      <c r="G50" s="47">
        <f t="shared" si="12"/>
        <v>0</v>
      </c>
      <c r="H50" s="47">
        <f t="shared" si="12"/>
        <v>0</v>
      </c>
      <c r="I50" s="47">
        <f t="shared" si="12"/>
        <v>0</v>
      </c>
      <c r="J50" s="47">
        <f t="shared" si="12"/>
        <v>0</v>
      </c>
      <c r="K50" s="47">
        <f t="shared" si="12"/>
        <v>0</v>
      </c>
      <c r="L50" s="46">
        <f>+L37+L41+L48+L49</f>
        <v>0</v>
      </c>
      <c r="M50" s="46">
        <f>+M37+M41+M48+M49</f>
        <v>0</v>
      </c>
      <c r="N50" s="79">
        <f>+N37+N41+N48+N49</f>
        <v>0</v>
      </c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5"/>
      <c r="J51" s="55"/>
      <c r="K51" s="55"/>
      <c r="L51" s="54"/>
      <c r="M51" s="54"/>
      <c r="N51" s="80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7"/>
      <c r="H52" s="57"/>
      <c r="I52" s="57"/>
      <c r="J52" s="54"/>
      <c r="K52" s="57"/>
      <c r="L52" s="57"/>
      <c r="M52" s="54"/>
      <c r="N52" s="58"/>
    </row>
    <row r="53" spans="3:14" ht="12.75">
      <c r="C53" s="16"/>
      <c r="D53" s="16"/>
      <c r="E53" s="16"/>
      <c r="H53" s="1"/>
      <c r="K53" s="1"/>
      <c r="N53" s="1"/>
    </row>
    <row r="54" spans="5:11" ht="12.75">
      <c r="E54" s="1"/>
      <c r="K54" s="1"/>
    </row>
  </sheetData>
  <sheetProtection/>
  <mergeCells count="25">
    <mergeCell ref="A8:B8"/>
    <mergeCell ref="A29:B29"/>
    <mergeCell ref="C5:C6"/>
    <mergeCell ref="D5:D6"/>
    <mergeCell ref="A7:B7"/>
    <mergeCell ref="A3:B6"/>
    <mergeCell ref="A1:N1"/>
    <mergeCell ref="F3:H3"/>
    <mergeCell ref="I3:K3"/>
    <mergeCell ref="L3:N3"/>
    <mergeCell ref="L4:N4"/>
    <mergeCell ref="K5:K6"/>
    <mergeCell ref="L5:L6"/>
    <mergeCell ref="F4:H4"/>
    <mergeCell ref="I4:K4"/>
    <mergeCell ref="F5:F6"/>
    <mergeCell ref="M5:M6"/>
    <mergeCell ref="N5:N6"/>
    <mergeCell ref="H5:H6"/>
    <mergeCell ref="E5:E6"/>
    <mergeCell ref="C3:E3"/>
    <mergeCell ref="C4:E4"/>
    <mergeCell ref="G5:G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1057</v>
      </c>
      <c r="D3" s="124"/>
      <c r="E3" s="124"/>
      <c r="F3" s="124">
        <v>1058</v>
      </c>
      <c r="G3" s="124"/>
      <c r="H3" s="124"/>
      <c r="I3" s="124">
        <v>1059</v>
      </c>
      <c r="J3" s="124"/>
      <c r="K3" s="124"/>
      <c r="L3" s="124">
        <v>1060</v>
      </c>
      <c r="M3" s="124"/>
      <c r="N3" s="127"/>
    </row>
    <row r="4" spans="1:14" s="37" customFormat="1" ht="23.25" customHeight="1" thickBot="1">
      <c r="A4" s="122"/>
      <c r="B4" s="123"/>
      <c r="C4" s="150" t="s">
        <v>46</v>
      </c>
      <c r="D4" s="150"/>
      <c r="E4" s="150"/>
      <c r="F4" s="128" t="s">
        <v>47</v>
      </c>
      <c r="G4" s="128"/>
      <c r="H4" s="128"/>
      <c r="I4" s="150" t="s">
        <v>48</v>
      </c>
      <c r="J4" s="150"/>
      <c r="K4" s="150"/>
      <c r="L4" s="128" t="s">
        <v>49</v>
      </c>
      <c r="M4" s="128"/>
      <c r="N4" s="1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8</v>
      </c>
      <c r="D7" s="40">
        <v>9</v>
      </c>
      <c r="E7" s="41">
        <v>10</v>
      </c>
      <c r="F7" s="40">
        <v>11</v>
      </c>
      <c r="G7" s="41">
        <v>12</v>
      </c>
      <c r="H7" s="40">
        <v>13</v>
      </c>
      <c r="I7" s="41">
        <v>2</v>
      </c>
      <c r="J7" s="40">
        <v>3</v>
      </c>
      <c r="K7" s="41">
        <v>4</v>
      </c>
      <c r="L7" s="40">
        <v>5</v>
      </c>
      <c r="M7" s="41">
        <v>6</v>
      </c>
      <c r="N7" s="107">
        <v>7</v>
      </c>
    </row>
    <row r="8" spans="1:14" ht="11.25" customHeight="1">
      <c r="A8" s="131" t="s">
        <v>4</v>
      </c>
      <c r="B8" s="132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6" ht="10.5" customHeight="1" thickBot="1">
      <c r="A13" s="94" t="s">
        <v>144</v>
      </c>
      <c r="B13" s="17" t="s">
        <v>9</v>
      </c>
      <c r="C13" s="4"/>
      <c r="D13" s="4">
        <f>38000+150</f>
        <v>38150</v>
      </c>
      <c r="E13" s="4">
        <f>SUM(D13)</f>
        <v>38150</v>
      </c>
      <c r="F13" s="4">
        <v>28540</v>
      </c>
      <c r="G13" s="4"/>
      <c r="H13" s="4">
        <f>+F13+G13</f>
        <v>28540</v>
      </c>
      <c r="I13" s="4"/>
      <c r="J13" s="43"/>
      <c r="K13" s="4"/>
      <c r="L13" s="4">
        <v>409</v>
      </c>
      <c r="M13" s="4">
        <v>200</v>
      </c>
      <c r="N13" s="93">
        <f>SUM(L13:M13)</f>
        <v>609</v>
      </c>
      <c r="P13" s="15"/>
    </row>
    <row r="14" spans="1:14" ht="10.5" customHeight="1" thickBot="1">
      <c r="A14" s="76" t="s">
        <v>10</v>
      </c>
      <c r="B14" s="24" t="s">
        <v>116</v>
      </c>
      <c r="C14" s="46">
        <f aca="true" t="shared" si="0" ref="C14:H14">+C9+C10+C11+C12+C13</f>
        <v>0</v>
      </c>
      <c r="D14" s="46">
        <f t="shared" si="0"/>
        <v>38150</v>
      </c>
      <c r="E14" s="46">
        <f t="shared" si="0"/>
        <v>38150</v>
      </c>
      <c r="F14" s="46">
        <f t="shared" si="0"/>
        <v>28540</v>
      </c>
      <c r="G14" s="46">
        <f t="shared" si="0"/>
        <v>0</v>
      </c>
      <c r="H14" s="46">
        <f t="shared" si="0"/>
        <v>28540</v>
      </c>
      <c r="I14" s="46">
        <f aca="true" t="shared" si="1" ref="I14:N14">+I9+I10+I11+I12+I13</f>
        <v>0</v>
      </c>
      <c r="J14" s="46">
        <f t="shared" si="1"/>
        <v>0</v>
      </c>
      <c r="K14" s="46">
        <f t="shared" si="1"/>
        <v>0</v>
      </c>
      <c r="L14" s="46">
        <f t="shared" si="1"/>
        <v>409</v>
      </c>
      <c r="M14" s="46">
        <f t="shared" si="1"/>
        <v>200</v>
      </c>
      <c r="N14" s="79">
        <f t="shared" si="1"/>
        <v>609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4"/>
      <c r="G15" s="4"/>
      <c r="H15" s="4"/>
      <c r="I15" s="4"/>
      <c r="J15" s="109"/>
      <c r="K15" s="4"/>
      <c r="L15" s="4"/>
      <c r="M15" s="4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 aca="true" t="shared" si="2" ref="C18:H18">+C15+C16+C17</f>
        <v>0</v>
      </c>
      <c r="D18" s="46">
        <f t="shared" si="2"/>
        <v>0</v>
      </c>
      <c r="E18" s="46">
        <f t="shared" si="2"/>
        <v>0</v>
      </c>
      <c r="F18" s="46">
        <f t="shared" si="2"/>
        <v>0</v>
      </c>
      <c r="G18" s="46">
        <f t="shared" si="2"/>
        <v>0</v>
      </c>
      <c r="H18" s="46">
        <f t="shared" si="2"/>
        <v>0</v>
      </c>
      <c r="I18" s="46">
        <f aca="true" t="shared" si="3" ref="I18:N18">+I15+I16+I17</f>
        <v>0</v>
      </c>
      <c r="J18" s="46">
        <f t="shared" si="3"/>
        <v>0</v>
      </c>
      <c r="K18" s="46">
        <f t="shared" si="3"/>
        <v>0</v>
      </c>
      <c r="L18" s="46">
        <f t="shared" si="3"/>
        <v>0</v>
      </c>
      <c r="M18" s="46">
        <f t="shared" si="3"/>
        <v>0</v>
      </c>
      <c r="N18" s="79">
        <f t="shared" si="3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 aca="true" t="shared" si="4" ref="C21:H21">+C19+C20</f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aca="true" t="shared" si="5" ref="I21:N21">+I19+I20</f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9">
        <f t="shared" si="5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6"/>
      <c r="G24" s="6"/>
      <c r="H24" s="6"/>
      <c r="I24" s="4"/>
      <c r="J24" s="4"/>
      <c r="K24" s="6"/>
      <c r="L24" s="4"/>
      <c r="M24" s="4"/>
      <c r="N24" s="105"/>
    </row>
    <row r="25" spans="1:14" ht="10.5" customHeight="1" thickBot="1">
      <c r="A25" s="76" t="s">
        <v>18</v>
      </c>
      <c r="B25" s="18" t="s">
        <v>120</v>
      </c>
      <c r="C25" s="46">
        <f aca="true" t="shared" si="6" ref="C25:H25">+C22+C23+C24</f>
        <v>0</v>
      </c>
      <c r="D25" s="46">
        <f t="shared" si="6"/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aca="true" t="shared" si="7" ref="I25:N25">+I22+I23+I24</f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79">
        <f t="shared" si="7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 aca="true" t="shared" si="8" ref="C27:H27">+C21+C25</f>
        <v>0</v>
      </c>
      <c r="D27" s="46">
        <f t="shared" si="8"/>
        <v>0</v>
      </c>
      <c r="E27" s="46">
        <f t="shared" si="8"/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aca="true" t="shared" si="9" ref="I27:N27">+I21+I25</f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79">
        <f t="shared" si="9"/>
        <v>0</v>
      </c>
    </row>
    <row r="28" spans="1:14" s="13" customFormat="1" ht="10.5" customHeight="1">
      <c r="A28" s="100"/>
      <c r="B28" s="22" t="s">
        <v>137</v>
      </c>
      <c r="C28" s="6">
        <f aca="true" t="shared" si="10" ref="C28:H28">+C14++C18+C26+C27</f>
        <v>0</v>
      </c>
      <c r="D28" s="6">
        <f t="shared" si="10"/>
        <v>38150</v>
      </c>
      <c r="E28" s="6">
        <f t="shared" si="10"/>
        <v>38150</v>
      </c>
      <c r="F28" s="6">
        <f t="shared" si="10"/>
        <v>28540</v>
      </c>
      <c r="G28" s="6">
        <f t="shared" si="10"/>
        <v>0</v>
      </c>
      <c r="H28" s="6">
        <f t="shared" si="10"/>
        <v>28540</v>
      </c>
      <c r="I28" s="6">
        <f aca="true" t="shared" si="11" ref="I28:N28">+I14++I18+I26+I27</f>
        <v>0</v>
      </c>
      <c r="J28" s="6">
        <f t="shared" si="11"/>
        <v>0</v>
      </c>
      <c r="K28" s="6">
        <f t="shared" si="11"/>
        <v>0</v>
      </c>
      <c r="L28" s="6">
        <f t="shared" si="11"/>
        <v>409</v>
      </c>
      <c r="M28" s="6">
        <f t="shared" si="11"/>
        <v>200</v>
      </c>
      <c r="N28" s="105">
        <f t="shared" si="11"/>
        <v>609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</row>
    <row r="33" spans="1:14" ht="10.5" customHeight="1">
      <c r="A33" s="101" t="s">
        <v>5</v>
      </c>
      <c r="B33" s="84" t="s">
        <v>124</v>
      </c>
      <c r="C33" s="48">
        <f aca="true" t="shared" si="12" ref="C33:H33">+C30+C31+C32</f>
        <v>0</v>
      </c>
      <c r="D33" s="48">
        <f t="shared" si="12"/>
        <v>0</v>
      </c>
      <c r="E33" s="48">
        <f t="shared" si="12"/>
        <v>0</v>
      </c>
      <c r="F33" s="48">
        <f t="shared" si="12"/>
        <v>0</v>
      </c>
      <c r="G33" s="48">
        <f t="shared" si="12"/>
        <v>0</v>
      </c>
      <c r="H33" s="48">
        <f t="shared" si="12"/>
        <v>0</v>
      </c>
      <c r="I33" s="48">
        <f aca="true" t="shared" si="13" ref="I33:N33">+I30+I31+I32</f>
        <v>0</v>
      </c>
      <c r="J33" s="48">
        <f t="shared" si="13"/>
        <v>0</v>
      </c>
      <c r="K33" s="48">
        <f t="shared" si="13"/>
        <v>0</v>
      </c>
      <c r="L33" s="48">
        <f t="shared" si="13"/>
        <v>0</v>
      </c>
      <c r="M33" s="48">
        <f t="shared" si="13"/>
        <v>0</v>
      </c>
      <c r="N33" s="106">
        <f t="shared" si="13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</row>
    <row r="37" spans="1:40" ht="10.5" customHeight="1" thickBot="1">
      <c r="A37" s="76" t="s">
        <v>10</v>
      </c>
      <c r="B37" s="24" t="s">
        <v>127</v>
      </c>
      <c r="C37" s="46">
        <f aca="true" t="shared" si="14" ref="C37:H37">+C33+C34+C35+C36</f>
        <v>0</v>
      </c>
      <c r="D37" s="46">
        <f t="shared" si="14"/>
        <v>0</v>
      </c>
      <c r="E37" s="46">
        <f t="shared" si="14"/>
        <v>0</v>
      </c>
      <c r="F37" s="46">
        <f t="shared" si="14"/>
        <v>0</v>
      </c>
      <c r="G37" s="46">
        <f t="shared" si="14"/>
        <v>0</v>
      </c>
      <c r="H37" s="46">
        <f t="shared" si="14"/>
        <v>0</v>
      </c>
      <c r="I37" s="46">
        <f aca="true" t="shared" si="15" ref="I37:N37">+I33+I34+I35+I36</f>
        <v>0</v>
      </c>
      <c r="J37" s="46">
        <f t="shared" si="15"/>
        <v>0</v>
      </c>
      <c r="K37" s="46">
        <f t="shared" si="15"/>
        <v>0</v>
      </c>
      <c r="L37" s="46">
        <f t="shared" si="15"/>
        <v>0</v>
      </c>
      <c r="M37" s="46">
        <f t="shared" si="15"/>
        <v>0</v>
      </c>
      <c r="N37" s="79">
        <f t="shared" si="15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 aca="true" t="shared" si="16" ref="C41:H41">+C38+C39+C40</f>
        <v>0</v>
      </c>
      <c r="D41" s="46">
        <f t="shared" si="16"/>
        <v>0</v>
      </c>
      <c r="E41" s="46">
        <f t="shared" si="16"/>
        <v>0</v>
      </c>
      <c r="F41" s="46">
        <f t="shared" si="16"/>
        <v>0</v>
      </c>
      <c r="G41" s="46">
        <f t="shared" si="16"/>
        <v>0</v>
      </c>
      <c r="H41" s="46">
        <f t="shared" si="16"/>
        <v>0</v>
      </c>
      <c r="I41" s="46">
        <f aca="true" t="shared" si="17" ref="I41:N41">+I38+I39+I40</f>
        <v>0</v>
      </c>
      <c r="J41" s="46">
        <f t="shared" si="17"/>
        <v>0</v>
      </c>
      <c r="K41" s="46">
        <f t="shared" si="17"/>
        <v>0</v>
      </c>
      <c r="L41" s="46">
        <f t="shared" si="17"/>
        <v>0</v>
      </c>
      <c r="M41" s="46">
        <f t="shared" si="17"/>
        <v>0</v>
      </c>
      <c r="N41" s="79">
        <f t="shared" si="17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 aca="true" t="shared" si="18" ref="C44:H44">+C42+C43</f>
        <v>0</v>
      </c>
      <c r="D44" s="46">
        <f t="shared" si="18"/>
        <v>0</v>
      </c>
      <c r="E44" s="46">
        <f t="shared" si="18"/>
        <v>0</v>
      </c>
      <c r="F44" s="46">
        <f t="shared" si="18"/>
        <v>0</v>
      </c>
      <c r="G44" s="46">
        <f t="shared" si="18"/>
        <v>0</v>
      </c>
      <c r="H44" s="46">
        <f t="shared" si="18"/>
        <v>0</v>
      </c>
      <c r="I44" s="46">
        <f aca="true" t="shared" si="19" ref="I44:N44">+I42+I43</f>
        <v>0</v>
      </c>
      <c r="J44" s="46">
        <f t="shared" si="19"/>
        <v>0</v>
      </c>
      <c r="K44" s="46">
        <f t="shared" si="19"/>
        <v>0</v>
      </c>
      <c r="L44" s="46">
        <f t="shared" si="19"/>
        <v>0</v>
      </c>
      <c r="M44" s="46">
        <f t="shared" si="19"/>
        <v>0</v>
      </c>
      <c r="N44" s="79">
        <f t="shared" si="1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 aca="true" t="shared" si="20" ref="C47:H47">+C45+C46</f>
        <v>0</v>
      </c>
      <c r="D47" s="46">
        <f t="shared" si="20"/>
        <v>0</v>
      </c>
      <c r="E47" s="46">
        <f t="shared" si="20"/>
        <v>0</v>
      </c>
      <c r="F47" s="46">
        <f t="shared" si="20"/>
        <v>0</v>
      </c>
      <c r="G47" s="46">
        <f t="shared" si="20"/>
        <v>0</v>
      </c>
      <c r="H47" s="46">
        <f t="shared" si="20"/>
        <v>0</v>
      </c>
      <c r="I47" s="46">
        <f aca="true" t="shared" si="21" ref="I47:N47">+I45+I46</f>
        <v>0</v>
      </c>
      <c r="J47" s="46">
        <f t="shared" si="21"/>
        <v>0</v>
      </c>
      <c r="K47" s="46">
        <f t="shared" si="21"/>
        <v>0</v>
      </c>
      <c r="L47" s="46">
        <f t="shared" si="21"/>
        <v>0</v>
      </c>
      <c r="M47" s="46">
        <f t="shared" si="21"/>
        <v>0</v>
      </c>
      <c r="N47" s="79">
        <f t="shared" si="21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 aca="true" t="shared" si="22" ref="C49:H49">+C44+C47</f>
        <v>0</v>
      </c>
      <c r="D49" s="46">
        <f t="shared" si="22"/>
        <v>0</v>
      </c>
      <c r="E49" s="46">
        <f t="shared" si="22"/>
        <v>0</v>
      </c>
      <c r="F49" s="46">
        <f t="shared" si="22"/>
        <v>0</v>
      </c>
      <c r="G49" s="46">
        <f t="shared" si="22"/>
        <v>0</v>
      </c>
      <c r="H49" s="46">
        <f t="shared" si="22"/>
        <v>0</v>
      </c>
      <c r="I49" s="46">
        <f aca="true" t="shared" si="23" ref="I49:N49">+I44+I47</f>
        <v>0</v>
      </c>
      <c r="J49" s="46">
        <f t="shared" si="23"/>
        <v>0</v>
      </c>
      <c r="K49" s="46">
        <f t="shared" si="23"/>
        <v>0</v>
      </c>
      <c r="L49" s="46">
        <f t="shared" si="23"/>
        <v>0</v>
      </c>
      <c r="M49" s="46">
        <f t="shared" si="23"/>
        <v>0</v>
      </c>
      <c r="N49" s="79">
        <f t="shared" si="23"/>
        <v>0</v>
      </c>
    </row>
    <row r="50" spans="1:29" s="21" customFormat="1" ht="10.5" customHeight="1" thickBot="1">
      <c r="A50" s="76"/>
      <c r="B50" s="78" t="s">
        <v>138</v>
      </c>
      <c r="C50" s="46">
        <f aca="true" t="shared" si="24" ref="C50:H50">+C37+C41+C48+C49</f>
        <v>0</v>
      </c>
      <c r="D50" s="46">
        <f t="shared" si="24"/>
        <v>0</v>
      </c>
      <c r="E50" s="46">
        <f t="shared" si="24"/>
        <v>0</v>
      </c>
      <c r="F50" s="46">
        <f t="shared" si="24"/>
        <v>0</v>
      </c>
      <c r="G50" s="46">
        <f t="shared" si="24"/>
        <v>0</v>
      </c>
      <c r="H50" s="46">
        <f t="shared" si="24"/>
        <v>0</v>
      </c>
      <c r="I50" s="46">
        <f aca="true" t="shared" si="25" ref="I50:N50">+I37+I41+I48+I49</f>
        <v>0</v>
      </c>
      <c r="J50" s="46">
        <f t="shared" si="25"/>
        <v>0</v>
      </c>
      <c r="K50" s="46">
        <f t="shared" si="25"/>
        <v>0</v>
      </c>
      <c r="L50" s="46">
        <f t="shared" si="25"/>
        <v>0</v>
      </c>
      <c r="M50" s="46">
        <f t="shared" si="25"/>
        <v>0</v>
      </c>
      <c r="N50" s="79">
        <f t="shared" si="25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5"/>
      <c r="G51" s="55"/>
      <c r="H51" s="55"/>
      <c r="I51" s="54"/>
      <c r="J51" s="54"/>
      <c r="K51" s="54"/>
      <c r="L51" s="54"/>
      <c r="M51" s="54"/>
      <c r="N51" s="80"/>
    </row>
    <row r="52" spans="1:14" ht="12" customHeight="1" thickBot="1">
      <c r="A52" s="83"/>
      <c r="B52" s="82" t="s">
        <v>30</v>
      </c>
      <c r="C52" s="57"/>
      <c r="D52" s="57"/>
      <c r="E52" s="57"/>
      <c r="F52" s="57"/>
      <c r="G52" s="54"/>
      <c r="H52" s="57"/>
      <c r="I52" s="57"/>
      <c r="J52" s="54"/>
      <c r="K52" s="57"/>
      <c r="L52" s="57"/>
      <c r="M52" s="54"/>
      <c r="N52" s="58"/>
    </row>
    <row r="53" spans="8:14" ht="12.75">
      <c r="H53" s="26"/>
      <c r="K53" s="14"/>
      <c r="N53" s="1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1061</v>
      </c>
      <c r="D3" s="124"/>
      <c r="E3" s="124"/>
      <c r="F3" s="124">
        <v>1062</v>
      </c>
      <c r="G3" s="124"/>
      <c r="H3" s="124"/>
      <c r="I3" s="124">
        <v>1063</v>
      </c>
      <c r="J3" s="124"/>
      <c r="K3" s="124"/>
      <c r="L3" s="124">
        <v>1065</v>
      </c>
      <c r="M3" s="124"/>
      <c r="N3" s="127"/>
    </row>
    <row r="4" spans="1:14" s="37" customFormat="1" ht="23.25" customHeight="1" thickBot="1">
      <c r="A4" s="122"/>
      <c r="B4" s="123"/>
      <c r="C4" s="128" t="s">
        <v>50</v>
      </c>
      <c r="D4" s="128"/>
      <c r="E4" s="128"/>
      <c r="F4" s="128" t="s">
        <v>51</v>
      </c>
      <c r="G4" s="128"/>
      <c r="H4" s="128"/>
      <c r="I4" s="150" t="s">
        <v>52</v>
      </c>
      <c r="J4" s="150"/>
      <c r="K4" s="150"/>
      <c r="L4" s="128" t="s">
        <v>171</v>
      </c>
      <c r="M4" s="128"/>
      <c r="N4" s="1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8</v>
      </c>
      <c r="D7" s="40">
        <v>9</v>
      </c>
      <c r="E7" s="41">
        <v>10</v>
      </c>
      <c r="F7" s="40">
        <v>11</v>
      </c>
      <c r="G7" s="41">
        <v>12</v>
      </c>
      <c r="H7" s="40">
        <v>13</v>
      </c>
      <c r="I7" s="41">
        <v>2</v>
      </c>
      <c r="J7" s="40">
        <v>3</v>
      </c>
      <c r="K7" s="41">
        <v>4</v>
      </c>
      <c r="L7" s="40">
        <v>5</v>
      </c>
      <c r="M7" s="41">
        <v>6</v>
      </c>
      <c r="N7" s="107">
        <v>7</v>
      </c>
    </row>
    <row r="8" spans="1:14" ht="11.25" customHeight="1">
      <c r="A8" s="131" t="s">
        <v>4</v>
      </c>
      <c r="B8" s="132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6" ht="10.5" customHeight="1" thickBot="1">
      <c r="A13" s="94" t="s">
        <v>144</v>
      </c>
      <c r="B13" s="17" t="s">
        <v>9</v>
      </c>
      <c r="C13" s="4"/>
      <c r="D13" s="4">
        <v>1455</v>
      </c>
      <c r="E13" s="4">
        <f>SUM(D13)</f>
        <v>1455</v>
      </c>
      <c r="F13" s="4"/>
      <c r="G13" s="4">
        <v>543</v>
      </c>
      <c r="H13" s="4">
        <f>SUM(G13)</f>
        <v>543</v>
      </c>
      <c r="I13" s="4">
        <v>85</v>
      </c>
      <c r="J13" s="43">
        <f>5264+2625</f>
        <v>7889</v>
      </c>
      <c r="K13" s="4">
        <f>SUM(I13:J13)</f>
        <v>7974</v>
      </c>
      <c r="L13" s="4">
        <v>0</v>
      </c>
      <c r="M13" s="4">
        <v>0</v>
      </c>
      <c r="N13" s="93"/>
      <c r="P13" s="15"/>
    </row>
    <row r="14" spans="1:14" ht="10.5" customHeight="1" thickBot="1">
      <c r="A14" s="76" t="s">
        <v>10</v>
      </c>
      <c r="B14" s="24" t="s">
        <v>116</v>
      </c>
      <c r="C14" s="46">
        <f aca="true" t="shared" si="0" ref="C14:H14">+C9+C10+C11+C12+C13</f>
        <v>0</v>
      </c>
      <c r="D14" s="46">
        <f t="shared" si="0"/>
        <v>1455</v>
      </c>
      <c r="E14" s="46">
        <f t="shared" si="0"/>
        <v>1455</v>
      </c>
      <c r="F14" s="46">
        <f t="shared" si="0"/>
        <v>0</v>
      </c>
      <c r="G14" s="46">
        <f t="shared" si="0"/>
        <v>543</v>
      </c>
      <c r="H14" s="46">
        <f t="shared" si="0"/>
        <v>543</v>
      </c>
      <c r="I14" s="46">
        <f aca="true" t="shared" si="1" ref="I14:N14">+I9+I10+I11+I12+I13</f>
        <v>85</v>
      </c>
      <c r="J14" s="46">
        <f t="shared" si="1"/>
        <v>7889</v>
      </c>
      <c r="K14" s="46">
        <f t="shared" si="1"/>
        <v>7974</v>
      </c>
      <c r="L14" s="46">
        <f t="shared" si="1"/>
        <v>0</v>
      </c>
      <c r="M14" s="46">
        <f t="shared" si="1"/>
        <v>0</v>
      </c>
      <c r="N14" s="79">
        <f t="shared" si="1"/>
        <v>0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6"/>
      <c r="G15" s="6"/>
      <c r="H15" s="4"/>
      <c r="I15" s="4"/>
      <c r="J15" s="109"/>
      <c r="K15" s="4"/>
      <c r="L15" s="4"/>
      <c r="M15" s="4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6"/>
      <c r="G16" s="6"/>
      <c r="H16" s="4"/>
      <c r="I16" s="4"/>
      <c r="J16" s="4"/>
      <c r="K16" s="4"/>
      <c r="L16" s="4"/>
      <c r="M16" s="4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 aca="true" t="shared" si="2" ref="C18:H18">+C15+C16+C17</f>
        <v>0</v>
      </c>
      <c r="D18" s="46">
        <f t="shared" si="2"/>
        <v>0</v>
      </c>
      <c r="E18" s="46">
        <f t="shared" si="2"/>
        <v>0</v>
      </c>
      <c r="F18" s="46">
        <f t="shared" si="2"/>
        <v>0</v>
      </c>
      <c r="G18" s="46">
        <f t="shared" si="2"/>
        <v>0</v>
      </c>
      <c r="H18" s="46">
        <f t="shared" si="2"/>
        <v>0</v>
      </c>
      <c r="I18" s="46">
        <f aca="true" t="shared" si="3" ref="I18:N18">+I15+I16+I17</f>
        <v>0</v>
      </c>
      <c r="J18" s="46">
        <f t="shared" si="3"/>
        <v>0</v>
      </c>
      <c r="K18" s="46">
        <f t="shared" si="3"/>
        <v>0</v>
      </c>
      <c r="L18" s="46">
        <f t="shared" si="3"/>
        <v>0</v>
      </c>
      <c r="M18" s="46">
        <f t="shared" si="3"/>
        <v>0</v>
      </c>
      <c r="N18" s="79">
        <f t="shared" si="3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 aca="true" t="shared" si="4" ref="C21:H21">+C19+C20</f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aca="true" t="shared" si="5" ref="I21:N21">+I19+I20</f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9">
        <f t="shared" si="5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6"/>
      <c r="G24" s="6"/>
      <c r="H24" s="6"/>
      <c r="I24" s="4"/>
      <c r="J24" s="4"/>
      <c r="K24" s="6"/>
      <c r="L24" s="4"/>
      <c r="M24" s="4"/>
      <c r="N24" s="105"/>
    </row>
    <row r="25" spans="1:14" ht="10.5" customHeight="1" thickBot="1">
      <c r="A25" s="76" t="s">
        <v>18</v>
      </c>
      <c r="B25" s="18" t="s">
        <v>120</v>
      </c>
      <c r="C25" s="46">
        <f aca="true" t="shared" si="6" ref="C25:H25">+C22+C23+C24</f>
        <v>0</v>
      </c>
      <c r="D25" s="46">
        <f t="shared" si="6"/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aca="true" t="shared" si="7" ref="I25:N25">+I22+I23+I24</f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79">
        <f t="shared" si="7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 aca="true" t="shared" si="8" ref="C27:H27">+C21+C25</f>
        <v>0</v>
      </c>
      <c r="D27" s="46">
        <f t="shared" si="8"/>
        <v>0</v>
      </c>
      <c r="E27" s="46">
        <f t="shared" si="8"/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aca="true" t="shared" si="9" ref="I27:N27">+I21+I25</f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79">
        <f t="shared" si="9"/>
        <v>0</v>
      </c>
    </row>
    <row r="28" spans="1:14" s="13" customFormat="1" ht="10.5" customHeight="1">
      <c r="A28" s="100"/>
      <c r="B28" s="22" t="s">
        <v>137</v>
      </c>
      <c r="C28" s="6">
        <f aca="true" t="shared" si="10" ref="C28:H28">+C14++C18+C26+C27</f>
        <v>0</v>
      </c>
      <c r="D28" s="6">
        <f t="shared" si="10"/>
        <v>1455</v>
      </c>
      <c r="E28" s="6">
        <f t="shared" si="10"/>
        <v>1455</v>
      </c>
      <c r="F28" s="6">
        <f t="shared" si="10"/>
        <v>0</v>
      </c>
      <c r="G28" s="6">
        <f t="shared" si="10"/>
        <v>543</v>
      </c>
      <c r="H28" s="6">
        <f t="shared" si="10"/>
        <v>543</v>
      </c>
      <c r="I28" s="6">
        <f aca="true" t="shared" si="11" ref="I28:N28">+I14++I18+I26+I27</f>
        <v>85</v>
      </c>
      <c r="J28" s="6">
        <f t="shared" si="11"/>
        <v>7889</v>
      </c>
      <c r="K28" s="6">
        <f t="shared" si="11"/>
        <v>7974</v>
      </c>
      <c r="L28" s="6">
        <f t="shared" si="11"/>
        <v>0</v>
      </c>
      <c r="M28" s="6">
        <f t="shared" si="11"/>
        <v>0</v>
      </c>
      <c r="N28" s="105">
        <f t="shared" si="11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6"/>
      <c r="G29" s="6"/>
      <c r="H29" s="4"/>
      <c r="I29" s="4"/>
      <c r="J29" s="4"/>
      <c r="K29" s="4"/>
      <c r="L29" s="4"/>
      <c r="M29" s="4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6"/>
      <c r="G30" s="6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6"/>
      <c r="G31" s="6"/>
      <c r="H31" s="4"/>
      <c r="I31" s="4"/>
      <c r="J31" s="4"/>
      <c r="K31" s="4"/>
      <c r="L31" s="4"/>
      <c r="M31" s="4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6"/>
      <c r="G32" s="6"/>
      <c r="H32" s="4"/>
      <c r="I32" s="4"/>
      <c r="J32" s="4"/>
      <c r="K32" s="4"/>
      <c r="L32" s="4"/>
      <c r="M32" s="4"/>
      <c r="N32" s="93"/>
    </row>
    <row r="33" spans="1:14" ht="10.5" customHeight="1">
      <c r="A33" s="101" t="s">
        <v>5</v>
      </c>
      <c r="B33" s="84" t="s">
        <v>124</v>
      </c>
      <c r="C33" s="48">
        <f aca="true" t="shared" si="12" ref="C33:H33">+C30+C31+C32</f>
        <v>0</v>
      </c>
      <c r="D33" s="48">
        <f t="shared" si="12"/>
        <v>0</v>
      </c>
      <c r="E33" s="48">
        <f t="shared" si="12"/>
        <v>0</v>
      </c>
      <c r="F33" s="48">
        <f t="shared" si="12"/>
        <v>0</v>
      </c>
      <c r="G33" s="48">
        <f t="shared" si="12"/>
        <v>0</v>
      </c>
      <c r="H33" s="48">
        <f t="shared" si="12"/>
        <v>0</v>
      </c>
      <c r="I33" s="48">
        <f aca="true" t="shared" si="13" ref="I33:N33">+I30+I31+I32</f>
        <v>0</v>
      </c>
      <c r="J33" s="48">
        <f t="shared" si="13"/>
        <v>0</v>
      </c>
      <c r="K33" s="48">
        <f t="shared" si="13"/>
        <v>0</v>
      </c>
      <c r="L33" s="48">
        <f t="shared" si="13"/>
        <v>0</v>
      </c>
      <c r="M33" s="48">
        <f t="shared" si="13"/>
        <v>0</v>
      </c>
      <c r="N33" s="106">
        <f t="shared" si="13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6"/>
      <c r="G34" s="6"/>
      <c r="H34" s="4"/>
      <c r="I34" s="4"/>
      <c r="J34" s="4"/>
      <c r="K34" s="4"/>
      <c r="L34" s="4"/>
      <c r="M34" s="4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6"/>
      <c r="G35" s="6"/>
      <c r="H35" s="4"/>
      <c r="I35" s="4"/>
      <c r="J35" s="4"/>
      <c r="K35" s="4"/>
      <c r="L35" s="4"/>
      <c r="M35" s="4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6"/>
      <c r="G36" s="6"/>
      <c r="H36" s="4"/>
      <c r="I36" s="4"/>
      <c r="J36" s="4"/>
      <c r="K36" s="4"/>
      <c r="L36" s="4"/>
      <c r="M36" s="4"/>
      <c r="N36" s="93"/>
    </row>
    <row r="37" spans="1:40" ht="10.5" customHeight="1" thickBot="1">
      <c r="A37" s="76" t="s">
        <v>10</v>
      </c>
      <c r="B37" s="24" t="s">
        <v>127</v>
      </c>
      <c r="C37" s="46">
        <f aca="true" t="shared" si="14" ref="C37:H37">+C33+C34+C35+C36</f>
        <v>0</v>
      </c>
      <c r="D37" s="46">
        <f t="shared" si="14"/>
        <v>0</v>
      </c>
      <c r="E37" s="46">
        <f t="shared" si="14"/>
        <v>0</v>
      </c>
      <c r="F37" s="46">
        <f t="shared" si="14"/>
        <v>0</v>
      </c>
      <c r="G37" s="46">
        <f t="shared" si="14"/>
        <v>0</v>
      </c>
      <c r="H37" s="46">
        <f t="shared" si="14"/>
        <v>0</v>
      </c>
      <c r="I37" s="46">
        <f aca="true" t="shared" si="15" ref="I37:N37">+I33+I34+I35+I36</f>
        <v>0</v>
      </c>
      <c r="J37" s="46">
        <f t="shared" si="15"/>
        <v>0</v>
      </c>
      <c r="K37" s="46">
        <f t="shared" si="15"/>
        <v>0</v>
      </c>
      <c r="L37" s="46">
        <f t="shared" si="15"/>
        <v>0</v>
      </c>
      <c r="M37" s="46">
        <f t="shared" si="15"/>
        <v>0</v>
      </c>
      <c r="N37" s="79">
        <f t="shared" si="15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6"/>
      <c r="G38" s="6"/>
      <c r="H38" s="4"/>
      <c r="I38" s="4"/>
      <c r="J38" s="4"/>
      <c r="K38" s="4"/>
      <c r="L38" s="4"/>
      <c r="M38" s="4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6"/>
      <c r="G39" s="6"/>
      <c r="H39" s="4"/>
      <c r="I39" s="4"/>
      <c r="J39" s="4"/>
      <c r="K39" s="4"/>
      <c r="L39" s="4"/>
      <c r="M39" s="4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6"/>
      <c r="G40" s="6"/>
      <c r="H40" s="4"/>
      <c r="I40" s="4"/>
      <c r="J40" s="4"/>
      <c r="K40" s="4"/>
      <c r="L40" s="4"/>
      <c r="M40" s="4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 aca="true" t="shared" si="16" ref="C41:H41">+C38+C39+C40</f>
        <v>0</v>
      </c>
      <c r="D41" s="46">
        <f t="shared" si="16"/>
        <v>0</v>
      </c>
      <c r="E41" s="46">
        <f t="shared" si="16"/>
        <v>0</v>
      </c>
      <c r="F41" s="46">
        <f t="shared" si="16"/>
        <v>0</v>
      </c>
      <c r="G41" s="46">
        <f t="shared" si="16"/>
        <v>0</v>
      </c>
      <c r="H41" s="46">
        <f t="shared" si="16"/>
        <v>0</v>
      </c>
      <c r="I41" s="46">
        <f aca="true" t="shared" si="17" ref="I41:N41">+I38+I39+I40</f>
        <v>0</v>
      </c>
      <c r="J41" s="46">
        <f t="shared" si="17"/>
        <v>0</v>
      </c>
      <c r="K41" s="46">
        <f t="shared" si="17"/>
        <v>0</v>
      </c>
      <c r="L41" s="46">
        <f t="shared" si="17"/>
        <v>0</v>
      </c>
      <c r="M41" s="46">
        <f t="shared" si="17"/>
        <v>0</v>
      </c>
      <c r="N41" s="79">
        <f t="shared" si="17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 aca="true" t="shared" si="18" ref="C44:H44">+C42+C43</f>
        <v>0</v>
      </c>
      <c r="D44" s="46">
        <f t="shared" si="18"/>
        <v>0</v>
      </c>
      <c r="E44" s="46">
        <f t="shared" si="18"/>
        <v>0</v>
      </c>
      <c r="F44" s="46">
        <f t="shared" si="18"/>
        <v>0</v>
      </c>
      <c r="G44" s="46">
        <f t="shared" si="18"/>
        <v>0</v>
      </c>
      <c r="H44" s="46">
        <f t="shared" si="18"/>
        <v>0</v>
      </c>
      <c r="I44" s="46">
        <f aca="true" t="shared" si="19" ref="I44:N44">+I42+I43</f>
        <v>0</v>
      </c>
      <c r="J44" s="46">
        <f t="shared" si="19"/>
        <v>0</v>
      </c>
      <c r="K44" s="46">
        <f t="shared" si="19"/>
        <v>0</v>
      </c>
      <c r="L44" s="46">
        <f t="shared" si="19"/>
        <v>0</v>
      </c>
      <c r="M44" s="46">
        <f t="shared" si="19"/>
        <v>0</v>
      </c>
      <c r="N44" s="79">
        <f t="shared" si="1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 aca="true" t="shared" si="20" ref="C47:H47">+C45+C46</f>
        <v>0</v>
      </c>
      <c r="D47" s="46">
        <f t="shared" si="20"/>
        <v>0</v>
      </c>
      <c r="E47" s="46">
        <f t="shared" si="20"/>
        <v>0</v>
      </c>
      <c r="F47" s="46">
        <f t="shared" si="20"/>
        <v>0</v>
      </c>
      <c r="G47" s="46">
        <f t="shared" si="20"/>
        <v>0</v>
      </c>
      <c r="H47" s="46">
        <f t="shared" si="20"/>
        <v>0</v>
      </c>
      <c r="I47" s="46">
        <f aca="true" t="shared" si="21" ref="I47:N47">+I45+I46</f>
        <v>0</v>
      </c>
      <c r="J47" s="46">
        <f t="shared" si="21"/>
        <v>0</v>
      </c>
      <c r="K47" s="46">
        <f t="shared" si="21"/>
        <v>0</v>
      </c>
      <c r="L47" s="46">
        <f t="shared" si="21"/>
        <v>0</v>
      </c>
      <c r="M47" s="46">
        <f t="shared" si="21"/>
        <v>0</v>
      </c>
      <c r="N47" s="79">
        <f t="shared" si="21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 aca="true" t="shared" si="22" ref="C49:H49">+C44+C47</f>
        <v>0</v>
      </c>
      <c r="D49" s="46">
        <f t="shared" si="22"/>
        <v>0</v>
      </c>
      <c r="E49" s="46">
        <f t="shared" si="22"/>
        <v>0</v>
      </c>
      <c r="F49" s="46">
        <f t="shared" si="22"/>
        <v>0</v>
      </c>
      <c r="G49" s="46">
        <f t="shared" si="22"/>
        <v>0</v>
      </c>
      <c r="H49" s="46">
        <f t="shared" si="22"/>
        <v>0</v>
      </c>
      <c r="I49" s="46">
        <f aca="true" t="shared" si="23" ref="I49:N49">+I44+I47</f>
        <v>0</v>
      </c>
      <c r="J49" s="46">
        <f t="shared" si="23"/>
        <v>0</v>
      </c>
      <c r="K49" s="46">
        <f t="shared" si="23"/>
        <v>0</v>
      </c>
      <c r="L49" s="46">
        <f t="shared" si="23"/>
        <v>0</v>
      </c>
      <c r="M49" s="46">
        <f t="shared" si="23"/>
        <v>0</v>
      </c>
      <c r="N49" s="79">
        <f t="shared" si="23"/>
        <v>0</v>
      </c>
    </row>
    <row r="50" spans="1:29" s="21" customFormat="1" ht="10.5" customHeight="1" thickBot="1">
      <c r="A50" s="76"/>
      <c r="B50" s="78" t="s">
        <v>138</v>
      </c>
      <c r="C50" s="46">
        <f aca="true" t="shared" si="24" ref="C50:H50">+C37+C41+C48+C49</f>
        <v>0</v>
      </c>
      <c r="D50" s="46">
        <f t="shared" si="24"/>
        <v>0</v>
      </c>
      <c r="E50" s="46">
        <f t="shared" si="24"/>
        <v>0</v>
      </c>
      <c r="F50" s="46">
        <f t="shared" si="24"/>
        <v>0</v>
      </c>
      <c r="G50" s="46">
        <f t="shared" si="24"/>
        <v>0</v>
      </c>
      <c r="H50" s="46">
        <f t="shared" si="24"/>
        <v>0</v>
      </c>
      <c r="I50" s="46">
        <f aca="true" t="shared" si="25" ref="I50:N50">+I37+I41+I48+I49</f>
        <v>0</v>
      </c>
      <c r="J50" s="46">
        <f t="shared" si="25"/>
        <v>0</v>
      </c>
      <c r="K50" s="46">
        <f t="shared" si="25"/>
        <v>0</v>
      </c>
      <c r="L50" s="46">
        <f t="shared" si="25"/>
        <v>0</v>
      </c>
      <c r="M50" s="46">
        <f t="shared" si="25"/>
        <v>0</v>
      </c>
      <c r="N50" s="79">
        <f t="shared" si="25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5"/>
      <c r="G51" s="55"/>
      <c r="H51" s="55"/>
      <c r="I51" s="54"/>
      <c r="J51" s="54"/>
      <c r="K51" s="54"/>
      <c r="L51" s="54"/>
      <c r="M51" s="54"/>
      <c r="N51" s="80"/>
    </row>
    <row r="52" spans="1:14" ht="12" customHeight="1" thickBot="1">
      <c r="A52" s="83"/>
      <c r="B52" s="82" t="s">
        <v>30</v>
      </c>
      <c r="C52" s="57"/>
      <c r="D52" s="57"/>
      <c r="E52" s="57"/>
      <c r="F52" s="57"/>
      <c r="G52" s="54"/>
      <c r="H52" s="57"/>
      <c r="I52" s="57"/>
      <c r="J52" s="54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ht="12.75">
      <c r="K55" s="14"/>
    </row>
    <row r="56" ht="12.75">
      <c r="K56" s="14"/>
    </row>
    <row r="57" ht="12.75">
      <c r="K57" s="14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1067</v>
      </c>
      <c r="D3" s="124"/>
      <c r="E3" s="124"/>
      <c r="F3" s="124">
        <v>1070</v>
      </c>
      <c r="G3" s="124"/>
      <c r="H3" s="124"/>
      <c r="I3" s="124">
        <v>1077</v>
      </c>
      <c r="J3" s="124"/>
      <c r="K3" s="124"/>
      <c r="L3" s="124">
        <v>1079</v>
      </c>
      <c r="M3" s="124"/>
      <c r="N3" s="127"/>
    </row>
    <row r="4" spans="1:14" s="37" customFormat="1" ht="23.25" customHeight="1" thickBot="1">
      <c r="A4" s="122"/>
      <c r="B4" s="123"/>
      <c r="C4" s="128" t="s">
        <v>54</v>
      </c>
      <c r="D4" s="128"/>
      <c r="E4" s="128"/>
      <c r="F4" s="128" t="s">
        <v>112</v>
      </c>
      <c r="G4" s="128"/>
      <c r="H4" s="128"/>
      <c r="I4" s="128" t="s">
        <v>132</v>
      </c>
      <c r="J4" s="128"/>
      <c r="K4" s="128"/>
      <c r="L4" s="128" t="s">
        <v>183</v>
      </c>
      <c r="M4" s="128"/>
      <c r="N4" s="13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8</v>
      </c>
      <c r="D7" s="40">
        <v>9</v>
      </c>
      <c r="E7" s="41">
        <v>10</v>
      </c>
      <c r="F7" s="41">
        <v>2</v>
      </c>
      <c r="G7" s="40">
        <v>3</v>
      </c>
      <c r="H7" s="41">
        <v>4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6"/>
      <c r="D8" s="6"/>
      <c r="E8" s="6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3"/>
    </row>
    <row r="13" spans="1:16" ht="10.5" customHeight="1" thickBot="1">
      <c r="A13" s="94" t="s">
        <v>144</v>
      </c>
      <c r="B13" s="17" t="s">
        <v>9</v>
      </c>
      <c r="C13" s="4">
        <v>4000</v>
      </c>
      <c r="D13" s="4"/>
      <c r="E13" s="4">
        <f>+C13+D13</f>
        <v>4000</v>
      </c>
      <c r="F13" s="43">
        <v>389000</v>
      </c>
      <c r="G13" s="4">
        <v>-90564</v>
      </c>
      <c r="H13" s="4">
        <f>+F13+G13</f>
        <v>298436</v>
      </c>
      <c r="I13" s="4">
        <v>398835</v>
      </c>
      <c r="J13" s="4"/>
      <c r="K13" s="4">
        <f>+I13+J13</f>
        <v>398835</v>
      </c>
      <c r="L13" s="33">
        <v>0</v>
      </c>
      <c r="M13" s="4"/>
      <c r="N13" s="93"/>
      <c r="P13" s="15"/>
    </row>
    <row r="14" spans="1:14" ht="10.5" customHeight="1" thickBot="1">
      <c r="A14" s="76" t="s">
        <v>10</v>
      </c>
      <c r="B14" s="24" t="s">
        <v>116</v>
      </c>
      <c r="C14" s="46">
        <f aca="true" t="shared" si="0" ref="C14:N14">+C9+C10+C11+C12+C13</f>
        <v>4000</v>
      </c>
      <c r="D14" s="46">
        <f t="shared" si="0"/>
        <v>0</v>
      </c>
      <c r="E14" s="46">
        <f t="shared" si="0"/>
        <v>4000</v>
      </c>
      <c r="F14" s="46">
        <f t="shared" si="0"/>
        <v>389000</v>
      </c>
      <c r="G14" s="46">
        <f t="shared" si="0"/>
        <v>-90564</v>
      </c>
      <c r="H14" s="46">
        <f t="shared" si="0"/>
        <v>298436</v>
      </c>
      <c r="I14" s="46">
        <f t="shared" si="0"/>
        <v>398835</v>
      </c>
      <c r="J14" s="46">
        <f t="shared" si="0"/>
        <v>0</v>
      </c>
      <c r="K14" s="46">
        <f t="shared" si="0"/>
        <v>398835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4"/>
      <c r="G15" s="109"/>
      <c r="H15" s="4"/>
      <c r="I15" s="4"/>
      <c r="J15" s="4"/>
      <c r="K15" s="4"/>
      <c r="L15" s="33"/>
      <c r="M15" s="33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3"/>
      <c r="M16" s="33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3"/>
      <c r="M17" s="33"/>
      <c r="N17" s="93"/>
    </row>
    <row r="18" spans="1:14" ht="10.5" customHeight="1" thickBot="1">
      <c r="A18" s="76" t="s">
        <v>13</v>
      </c>
      <c r="B18" s="24" t="s">
        <v>117</v>
      </c>
      <c r="C18" s="46">
        <f aca="true" t="shared" si="1" ref="C18:N18">+C15+C16+C17</f>
        <v>0</v>
      </c>
      <c r="D18" s="46">
        <f t="shared" si="1"/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 aca="true" t="shared" si="2" ref="C21:N21">+C19+C20</f>
        <v>0</v>
      </c>
      <c r="D21" s="46">
        <f t="shared" si="2"/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 aca="true" t="shared" si="3" ref="C25:N25">+C22+C23+C24</f>
        <v>0</v>
      </c>
      <c r="D25" s="46">
        <f t="shared" si="3"/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 aca="true" t="shared" si="4" ref="C27:N27">+C21+C25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 aca="true" t="shared" si="5" ref="C28:N28">+C14++C18+C26+C27</f>
        <v>4000</v>
      </c>
      <c r="D28" s="6">
        <f t="shared" si="5"/>
        <v>0</v>
      </c>
      <c r="E28" s="6">
        <f t="shared" si="5"/>
        <v>4000</v>
      </c>
      <c r="F28" s="6">
        <f t="shared" si="5"/>
        <v>389000</v>
      </c>
      <c r="G28" s="6">
        <f t="shared" si="5"/>
        <v>-90564</v>
      </c>
      <c r="H28" s="6">
        <f t="shared" si="5"/>
        <v>298436</v>
      </c>
      <c r="I28" s="6">
        <f t="shared" si="5"/>
        <v>398835</v>
      </c>
      <c r="J28" s="6">
        <f t="shared" si="5"/>
        <v>0</v>
      </c>
      <c r="K28" s="6">
        <f t="shared" si="5"/>
        <v>398835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3"/>
      <c r="M34" s="33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3"/>
      <c r="M35" s="33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3"/>
      <c r="M36" s="33"/>
      <c r="N36" s="93"/>
    </row>
    <row r="37" spans="1:40" ht="10.5" customHeight="1" thickBot="1">
      <c r="A37" s="76" t="s">
        <v>10</v>
      </c>
      <c r="B37" s="24" t="s">
        <v>127</v>
      </c>
      <c r="C37" s="46">
        <f aca="true" t="shared" si="7" ref="C37:N37">+C33+C34+C35+C36</f>
        <v>0</v>
      </c>
      <c r="D37" s="46">
        <f t="shared" si="7"/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3"/>
      <c r="M38" s="33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3"/>
      <c r="M39" s="33"/>
      <c r="N39" s="93"/>
      <c r="Q39" s="30"/>
      <c r="U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3"/>
      <c r="M40" s="33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 aca="true" t="shared" si="8" ref="C41:N41">+C38+C39+C40</f>
        <v>0</v>
      </c>
      <c r="D41" s="46">
        <f t="shared" si="8"/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 aca="true" t="shared" si="9" ref="C44:N44">+C42+C43</f>
        <v>0</v>
      </c>
      <c r="D44" s="46">
        <f t="shared" si="9"/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 aca="true" t="shared" si="10" ref="C47:N47">+C45+C46</f>
        <v>0</v>
      </c>
      <c r="D47" s="46">
        <f t="shared" si="10"/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 aca="true" t="shared" si="11" ref="C49:N49">+C44+C47</f>
        <v>0</v>
      </c>
      <c r="D49" s="46">
        <f t="shared" si="11"/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 aca="true" t="shared" si="12" ref="C50:N50">+C37+C41+C48+C49</f>
        <v>0</v>
      </c>
      <c r="D50" s="46">
        <f t="shared" si="12"/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7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11:14" ht="12.75">
      <c r="K53" s="14"/>
      <c r="N53" s="14"/>
    </row>
    <row r="54" spans="6:14" ht="12.75">
      <c r="F54" s="1"/>
      <c r="G54" s="1"/>
      <c r="H54" s="1"/>
      <c r="I54" s="1"/>
      <c r="J54" s="1"/>
      <c r="K54" s="26"/>
      <c r="L54" s="1"/>
      <c r="M54" s="62"/>
      <c r="N54" s="26"/>
    </row>
    <row r="55" spans="9:14" ht="12.75">
      <c r="I55" s="10"/>
      <c r="J55" s="10"/>
      <c r="K55" s="85"/>
      <c r="N55" s="14"/>
    </row>
    <row r="56" spans="8:29" ht="12.75">
      <c r="H56" s="66"/>
      <c r="I56" s="66"/>
      <c r="J56" s="67"/>
      <c r="K56" s="66"/>
      <c r="L56" s="66"/>
      <c r="N56" s="14"/>
      <c r="AA56" s="1"/>
      <c r="AB56" s="1"/>
      <c r="AC56" s="1"/>
    </row>
    <row r="57" spans="8:29" ht="12.75">
      <c r="H57" s="68"/>
      <c r="I57" s="66"/>
      <c r="J57" s="67"/>
      <c r="K57" s="66"/>
      <c r="L57" s="66"/>
      <c r="N57" s="14"/>
      <c r="AA57" s="1"/>
      <c r="AB57" s="1"/>
      <c r="AC57" s="1"/>
    </row>
    <row r="58" spans="8:29" ht="12.75">
      <c r="H58" s="68"/>
      <c r="I58" s="66"/>
      <c r="J58" s="66"/>
      <c r="K58" s="66"/>
      <c r="L58" s="66"/>
      <c r="N58" s="14"/>
      <c r="AA58" s="1"/>
      <c r="AB58" s="1"/>
      <c r="AC58" s="1"/>
    </row>
    <row r="59" spans="8:29" ht="12.75">
      <c r="H59" s="68"/>
      <c r="I59" s="66"/>
      <c r="J59" s="66"/>
      <c r="K59" s="66"/>
      <c r="L59" s="66"/>
      <c r="AA59" s="1"/>
      <c r="AB59" s="1"/>
      <c r="AC59" s="1"/>
    </row>
    <row r="60" spans="8:29" ht="12.75">
      <c r="H60" s="68"/>
      <c r="I60" s="66"/>
      <c r="J60" s="66"/>
      <c r="K60" s="66"/>
      <c r="L60" s="66"/>
      <c r="AA60" s="5"/>
      <c r="AB60" s="5"/>
      <c r="AC60" s="5"/>
    </row>
    <row r="61" spans="8:29" ht="12.75">
      <c r="H61" s="68"/>
      <c r="I61" s="66"/>
      <c r="J61" s="66"/>
      <c r="K61" s="66"/>
      <c r="L61" s="66"/>
      <c r="AA61" s="5"/>
      <c r="AB61" s="5"/>
      <c r="AC61" s="5"/>
    </row>
    <row r="62" spans="8:29" ht="12.75">
      <c r="H62" s="68"/>
      <c r="I62" s="66"/>
      <c r="J62" s="66"/>
      <c r="K62" s="66"/>
      <c r="L62" s="66"/>
      <c r="AA62" s="1"/>
      <c r="AB62" s="1"/>
      <c r="AC62" s="1"/>
    </row>
    <row r="63" spans="8:29" ht="12.75">
      <c r="H63" s="68"/>
      <c r="I63" s="66"/>
      <c r="J63" s="66"/>
      <c r="K63" s="66"/>
      <c r="L63" s="66"/>
      <c r="AA63" s="1"/>
      <c r="AB63" s="1"/>
      <c r="AC63" s="1"/>
    </row>
    <row r="64" spans="8:29" ht="12.75">
      <c r="H64" s="68"/>
      <c r="I64" s="66"/>
      <c r="J64" s="66"/>
      <c r="K64" s="66"/>
      <c r="L64" s="66"/>
      <c r="AA64" s="1"/>
      <c r="AB64" s="1"/>
      <c r="AC64" s="1"/>
    </row>
    <row r="65" spans="8:29" ht="12.75">
      <c r="H65" s="68"/>
      <c r="I65" s="66"/>
      <c r="J65" s="66"/>
      <c r="K65" s="66"/>
      <c r="L65" s="66"/>
      <c r="AA65" s="1"/>
      <c r="AB65" s="1"/>
      <c r="AC65" s="1"/>
    </row>
    <row r="66" spans="8:29" ht="12.75">
      <c r="H66" s="69"/>
      <c r="I66" s="70"/>
      <c r="J66" s="70"/>
      <c r="K66" s="70"/>
      <c r="L66" s="70"/>
      <c r="AA66" s="1"/>
      <c r="AB66" s="1"/>
      <c r="AC66" s="1"/>
    </row>
    <row r="67" spans="8:29" ht="12.75">
      <c r="H67" s="69"/>
      <c r="I67" s="69"/>
      <c r="J67" s="69"/>
      <c r="K67" s="69"/>
      <c r="AA67" s="1"/>
      <c r="AB67" s="1"/>
      <c r="AC67" s="1"/>
    </row>
    <row r="68" spans="8:29" ht="15.75">
      <c r="H68" s="69"/>
      <c r="I68" s="69"/>
      <c r="J68" s="88"/>
      <c r="K68" s="69"/>
      <c r="AA68" s="1"/>
      <c r="AB68" s="1"/>
      <c r="AC68" s="1"/>
    </row>
    <row r="69" spans="8:29" ht="12.75">
      <c r="H69" s="69"/>
      <c r="I69" s="69"/>
      <c r="J69" s="69"/>
      <c r="K69" s="69"/>
      <c r="AA69" s="1"/>
      <c r="AB69" s="1"/>
      <c r="AC69" s="1"/>
    </row>
    <row r="70" spans="10:29" ht="12.75">
      <c r="J70" s="66"/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11:29" ht="12.75">
      <c r="K73" s="86"/>
      <c r="AA73" s="1"/>
      <c r="AB73" s="1"/>
      <c r="AC73" s="1"/>
    </row>
    <row r="74" ht="12.75">
      <c r="K74" s="86"/>
    </row>
    <row r="75" ht="12.75">
      <c r="K75" s="86"/>
    </row>
    <row r="77" ht="12.75">
      <c r="K77" s="86"/>
    </row>
  </sheetData>
  <sheetProtection selectLockedCells="1" selectUnlockedCells="1"/>
  <mergeCells count="25">
    <mergeCell ref="A7:B7"/>
    <mergeCell ref="A8:B8"/>
    <mergeCell ref="A29:B29"/>
    <mergeCell ref="H5:H6"/>
    <mergeCell ref="C5:C6"/>
    <mergeCell ref="D5:D6"/>
    <mergeCell ref="E5:E6"/>
    <mergeCell ref="C4:E4"/>
    <mergeCell ref="F4:H4"/>
    <mergeCell ref="L4:N4"/>
    <mergeCell ref="L5:L6"/>
    <mergeCell ref="M5:M6"/>
    <mergeCell ref="N5:N6"/>
    <mergeCell ref="F5:F6"/>
    <mergeCell ref="G5:G6"/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V42" sqref="V42"/>
      <selection pane="bottomLeft" activeCell="V42" sqref="V4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41">
        <v>1080</v>
      </c>
      <c r="D3" s="142"/>
      <c r="E3" s="137"/>
      <c r="F3" s="141">
        <v>1081</v>
      </c>
      <c r="G3" s="142"/>
      <c r="H3" s="137"/>
      <c r="I3" s="151">
        <v>1083</v>
      </c>
      <c r="J3" s="151"/>
      <c r="K3" s="151"/>
      <c r="L3" s="152" t="s">
        <v>53</v>
      </c>
      <c r="M3" s="146"/>
      <c r="N3" s="147"/>
    </row>
    <row r="4" spans="1:14" s="37" customFormat="1" ht="23.25" customHeight="1" thickBot="1">
      <c r="A4" s="122"/>
      <c r="B4" s="123"/>
      <c r="C4" s="128" t="s">
        <v>188</v>
      </c>
      <c r="D4" s="128"/>
      <c r="E4" s="128"/>
      <c r="F4" s="143" t="s">
        <v>193</v>
      </c>
      <c r="G4" s="144"/>
      <c r="H4" s="154"/>
      <c r="I4" s="128" t="s">
        <v>37</v>
      </c>
      <c r="J4" s="128"/>
      <c r="K4" s="128"/>
      <c r="L4" s="153"/>
      <c r="M4" s="148"/>
      <c r="N4" s="149"/>
    </row>
    <row r="5" spans="1:14" ht="12.75" customHeight="1" thickBot="1">
      <c r="A5" s="122"/>
      <c r="B5" s="123"/>
      <c r="C5" s="125" t="s">
        <v>190</v>
      </c>
      <c r="D5" s="125" t="s">
        <v>191</v>
      </c>
      <c r="E5" s="125" t="s">
        <v>192</v>
      </c>
      <c r="F5" s="125" t="s">
        <v>190</v>
      </c>
      <c r="G5" s="125" t="s">
        <v>191</v>
      </c>
      <c r="H5" s="125" t="s">
        <v>192</v>
      </c>
      <c r="I5" s="125" t="s">
        <v>190</v>
      </c>
      <c r="J5" s="125" t="s">
        <v>191</v>
      </c>
      <c r="K5" s="125" t="s">
        <v>192</v>
      </c>
      <c r="L5" s="125" t="s">
        <v>190</v>
      </c>
      <c r="M5" s="125" t="s">
        <v>191</v>
      </c>
      <c r="N5" s="117" t="s">
        <v>192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0">
        <v>2</v>
      </c>
      <c r="D7" s="41">
        <v>3</v>
      </c>
      <c r="E7" s="40">
        <v>4</v>
      </c>
      <c r="F7" s="41">
        <v>5</v>
      </c>
      <c r="G7" s="40">
        <v>6</v>
      </c>
      <c r="H7" s="41">
        <v>7</v>
      </c>
      <c r="I7" s="40">
        <v>8</v>
      </c>
      <c r="J7" s="41">
        <v>9</v>
      </c>
      <c r="K7" s="40">
        <v>10</v>
      </c>
      <c r="L7" s="41">
        <v>11</v>
      </c>
      <c r="M7" s="40">
        <v>12</v>
      </c>
      <c r="N7" s="112">
        <v>13</v>
      </c>
    </row>
    <row r="8" spans="1:14" ht="11.25" customHeight="1">
      <c r="A8" s="131" t="s">
        <v>4</v>
      </c>
      <c r="B8" s="132"/>
      <c r="C8" s="4"/>
      <c r="D8" s="4"/>
      <c r="E8" s="4"/>
      <c r="F8" s="30"/>
      <c r="G8" s="30"/>
      <c r="H8" s="30"/>
      <c r="I8" s="4"/>
      <c r="J8" s="4"/>
      <c r="K8" s="4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30"/>
      <c r="G9" s="30"/>
      <c r="H9" s="30"/>
      <c r="I9" s="6"/>
      <c r="J9" s="6"/>
      <c r="K9" s="4"/>
      <c r="L9" s="36">
        <f>+5!C9+5!F9+5!I9+5!L9+6!C9+6!F9+6!I9+6!L9+7!C9+7!F9+7!I9+7!L9+8!C9+8!F9+8!I9+8!L9+9!C9+9!F9+9!I9</f>
        <v>0</v>
      </c>
      <c r="M9" s="36">
        <f>+5!D9+5!G9+5!J9+5!M9+6!D9+6!G9+6!J9+6!M9+7!D9+7!G9+7!J9+7!M9+8!D9+8!G9+8!J9+8!M9+9!D9+9!G9+9!J9</f>
        <v>0</v>
      </c>
      <c r="N9" s="95">
        <f>+5!E9+5!H9+5!K9+5!N9+6!E9+6!H9+6!K9+6!N9+7!E9+7!H9+7!K9+7!N9+8!E9+8!H9+8!K9+8!N9+9!E9+9!H9+9!K9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30"/>
      <c r="G10" s="30"/>
      <c r="H10" s="30"/>
      <c r="I10" s="6"/>
      <c r="J10" s="6"/>
      <c r="K10" s="4"/>
      <c r="L10" s="36">
        <f>+5!C10+5!F10+5!I10+5!L10+6!C10+6!F10+6!I10+6!L10+7!C10+7!F10+7!I10+7!L10+8!C10+8!F10+8!I10+8!L10+9!C10+9!F10+9!I10</f>
        <v>0</v>
      </c>
      <c r="M10" s="36">
        <f>+5!D10+5!G10+5!J10+5!M10+6!D10+6!G10+6!J10+6!M10+7!D10+7!G10+7!J10+7!M10+8!D10+8!G10+8!J10+8!M10+9!D10+9!G10+9!J10</f>
        <v>0</v>
      </c>
      <c r="N10" s="95">
        <f>+5!E10+5!H10+5!K10+5!N10+6!E10+6!H10+6!K10+6!N10+7!E10+7!H10+7!K10+7!N10+8!E10+8!H10+8!K10+8!N10+9!E10+9!H10+9!K10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30"/>
      <c r="G11" s="30"/>
      <c r="H11" s="30"/>
      <c r="I11" s="6"/>
      <c r="J11" s="6"/>
      <c r="K11" s="4"/>
      <c r="L11" s="36">
        <f>+5!C11+5!F11+5!I11+5!L11+6!C11+6!F11+6!I11+6!L11+7!C11+7!F11+7!I11+7!L11+8!C11+8!F11+8!I11+8!L11+9!C11+9!F11+9!I11</f>
        <v>0</v>
      </c>
      <c r="M11" s="36">
        <f>+5!D11+5!G11+5!J11+5!M11+6!D11+6!G11+6!J11+6!M11+7!D11+7!G11+7!J11+7!M11+8!D11+8!G11+8!J11+8!M11+9!D11+9!G11+9!J11</f>
        <v>0</v>
      </c>
      <c r="N11" s="95">
        <f>+5!E11+5!H11+5!K11+5!N11+6!E11+6!H11+6!K11+6!N11+7!E11+7!H11+7!K11+7!N11+8!E11+8!H11+8!K11+8!N11+9!E11+9!H11+9!K11</f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30"/>
      <c r="G12" s="30"/>
      <c r="H12" s="30"/>
      <c r="I12" s="6"/>
      <c r="J12" s="6"/>
      <c r="K12" s="4"/>
      <c r="L12" s="36">
        <f>+5!C12+5!F12+5!I12+5!L12+6!C12+6!F12+6!I12+6!L12+7!C12+7!F12+7!I12+7!L12+8!C12+8!F12+8!I12+8!L12+9!C12+9!F12+9!I12</f>
        <v>0</v>
      </c>
      <c r="M12" s="36">
        <f>+5!D12+5!G12+5!J12+5!M12+6!D12+6!G12+6!J12+6!M12+7!D12+7!G12+7!J12+7!M12+8!D12+8!G12+8!J12+8!M12+9!D12+9!G12+9!J12</f>
        <v>0</v>
      </c>
      <c r="N12" s="95">
        <f>+5!E12+5!H12+5!K12+5!N12+6!E12+6!H12+6!K12+6!N12+7!E12+7!H12+7!K12+7!N12+8!E12+8!H12+8!K12+8!N12+9!E12+9!H12+9!K12</f>
        <v>0</v>
      </c>
    </row>
    <row r="13" spans="1:21" ht="10.5" customHeight="1" thickBot="1">
      <c r="A13" s="94" t="s">
        <v>144</v>
      </c>
      <c r="B13" s="17" t="s">
        <v>9</v>
      </c>
      <c r="C13" s="4">
        <v>4023</v>
      </c>
      <c r="D13" s="4"/>
      <c r="E13" s="4">
        <f>+C13+D13</f>
        <v>4023</v>
      </c>
      <c r="F13" s="30">
        <v>200</v>
      </c>
      <c r="G13" s="30">
        <v>8740</v>
      </c>
      <c r="H13" s="30">
        <f>+F13+G13</f>
        <v>8940</v>
      </c>
      <c r="I13" s="33"/>
      <c r="J13" s="4"/>
      <c r="K13" s="4">
        <f>+I13+J13</f>
        <v>0</v>
      </c>
      <c r="L13" s="36">
        <f>+5!C13+5!F13+5!I13+5!L13+6!C13+6!F13+6!I13+6!L13+7!C13+7!F13+7!I13+7!L13+8!C13+8!F13+8!I13+8!L13+9!C13+9!F13+9!I13</f>
        <v>1175901</v>
      </c>
      <c r="M13" s="36">
        <f>+5!D13+5!G13+5!J13+5!M13+6!D13+6!G13+6!J13+6!M13+7!D13+7!G13+7!J13+7!M13+8!D13+8!G13+8!J13+8!M13+9!D13+9!G13+9!J13</f>
        <v>-33587</v>
      </c>
      <c r="N13" s="95">
        <f>+5!E13+5!H13+5!K13+5!N13+6!E13+6!H13+6!K13+6!N13+7!E13+7!H13+7!K13+7!N13+8!E13+8!H13+8!K13+8!N13+9!E13+9!H13+9!K13</f>
        <v>1142314</v>
      </c>
      <c r="P13" s="15"/>
      <c r="U13" s="1"/>
    </row>
    <row r="14" spans="1:14" ht="10.5" customHeight="1" thickBot="1">
      <c r="A14" s="76" t="s">
        <v>10</v>
      </c>
      <c r="B14" s="24" t="s">
        <v>116</v>
      </c>
      <c r="C14" s="46">
        <f>+C9+C10+C11+C12+C13</f>
        <v>4023</v>
      </c>
      <c r="D14" s="46">
        <f>+D9+D10+D11+D12+D13</f>
        <v>0</v>
      </c>
      <c r="E14" s="46">
        <f>+E9+E10+E11+E12+E13</f>
        <v>4023</v>
      </c>
      <c r="F14" s="46">
        <f aca="true" t="shared" si="0" ref="F14:K14">+F9+F10+F11+F12+F13</f>
        <v>200</v>
      </c>
      <c r="G14" s="46">
        <f t="shared" si="0"/>
        <v>8740</v>
      </c>
      <c r="H14" s="46">
        <f t="shared" si="0"/>
        <v>8940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7">
        <f>+5!C14+5!F14+5!I14+5!L14+6!C14+6!F14+6!I14+6!L14+7!C14+7!F14+7!I14+7!L14+8!C14+8!F14+8!I14+8!L14+9!C14+9!F14+9!I14</f>
        <v>1175901</v>
      </c>
      <c r="M14" s="47">
        <f>+5!D14+5!G14+5!J14+5!M14+6!D14+6!G14+6!J14+6!M14+7!D14+7!G14+7!J14+7!M14+8!D14+8!G14+8!J14+8!M14+9!D14+9!G14+9!J14</f>
        <v>-33587</v>
      </c>
      <c r="N14" s="77">
        <f>+5!E14+5!H14+5!K14+5!N14+6!E14+6!H14+6!K14+6!N14+7!E14+7!H14+7!K14+7!N14+8!E14+8!H14+8!K14+8!N14+9!E14+9!H14+9!K14</f>
        <v>1142314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4"/>
      <c r="G15" s="4"/>
      <c r="H15" s="4"/>
      <c r="I15" s="4"/>
      <c r="J15" s="4"/>
      <c r="K15" s="4"/>
      <c r="L15" s="36">
        <f>+5!C15+5!F15+5!I15+5!L15+6!C15+6!F15+6!I15+6!L15+7!C15+7!F15+7!I15+7!L15+8!C15+8!F15+8!I15+8!L15+9!C15+9!F15+9!I15</f>
        <v>0</v>
      </c>
      <c r="M15" s="36">
        <f>+5!D15+5!G15+5!J15+5!M15+6!D15+6!G15+6!J15+6!M15+7!D15+7!G15+7!J15+7!M15+8!D15+8!G15+8!J15+8!M15+9!D15+9!G15+9!J15</f>
        <v>0</v>
      </c>
      <c r="N15" s="95">
        <f>+5!E15+5!H15+5!K15+5!N15+6!E15+6!H15+6!K15+6!N15+7!E15+7!H15+7!K15+7!N15+8!E15+8!H15+8!K15+8!N15+9!E15+9!H15+9!K15</f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+5!C16+5!F16+5!I16+5!L16+6!C16+6!F16+6!I16+6!L16+7!C16+7!F16+7!I16+7!L16+8!C16+8!F16+8!I16+8!L16+9!C16+9!F16+9!I16</f>
        <v>0</v>
      </c>
      <c r="M16" s="36">
        <f>+5!D16+5!G16+5!J16+5!M16+6!D16+6!G16+6!J16+6!M16+7!D16+7!G16+7!J16+7!M16+8!D16+8!G16+8!J16+8!M16+9!D16+9!G16+9!J16</f>
        <v>0</v>
      </c>
      <c r="N16" s="95">
        <f>+5!E16+5!H16+5!K16+5!N16+6!E16+6!H16+6!K16+6!N16+7!E16+7!H16+7!K16+7!N16+8!E16+8!H16+8!K16+8!N16+9!E16+9!H16+9!K16</f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+5!C17+5!F17+5!I17+5!L17+6!C17+6!F17+6!I17+6!L17+7!C17+7!F17+7!I17+7!L17+8!C17+8!F17+8!I17+8!L17+9!C17+9!F17+9!I17</f>
        <v>0</v>
      </c>
      <c r="M17" s="36">
        <f>+5!D17+5!G17+5!J17+5!M17+6!D17+6!G17+6!J17+6!M17+7!D17+7!G17+7!J17+7!M17+8!D17+8!G17+8!J17+8!M17+9!D17+9!G17+9!J17</f>
        <v>0</v>
      </c>
      <c r="N17" s="95">
        <f>+5!E17+5!H17+5!K17+5!N17+6!E17+6!H17+6!K17+6!N17+7!E17+7!H17+7!K17+7!N17+8!E17+8!H17+8!K17+8!N17+9!E17+9!H17+9!K17</f>
        <v>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>+D15+D16+D17</f>
        <v>0</v>
      </c>
      <c r="E18" s="46">
        <f>+E15+E16+E17</f>
        <v>0</v>
      </c>
      <c r="F18" s="46">
        <f aca="true" t="shared" si="1" ref="F18:K18">+F15+F16+F17</f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7">
        <f>+5!C18+5!F18+5!I18+5!L18+6!C18+6!F18+6!I18+6!L18+7!C18+7!F18+7!I18+7!L18+8!C18+8!F18+8!I18+8!L18+9!C18+9!F18+9!I18</f>
        <v>0</v>
      </c>
      <c r="M18" s="47">
        <f>+5!D18+5!G18+5!J18+5!M18+6!D18+6!G18+6!J18+6!M18+7!D18+7!G18+7!J18+7!M18+8!D18+8!G18+8!J18+8!M18+9!D18+9!G18+9!J18</f>
        <v>0</v>
      </c>
      <c r="N18" s="77">
        <f>+5!E18+5!H18+5!K18+5!N18+6!E18+6!H18+6!K18+6!N18+7!E18+7!H18+7!K18+7!N18+8!E18+8!H18+8!K18+8!N18+9!E18+9!H18+9!K18</f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>
        <f>+5!C19+5!F19+5!I19+5!L19+6!C19+6!F19+6!I19+6!L19+7!C19+7!F19+7!I19+7!L19+8!C19+8!F19+8!I19+8!L19+9!C19+9!F19+9!I19</f>
        <v>0</v>
      </c>
      <c r="M19" s="36">
        <f>+5!D19+5!G19+5!J19+5!M19+6!D19+6!G19+6!J19+6!M19+7!D19+7!G19+7!J19+7!M19+8!D19+8!G19+8!J19+8!M19+9!D19+9!G19+9!J19</f>
        <v>0</v>
      </c>
      <c r="N19" s="95">
        <f>+5!E19+5!H19+5!K19+5!N19+6!E19+6!H19+6!K19+6!N19+7!E19+7!H19+7!K19+7!N19+8!E19+8!H19+8!K19+8!N19+9!E19+9!H19+9!K19</f>
        <v>0</v>
      </c>
    </row>
    <row r="20" spans="1:14" ht="10.5" customHeight="1" thickBot="1">
      <c r="A20" s="97" t="s">
        <v>174</v>
      </c>
      <c r="B20" s="52" t="s">
        <v>175</v>
      </c>
      <c r="C20" s="6"/>
      <c r="D20" s="6"/>
      <c r="E20" s="6"/>
      <c r="F20" s="6"/>
      <c r="G20" s="6"/>
      <c r="H20" s="6"/>
      <c r="I20" s="6"/>
      <c r="J20" s="6"/>
      <c r="K20" s="6"/>
      <c r="L20" s="36">
        <f>+5!C20+5!F20+5!I20+5!L20+6!C20+6!F20+6!I20+6!L20+7!C20+7!F20+7!I20+7!L20+8!C20+8!F20+8!I20+8!L20+9!C20+9!F20+9!I20</f>
        <v>0</v>
      </c>
      <c r="M20" s="36">
        <f>+5!D20+5!G20+5!J20+5!M20+6!D20+6!G20+6!J20+6!M20+7!D20+7!G20+7!J20+7!M20+8!D20+8!G20+8!J20+8!M20+9!D20+9!G20+9!J20</f>
        <v>0</v>
      </c>
      <c r="N20" s="95">
        <f>+5!E20+5!H20+5!K20+5!N20+6!E20+6!H20+6!K20+6!N20+7!E20+7!H20+7!K20+7!N20+8!E20+8!H20+8!K20+8!N20+9!E20+9!H20+9!K20</f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>+D19+D20</f>
        <v>0</v>
      </c>
      <c r="E21" s="46">
        <f>+E19+E20</f>
        <v>0</v>
      </c>
      <c r="F21" s="46">
        <f aca="true" t="shared" si="2" ref="F21:K21">+F19+F20</f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7">
        <f>+5!C21+5!F21+5!I21+5!L21+6!C21+6!F21+6!I21+6!L21+7!C21+7!F21+7!I21+7!L21+8!C21+8!F21+8!I21+8!L21+9!C21+9!F21+9!I21</f>
        <v>0</v>
      </c>
      <c r="M21" s="47">
        <f>+5!D21+5!G21+5!J21+5!M21+6!D21+6!G21+6!J21+6!M21+7!D21+7!G21+7!J21+7!M21+8!D21+8!G21+8!J21+8!M21+9!D21+9!G21+9!J21</f>
        <v>0</v>
      </c>
      <c r="N21" s="77">
        <f>+5!E21+5!H21+5!K21+5!N21+6!E21+6!H21+6!K21+6!N21+7!E21+7!H21+7!K21+7!N21+8!E21+8!H21+8!K21+8!N21+9!E21+9!H21+9!K21</f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+5!C22+5!F22+5!I22+5!L22+6!C22+6!F22+6!I22+6!L22+7!C22+7!F22+7!I22+7!L22+8!C22+8!F22+8!I22+8!L22+9!C22+9!F22+9!I22</f>
        <v>0</v>
      </c>
      <c r="M22" s="36">
        <f>+5!D22+5!G22+5!J22+5!M22+6!D22+6!G22+6!J22+6!M22+7!D22+7!G22+7!J22+7!M22+8!D22+8!G22+8!J22+8!M22+9!D22+9!G22+9!J22</f>
        <v>0</v>
      </c>
      <c r="N22" s="95">
        <f>+5!E22+5!H22+5!K22+5!N22+6!E22+6!H22+6!K22+6!N22+7!E22+7!H22+7!K22+7!N22+8!E22+8!H22+8!K22+8!N22+9!E22+9!H22+9!K22</f>
        <v>0</v>
      </c>
    </row>
    <row r="23" spans="1:14" ht="10.5" customHeight="1">
      <c r="A23" s="98" t="s">
        <v>151</v>
      </c>
      <c r="B23" s="17" t="s">
        <v>177</v>
      </c>
      <c r="C23" s="6"/>
      <c r="D23" s="6"/>
      <c r="E23" s="6"/>
      <c r="F23" s="6"/>
      <c r="G23" s="6"/>
      <c r="H23" s="6"/>
      <c r="I23" s="6"/>
      <c r="J23" s="6"/>
      <c r="K23" s="6"/>
      <c r="L23" s="36">
        <f>+5!C23+5!F23+5!I23+5!L23+6!C23+6!F23+6!I23+6!L23+7!C23+7!F23+7!I23+7!L23+8!C23+8!F23+8!I23+8!L23+9!C23+9!F23+9!I23</f>
        <v>0</v>
      </c>
      <c r="M23" s="36">
        <f>+5!D23+5!G23+5!J23+5!M23+6!D23+6!G23+6!J23+6!M23+7!D23+7!G23+7!J23+7!M23+8!D23+8!G23+8!J23+8!M23+9!D23+9!G23+9!J23</f>
        <v>0</v>
      </c>
      <c r="N23" s="95">
        <f>+5!E23+5!H23+5!K23+5!N23+6!E23+6!H23+6!K23+6!N23+7!E23+7!H23+7!K23+7!N23+8!E23+8!H23+8!K23+8!N23+9!E23+9!H23+9!K23</f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6"/>
      <c r="G24" s="6"/>
      <c r="H24" s="6"/>
      <c r="I24" s="6"/>
      <c r="J24" s="6"/>
      <c r="K24" s="6"/>
      <c r="L24" s="36">
        <f>+5!C24+5!F24+5!I24+5!L24+6!C24+6!F24+6!I24+6!L24+7!C24+7!F24+7!I24+7!L24+8!C24+8!F24+8!I24+8!L24+9!C24+9!F24+9!I24</f>
        <v>0</v>
      </c>
      <c r="M24" s="36">
        <f>+5!D24+5!G24+5!J24+5!M24+6!D24+6!G24+6!J24+6!M24+7!D24+7!G24+7!J24+7!M24+8!D24+8!G24+8!J24+8!M24+9!D24+9!G24+9!J24</f>
        <v>0</v>
      </c>
      <c r="N24" s="95">
        <f>+5!E24+5!H24+5!K24+5!N24+6!E24+6!H24+6!K24+6!N24+7!E24+7!H24+7!K24+7!N24+8!E24+8!H24+8!K24+8!N24+9!E24+9!H24+9!K24</f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>+D22+D23+D24</f>
        <v>0</v>
      </c>
      <c r="E25" s="46">
        <f>+E22+E23+E24</f>
        <v>0</v>
      </c>
      <c r="F25" s="46">
        <f aca="true" t="shared" si="3" ref="F25:K25">+F22+F23+F24</f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7">
        <f>+5!C25+5!F25+5!I25+5!L25+6!C25+6!F25+6!I25+6!L25+7!C25+7!F25+7!I25+7!L25+8!C25+8!F25+8!I25+8!L25+9!C25+9!F25+9!I25</f>
        <v>0</v>
      </c>
      <c r="M25" s="47">
        <f>+5!D25+5!G25+5!J25+5!M25+6!D25+6!G25+6!J25+6!M25+7!D25+7!G25+7!J25+7!M25+8!D25+8!G25+8!J25+8!M25+9!D25+9!G25+9!J25</f>
        <v>0</v>
      </c>
      <c r="N25" s="77">
        <f>+5!E25+5!H25+5!K25+5!N25+6!E25+6!H25+6!K25+6!N25+7!E25+7!H25+7!K25+7!N25+8!E25+8!H25+8!K25+8!N25+9!E25+9!H25+9!K25</f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>+5!C26+5!F26+5!I26+5!L26+6!C26+6!F26+6!I26+6!L26+7!C26+7!F26+7!I26+7!L26+8!C26+8!F26+8!I26+8!L26+9!C26+9!F26+9!I26</f>
        <v>0</v>
      </c>
      <c r="M26" s="36">
        <f>+5!D26+5!G26+5!J26+5!M26+6!D26+6!G26+6!J26+6!M26+7!D26+7!G26+7!J26+7!M26+8!D26+8!G26+8!J26+8!M26+9!D26+9!G26+9!J26</f>
        <v>0</v>
      </c>
      <c r="N26" s="95">
        <f>+5!E26+5!H26+5!K26+5!N26+6!E26+6!H26+6!K26+6!N26+7!E26+7!H26+7!K26+7!N26+8!E26+8!H26+8!K26+8!N26+9!E26+9!H26+9!K26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>+D21+D25</f>
        <v>0</v>
      </c>
      <c r="E27" s="46">
        <f>+E21+E25</f>
        <v>0</v>
      </c>
      <c r="F27" s="46">
        <f aca="true" t="shared" si="4" ref="F27:K27">+F21+F25</f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7">
        <f>+5!C27+5!F27+5!I27+5!L27+6!C27+6!F27+6!I27+6!L27+7!C27+7!F27+7!I27+7!L27+8!C27+8!F27+8!I27+8!L27+9!C27+9!F27+9!I27</f>
        <v>0</v>
      </c>
      <c r="M27" s="47">
        <f>+5!D27+5!G27+5!J27+5!M27+6!D27+6!G27+6!J27+6!M27+7!D27+7!G27+7!J27+7!M27+8!D27+8!G27+8!J27+8!M27+9!D27+9!G27+9!J27</f>
        <v>0</v>
      </c>
      <c r="N27" s="77">
        <f>+5!E27+5!H27+5!K27+5!N27+6!E27+6!H27+6!K27+6!N27+7!E27+7!H27+7!K27+7!N27+8!E27+8!H27+8!K27+8!N27+9!E27+9!H27+9!K27</f>
        <v>0</v>
      </c>
    </row>
    <row r="28" spans="1:14" s="13" customFormat="1" ht="10.5" customHeight="1">
      <c r="A28" s="100"/>
      <c r="B28" s="22" t="s">
        <v>137</v>
      </c>
      <c r="C28" s="6">
        <f>+C14++C18+C26+C27</f>
        <v>4023</v>
      </c>
      <c r="D28" s="6">
        <f>+D14++D18+D26+D27</f>
        <v>0</v>
      </c>
      <c r="E28" s="6">
        <f>+E14++E18+E26+E27</f>
        <v>4023</v>
      </c>
      <c r="F28" s="6">
        <f aca="true" t="shared" si="5" ref="F28:K28">+F14++F18+F26+F27</f>
        <v>200</v>
      </c>
      <c r="G28" s="6">
        <f t="shared" si="5"/>
        <v>8740</v>
      </c>
      <c r="H28" s="6">
        <f t="shared" si="5"/>
        <v>8940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36">
        <f>+5!C28+5!F28+5!I28+5!L28+6!C28+6!F28+6!I28+6!L28+7!C28+7!F28+7!I28+7!L28+8!C28+8!F28+8!I28+8!L28+9!C28+9!F28+9!I28</f>
        <v>1175901</v>
      </c>
      <c r="M28" s="36">
        <f>+5!D28+5!G28+5!J28+5!M28+6!D28+6!G28+6!J28+6!M28+7!D28+7!G28+7!J28+7!M28+8!D28+8!G28+8!J28+8!M28+9!D28+9!G28+9!J28</f>
        <v>-33587</v>
      </c>
      <c r="N28" s="95">
        <f>+5!E28+5!H28+5!K28+5!N28+6!E28+6!H28+6!K28+6!N28+7!E28+7!H28+7!K28+7!N28+8!E28+8!H28+8!K28+8!N28+9!E28+9!H28+9!K28</f>
        <v>1142314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6">
        <f>+5!C29+5!F29+5!I29+5!L29+6!C29+6!F29+6!I29+6!L29+7!C29+7!F29+7!I29+7!L29+8!C29+8!F29+8!I29+8!L29+9!C29+9!F29+9!I29</f>
        <v>0</v>
      </c>
      <c r="M29" s="36">
        <f>+5!D29+5!G29+5!J29+5!M29+6!D29+6!G29+6!J29+6!M29+7!D29+7!G29+7!J29+7!M29+8!D29+8!G29+8!J29+8!M29+9!D29+9!G29+9!J29</f>
        <v>0</v>
      </c>
      <c r="N29" s="95">
        <f>+5!E29+5!H29+5!K29+5!N29+6!E29+6!H29+6!K29+6!N29+7!E29+7!H29+7!K29+7!N29+8!E29+8!H29+8!K29+8!N29+9!E29+9!H29+9!K29</f>
        <v>0</v>
      </c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6">
        <f>+5!C30+5!F30+5!I30+5!L30+6!C30+6!F30+6!I30+6!L30+7!C30+7!F30+7!I30+7!L30+8!C30+8!F30+8!I30+8!L30+9!C30+9!F30+9!I30</f>
        <v>0</v>
      </c>
      <c r="M30" s="36">
        <f>+5!D30+5!G30+5!J30+5!M30+6!D30+6!G30+6!J30+6!M30+7!D30+7!G30+7!J30+7!M30+8!D30+8!G30+8!J30+8!M30+9!D30+9!G30+9!J30</f>
        <v>0</v>
      </c>
      <c r="N30" s="95">
        <f>+5!E30+5!H30+5!K30+5!N30+6!E30+6!H30+6!K30+6!N30+7!E30+7!H30+7!K30+7!N30+8!E30+8!H30+8!K30+8!N30+9!E30+9!H30+9!K30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6">
        <f>+5!C31+5!F31+5!I31+5!L31+6!C31+6!F31+6!I31+6!L31+7!C31+7!F31+7!I31+7!L31+8!C31+8!F31+8!I31+8!L31+9!C31+9!F31+9!I31</f>
        <v>0</v>
      </c>
      <c r="M31" s="36">
        <f>+5!D31+5!G31+5!J31+5!M31+6!D31+6!G31+6!J31+6!M31+7!D31+7!G31+7!J31+7!M31+8!D31+8!G31+8!J31+8!M31+9!D31+9!G31+9!J31</f>
        <v>0</v>
      </c>
      <c r="N31" s="95">
        <f>+5!E31+5!H31+5!K31+5!N31+6!E31+6!H31+6!K31+6!N31+7!E31+7!H31+7!K31+7!N31+8!E31+8!H31+8!K31+8!N31+9!E31+9!H31+9!K31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6">
        <f>+5!C32+5!F32+5!I32+5!L32+6!C32+6!F32+6!I32+6!L32+7!C32+7!F32+7!I32+7!L32+8!C32+8!F32+8!I32+8!L32+9!C32+9!F32+9!I32</f>
        <v>0</v>
      </c>
      <c r="M32" s="36">
        <f>+5!D32+5!G32+5!J32+5!M32+6!D32+6!G32+6!J32+6!M32+7!D32+7!G32+7!J32+7!M32+8!D32+8!G32+8!J32+8!M32+9!D32+9!G32+9!J32</f>
        <v>0</v>
      </c>
      <c r="N32" s="95">
        <f>+5!E32+5!H32+5!K32+5!N32+6!E32+6!H32+6!K32+6!N32+7!E32+7!H32+7!K32+7!N32+8!E32+8!H32+8!K32+8!N32+9!E32+9!H32+9!K32</f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>+D30+D31+D32</f>
        <v>0</v>
      </c>
      <c r="E33" s="48">
        <f>+E30+E31+E32</f>
        <v>0</v>
      </c>
      <c r="F33" s="48">
        <f aca="true" t="shared" si="6" ref="F33:K33">+F30+F31+F32</f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9">
        <f>+5!C33+5!F33+5!I33+5!L33+6!C33+6!F33+6!I33+6!L33+7!C33+7!F33+7!I33+7!L33+8!C33+8!F33+8!I33+8!L33+9!C33+9!F33+9!I33</f>
        <v>0</v>
      </c>
      <c r="M33" s="49">
        <f>+5!D33+5!G33+5!J33+5!M33+6!D33+6!G33+6!J33+6!M33+7!D33+7!G33+7!J33+7!M33+8!D33+8!G33+8!J33+8!M33+9!D33+9!G33+9!J33</f>
        <v>0</v>
      </c>
      <c r="N33" s="102">
        <f>+5!E33+5!H33+5!K33+5!N33+6!E33+6!H33+6!K33+6!N33+7!E33+7!H33+7!K33+7!N33+8!E33+8!H33+8!K33+8!N33+9!E33+9!H33+9!K33</f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+5!C34+5!F34+5!I34+5!L34+6!C34+6!F34+6!I34+6!L34+7!C34+7!F34+7!I34+7!L34+8!C34+8!F34+8!I34+8!L34+9!C34+9!F34+9!I34</f>
        <v>0</v>
      </c>
      <c r="M34" s="36">
        <f>+5!D34+5!G34+5!J34+5!M34+6!D34+6!G34+6!J34+6!M34+7!D34+7!G34+7!J34+7!M34+8!D34+8!G34+8!J34+8!M34+9!D34+9!G34+9!J34</f>
        <v>0</v>
      </c>
      <c r="N34" s="95">
        <f>+5!E34+5!H34+5!K34+5!N34+6!E34+6!H34+6!K34+6!N34+7!E34+7!H34+7!K34+7!N34+8!E34+8!H34+8!K34+8!N34+9!E34+9!H34+9!K34</f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6">
        <f>+5!C35+5!F35+5!I35+5!L35+6!C35+6!F35+6!I35+6!L35+7!C35+7!F35+7!I35+7!L35+8!C35+8!F35+8!I35+8!L35+9!C35+9!F35+9!I35</f>
        <v>0</v>
      </c>
      <c r="M35" s="36">
        <f>+5!D35+5!G35+5!J35+5!M35+6!D35+6!G35+6!J35+6!M35+7!D35+7!G35+7!J35+7!M35+8!D35+8!G35+8!J35+8!M35+9!D35+9!G35+9!J35</f>
        <v>0</v>
      </c>
      <c r="N35" s="95">
        <f>+5!E35+5!H35+5!K35+5!N35+6!E35+6!H35+6!K35+6!N35+7!E35+7!H35+7!K35+7!N35+8!E35+8!H35+8!K35+8!N35+9!E35+9!H35+9!K35</f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+5!C36+5!F36+5!I36+5!L36+6!C36+6!F36+6!I36+6!L36+7!C36+7!F36+7!I36+7!L36+8!C36+8!F36+8!I36+8!L36+9!C36+9!F36+9!I36</f>
        <v>0</v>
      </c>
      <c r="M36" s="36">
        <f>+5!D36+5!G36+5!J36+5!M36+6!D36+6!G36+6!J36+6!M36+7!D36+7!G36+7!J36+7!M36+8!D36+8!G36+8!J36+8!M36+9!D36+9!G36+9!J36</f>
        <v>0</v>
      </c>
      <c r="N36" s="95">
        <f>+5!E36+5!H36+5!K36+5!N36+6!E36+6!H36+6!K36+6!N36+7!E36+7!H36+7!K36+7!N36+8!E36+8!H36+8!K36+8!N36+9!E36+9!H36+9!K36</f>
        <v>0</v>
      </c>
    </row>
    <row r="37" spans="1:40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>+D33+D34+D35+D36</f>
        <v>0</v>
      </c>
      <c r="E37" s="46">
        <f>+E33+E34+E35+E36</f>
        <v>0</v>
      </c>
      <c r="F37" s="46">
        <f aca="true" t="shared" si="7" ref="F37:K37">+F33+F34+F35+F36</f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7">
        <f>+5!C37+5!F37+5!I37+5!L37+6!C37+6!F37+6!I37+6!L37+7!C37+7!F37+7!I37+7!L37+8!C37+8!F37+8!I37+8!L37+9!C37+9!F37+9!I37</f>
        <v>0</v>
      </c>
      <c r="M37" s="47">
        <f>+5!D37+5!G37+5!J37+5!M37+6!D37+6!G37+6!J37+6!M37+7!D37+7!G37+7!J37+7!M37+8!D37+8!G37+8!J37+8!M37+9!D37+9!G37+9!J37</f>
        <v>0</v>
      </c>
      <c r="N37" s="77">
        <f>+5!E37+5!H37+5!K37+5!N37+6!E37+6!H37+6!K37+6!N37+7!E37+7!H37+7!K37+7!N37+8!E37+8!H37+8!K37+8!N37+9!E37+9!H37+9!K37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+5!C38+5!F38+5!I38+5!L38+6!C38+6!F38+6!I38+6!L38+7!C38+7!F38+7!I38+7!L38+8!C38+8!F38+8!I38+8!L38+9!C38+9!F38+9!I38</f>
        <v>0</v>
      </c>
      <c r="M38" s="36">
        <f>+5!D38+5!G38+5!J38+5!M38+6!D38+6!G38+6!J38+6!M38+7!D38+7!G38+7!J38+7!M38+8!D38+8!G38+8!J38+8!M38+9!D38+9!G38+9!J38</f>
        <v>0</v>
      </c>
      <c r="N38" s="95">
        <f>+5!E38+5!H38+5!K38+5!N38+6!E38+6!H38+6!K38+6!N38+7!E38+7!H38+7!K38+7!N38+8!E38+8!H38+8!K38+8!N38+9!E38+9!H38+9!K38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6">
        <f>+5!C39+5!F39+5!I39+5!L39+6!C39+6!F39+6!I39+6!L39+7!C39+7!F39+7!I39+7!L39+8!C39+8!F39+8!I39+8!L39+9!C39+9!F39+9!I39</f>
        <v>0</v>
      </c>
      <c r="M39" s="36">
        <f>+5!D39+5!G39+5!J39+5!M39+6!D39+6!G39+6!J39+6!M39+7!D39+7!G39+7!J39+7!M39+8!D39+8!G39+8!J39+8!M39+9!D39+9!G39+9!J39</f>
        <v>0</v>
      </c>
      <c r="N39" s="95">
        <f>+5!E39+5!H39+5!K39+5!N39+6!E39+6!H39+6!K39+6!N39+7!E39+7!H39+7!K39+7!N39+8!E39+8!H39+8!K39+8!N39+9!E39+9!H39+9!K39</f>
        <v>0</v>
      </c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+5!C40+5!F40+5!I40+5!L40+6!C40+6!F40+6!I40+6!L40+7!C40+7!F40+7!I40+7!L40+8!C40+8!F40+8!I40+8!L40+9!C40+9!F40+9!I40</f>
        <v>0</v>
      </c>
      <c r="M40" s="36">
        <f>+5!D40+5!G40+5!J40+5!M40+6!D40+6!G40+6!J40+6!M40+7!D40+7!G40+7!J40+7!M40+8!D40+8!G40+8!J40+8!M40+9!D40+9!G40+9!J40</f>
        <v>0</v>
      </c>
      <c r="N40" s="95">
        <f>+5!E40+5!H40+5!K40+5!N40+6!E40+6!H40+6!K40+6!N40+7!E40+7!H40+7!K40+7!N40+8!E40+8!H40+8!K40+8!N40+9!E40+9!H40+9!K40</f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>+D38+D39+D40</f>
        <v>0</v>
      </c>
      <c r="E41" s="46">
        <f>+E38+E39+E40</f>
        <v>0</v>
      </c>
      <c r="F41" s="46">
        <f aca="true" t="shared" si="8" ref="F41:K41">+F38+F39+F40</f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7">
        <f>+5!C41+5!F41+5!I41+5!L41+6!C41+6!F41+6!I41+6!L41+7!C41+7!F41+7!I41+7!L41+8!C41+8!F41+8!I41+8!L41+9!C41+9!F41+9!I41</f>
        <v>0</v>
      </c>
      <c r="M41" s="47">
        <f>+5!D41+5!G41+5!J41+5!M41+6!D41+6!G41+6!J41+6!M41+7!D41+7!G41+7!J41+7!M41+8!D41+8!G41+8!J41+8!M41+9!D41+9!G41+9!J41</f>
        <v>0</v>
      </c>
      <c r="N41" s="77">
        <f>+5!E41+5!H41+5!K41+5!N41+6!E41+6!H41+6!K41+6!N41+7!E41+7!H41+7!K41+7!N41+8!E41+8!H41+8!K41+8!N41+9!E41+9!H41+9!K41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+5!C42+5!F42+5!I42+5!L42+6!C42+6!F42+6!I42+6!L42+7!C42+7!F42+7!I42+7!L42+8!C42+8!F42+8!I42+8!L42+9!C42+9!F42+9!I42</f>
        <v>0</v>
      </c>
      <c r="M42" s="36">
        <f>+5!D42+5!G42+5!J42+5!M42+6!D42+6!G42+6!J42+6!M42+7!D42+7!G42+7!J42+7!M42+8!D42+8!G42+8!J42+8!M42+9!D42+9!G42+9!J42</f>
        <v>0</v>
      </c>
      <c r="N42" s="95">
        <f>+5!E42+5!H42+5!K42+5!N42+6!E42+6!H42+6!K42+6!N42+7!E42+7!H42+7!K42+7!N42+8!E42+8!H42+8!K42+8!N42+9!E42+9!H42+9!K42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>
        <f>+5!C43+5!F43+5!I43+5!L43+6!C43+6!F43+6!I43+6!L43+7!C43+7!F43+7!I43+7!L43+8!C43+8!F43+8!I43+8!L43+9!C43+9!F43+9!I43</f>
        <v>0</v>
      </c>
      <c r="M43" s="36">
        <f>+5!D43+5!G43+5!J43+5!M43+6!D43+6!G43+6!J43+6!M43+7!D43+7!G43+7!J43+7!M43+8!D43+8!G43+8!J43+8!M43+9!D43+9!G43+9!J43</f>
        <v>0</v>
      </c>
      <c r="N43" s="95">
        <f>+5!E43+5!H43+5!K43+5!N43+6!E43+6!H43+6!K43+6!N43+7!E43+7!H43+7!K43+7!N43+8!E43+8!H43+8!K43+8!N43+9!E43+9!H43+9!K43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>+D42+D43</f>
        <v>0</v>
      </c>
      <c r="E44" s="46">
        <f>+E42+E43</f>
        <v>0</v>
      </c>
      <c r="F44" s="46">
        <f aca="true" t="shared" si="9" ref="F44:K44">+F42+F43</f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7">
        <f>+5!C44+5!F44+5!I44+5!L44+6!C44+6!F44+6!I44+6!L44+7!C44+7!F44+7!I44+7!L44+8!C44+8!F44+8!I44+8!L44+9!C44+9!F44+9!I44</f>
        <v>0</v>
      </c>
      <c r="M44" s="47">
        <f>+5!D44+5!G44+5!J44+5!M44+6!D44+6!G44+6!J44+6!M44+7!D44+7!G44+7!J44+7!M44+8!D44+8!G44+8!J44+8!M44+9!D44+9!G44+9!J44</f>
        <v>0</v>
      </c>
      <c r="N44" s="77">
        <f>+5!E44+5!H44+5!K44+5!N44+6!E44+6!H44+6!K44+6!N44+7!E44+7!H44+7!K44+7!N44+8!E44+8!H44+8!K44+8!N44+9!E44+9!H44+9!K44</f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>
        <f>+5!C45+5!F45+5!I45+5!L45+6!C45+6!F45+6!I45+6!L45+7!C45+7!F45+7!I45+7!L45+8!C45+8!F45+8!I45+8!L45+9!C45+9!F45+9!I45</f>
        <v>0</v>
      </c>
      <c r="M45" s="36">
        <f>+5!D45+5!G45+5!J45+5!M45+6!D45+6!G45+6!J45+6!M45+7!D45+7!G45+7!J45+7!M45+8!D45+8!G45+8!J45+8!M45+9!D45+9!G45+9!J45</f>
        <v>0</v>
      </c>
      <c r="N45" s="95">
        <f>+5!E45+5!H45+5!K45+5!N45+6!E45+6!H45+6!K45+6!N45+7!E45+7!H45+7!K45+7!N45+8!E45+8!H45+8!K45+8!N45+9!E45+9!H45+9!K45</f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6">
        <f>+5!C46+5!F46+5!I46+5!L46+6!C46+6!F46+6!I46+6!L46+7!C46+7!F46+7!I46+7!L46+8!C46+8!F46+8!I46+8!L46+9!C46+9!F46+9!I46</f>
        <v>0</v>
      </c>
      <c r="M46" s="36">
        <f>+5!D46+5!G46+5!J46+5!M46+6!D46+6!G46+6!J46+6!M46+7!D46+7!G46+7!J46+7!M46+8!D46+8!G46+8!J46+8!M46+9!D46+9!G46+9!J46</f>
        <v>0</v>
      </c>
      <c r="N46" s="95">
        <f>+5!E46+5!H46+5!K46+5!N46+6!E46+6!H46+6!K46+6!N46+7!E46+7!H46+7!K46+7!N46+8!E46+8!H46+8!K46+8!N46+9!E46+9!H46+9!K46</f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>+D45+D46</f>
        <v>0</v>
      </c>
      <c r="E47" s="46">
        <f>+E45+E46</f>
        <v>0</v>
      </c>
      <c r="F47" s="46">
        <f aca="true" t="shared" si="10" ref="F47:K47">+F45+F46</f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7">
        <f>+5!C47+5!F47+5!I47+5!L47+6!C47+6!F47+6!I47+6!L47+7!C47+7!F47+7!I47+7!L47+8!C47+8!F47+8!I47+8!L47+9!C47+9!F47+9!I47</f>
        <v>0</v>
      </c>
      <c r="M47" s="47">
        <f>+5!D47+5!G47+5!J47+5!M47+6!D47+6!G47+6!J47+6!M47+7!D47+7!G47+7!J47+7!M47+8!D47+8!G47+8!J47+8!M47+9!D47+9!G47+9!J47</f>
        <v>0</v>
      </c>
      <c r="N47" s="77">
        <f>+5!E47+5!H47+5!K47+5!N47+6!E47+6!H47+6!K47+6!N47+7!E47+7!H47+7!K47+7!N47+8!E47+8!H47+8!K47+8!N47+9!E47+9!H47+9!K47</f>
        <v>0</v>
      </c>
    </row>
    <row r="48" spans="1:14" ht="10.5" customHeight="1" thickBot="1">
      <c r="A48" s="99" t="s">
        <v>161</v>
      </c>
      <c r="B48" s="23" t="s">
        <v>180</v>
      </c>
      <c r="C48" s="6"/>
      <c r="D48" s="6"/>
      <c r="E48" s="6"/>
      <c r="F48" s="6"/>
      <c r="G48" s="6"/>
      <c r="H48" s="6"/>
      <c r="I48" s="6"/>
      <c r="J48" s="6"/>
      <c r="K48" s="6"/>
      <c r="L48" s="36">
        <f>+5!C48+5!F48+5!I48+5!L48+6!C48+6!F48+6!I48+6!L48+7!C48+7!F48+7!I48+7!L48+8!C48+8!F48+8!I48+8!L48+9!C48+9!F48+9!I48</f>
        <v>0</v>
      </c>
      <c r="M48" s="36">
        <f>+5!D48+5!G48+5!J48+5!M48+6!D48+6!G48+6!J48+6!M48+7!D48+7!G48+7!J48+7!M48+8!D48+8!G48+8!J48+8!M48+9!D48+9!G48+9!J48</f>
        <v>0</v>
      </c>
      <c r="N48" s="95">
        <f>+5!E48+5!H48+5!K48+5!N48+6!E48+6!H48+6!K48+6!N48+7!E48+7!H48+7!K48+7!N48+8!E48+8!H48+8!K48+8!N48+9!E48+9!H48+9!K48</f>
        <v>0</v>
      </c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>+D44+D47</f>
        <v>0</v>
      </c>
      <c r="E49" s="46">
        <f>+E44+E47</f>
        <v>0</v>
      </c>
      <c r="F49" s="46">
        <f aca="true" t="shared" si="11" ref="F49:K49">+F44+F47</f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7">
        <f>+5!C49+5!F49+5!I49+5!L49+6!C49+6!F49+6!I49+6!L49+7!C49+7!F49+7!I49+7!L49+8!C49+8!F49+8!I49+8!L49+9!C49+9!F49+9!I49</f>
        <v>0</v>
      </c>
      <c r="M49" s="47">
        <f>+5!D49+5!G49+5!J49+5!M49+6!D49+6!G49+6!J49+6!M49+7!D49+7!G49+7!J49+7!M49+8!D49+8!G49+8!J49+8!M49+9!D49+9!G49+9!J49</f>
        <v>0</v>
      </c>
      <c r="N49" s="77">
        <f>+5!E49+5!H49+5!K49+5!N49+6!E49+6!H49+6!K49+6!N49+7!E49+7!H49+7!K49+7!N49+8!E49+8!H49+8!K49+8!N49+9!E49+9!H49+9!K49</f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>+D37+D41+D48+D49</f>
        <v>0</v>
      </c>
      <c r="E50" s="46">
        <f>+E37+E41+E48+E49</f>
        <v>0</v>
      </c>
      <c r="F50" s="46">
        <f aca="true" t="shared" si="12" ref="F50:K50">+F37+F41+F48+F49</f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7">
        <f>+5!C50+5!F50+5!I50+5!L50+6!C50+6!F50+6!I50+6!L50+7!C50+7!F50+7!I50+7!L50+8!C50+8!F50+8!I50+8!L50+9!C50+9!F50+9!I50</f>
        <v>0</v>
      </c>
      <c r="M50" s="47">
        <f>+5!D50+5!G50+5!J50+5!M50+6!D50+6!G50+6!J50+6!M50+7!D50+7!G50+7!J50+7!M50+8!D50+8!G50+8!J50+8!M50+9!D50+9!G50+9!J50</f>
        <v>0</v>
      </c>
      <c r="N50" s="77">
        <f>+5!E50+5!H50+5!K50+5!N50+6!E50+6!H50+6!K50+6!N50+7!E50+7!H50+7!K50+7!N50+8!E50+8!H50+8!K50+8!N50+9!E50+9!H50+9!K50</f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63"/>
      <c r="G51" s="63"/>
      <c r="H51" s="63"/>
      <c r="I51" s="55"/>
      <c r="J51" s="55"/>
      <c r="K51" s="55"/>
      <c r="L51" s="64">
        <f>+5!C51+5!F51+5!I51+5!L51+6!C51+6!F51+6!I51+6!L51+7!C51+7!F51+7!I51+7!L51+8!C51+8!F51+8!I51+8!L51+9!C51+9!F51+9!I51</f>
        <v>0</v>
      </c>
      <c r="M51" s="64">
        <f>+5!D51+5!G51+5!J51+5!M51+6!D51+6!G51+6!J51+6!M51+7!D51+7!G51+7!J51+7!M51+8!D51+8!G51+8!J51+8!M51+9!D51+9!G51+9!J51</f>
        <v>0</v>
      </c>
      <c r="N51" s="65">
        <f>+5!E51+5!H51+5!K51+5!N51+6!E51+6!H51+6!K51+6!N51+7!E51+7!H51+7!K51+7!N51+8!E51+8!H51+8!K51+8!N51+9!E51+9!H51+9!K51</f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63"/>
      <c r="G52" s="63"/>
      <c r="H52" s="63"/>
      <c r="I52" s="57"/>
      <c r="J52" s="54"/>
      <c r="K52" s="57"/>
      <c r="L52" s="64">
        <f>+5!C52+5!F52+5!I52+5!L52+6!C52+6!F52+6!I52+6!L52+7!C52+7!F52+7!I52+7!L52+8!C52+8!F52+8!I52+8!L52+9!C52+9!F52+9!I52</f>
        <v>0</v>
      </c>
      <c r="M52" s="64">
        <f>+5!D52+5!G52+5!J52+5!M52+6!D52+6!G52+6!J52+6!M52+7!D52+7!G52+7!J52+7!M52+8!D52+8!G52+8!J52+8!M52+9!D52+9!G52+9!J52</f>
        <v>0</v>
      </c>
      <c r="N52" s="65">
        <f>+5!E52+5!H52+5!K52+5!N52+6!E52+6!H52+6!K52+6!N52+7!E52+7!H52+7!K52+7!N52+8!E52+8!H52+8!K52+8!N52+9!E52+9!H52+9!K52</f>
        <v>0</v>
      </c>
    </row>
    <row r="53" spans="8:11" ht="12.75">
      <c r="H53" s="14"/>
      <c r="K53" s="14"/>
    </row>
    <row r="54" spans="8:11" s="1" customFormat="1" ht="12.75">
      <c r="H54" s="26"/>
      <c r="J54" s="62"/>
      <c r="K54" s="26"/>
    </row>
    <row r="55" spans="8:11" ht="12.75">
      <c r="H55" s="14"/>
      <c r="K55" s="14"/>
    </row>
    <row r="56" spans="5:11" ht="12.75">
      <c r="E56" s="66"/>
      <c r="F56" s="66"/>
      <c r="G56" s="67"/>
      <c r="H56" s="66"/>
      <c r="I56" s="66"/>
      <c r="K56" s="14"/>
    </row>
    <row r="57" spans="5:11" ht="12.75">
      <c r="E57" s="68"/>
      <c r="F57" s="66"/>
      <c r="G57" s="67"/>
      <c r="H57" s="66"/>
      <c r="I57" s="66"/>
      <c r="K57" s="14"/>
    </row>
    <row r="58" spans="5:11" ht="12.75">
      <c r="E58" s="68"/>
      <c r="F58" s="66"/>
      <c r="G58" s="66"/>
      <c r="H58" s="66"/>
      <c r="I58" s="66"/>
      <c r="K58" s="14"/>
    </row>
    <row r="59" spans="5:29" ht="12.75">
      <c r="E59" s="68"/>
      <c r="F59" s="66"/>
      <c r="G59" s="66"/>
      <c r="H59" s="66"/>
      <c r="I59" s="66"/>
      <c r="AA59" s="1"/>
      <c r="AB59" s="1"/>
      <c r="AC59" s="1"/>
    </row>
    <row r="60" spans="5:29" ht="12.75">
      <c r="E60" s="68"/>
      <c r="F60" s="66"/>
      <c r="G60" s="66"/>
      <c r="H60" s="66"/>
      <c r="I60" s="66"/>
      <c r="AA60" s="1"/>
      <c r="AB60" s="1"/>
      <c r="AC60" s="1"/>
    </row>
    <row r="61" spans="5:29" ht="12.75">
      <c r="E61" s="68"/>
      <c r="F61" s="66"/>
      <c r="G61" s="66"/>
      <c r="H61" s="66"/>
      <c r="I61" s="66"/>
      <c r="AA61" s="1"/>
      <c r="AB61" s="1"/>
      <c r="AC61" s="1"/>
    </row>
    <row r="62" spans="5:29" ht="12.75">
      <c r="E62" s="68"/>
      <c r="F62" s="66"/>
      <c r="G62" s="66"/>
      <c r="H62" s="66"/>
      <c r="I62" s="66"/>
      <c r="AA62" s="1"/>
      <c r="AB62" s="1"/>
      <c r="AC62" s="1"/>
    </row>
    <row r="63" spans="5:29" ht="12.75">
      <c r="E63" s="68"/>
      <c r="F63" s="66"/>
      <c r="G63" s="66"/>
      <c r="H63" s="66"/>
      <c r="I63" s="66"/>
      <c r="AA63" s="5"/>
      <c r="AB63" s="5"/>
      <c r="AC63" s="5"/>
    </row>
    <row r="64" spans="5:29" ht="12.75">
      <c r="E64" s="68"/>
      <c r="F64" s="66"/>
      <c r="G64" s="66"/>
      <c r="H64" s="66"/>
      <c r="I64" s="66"/>
      <c r="AA64" s="5"/>
      <c r="AB64" s="5"/>
      <c r="AC64" s="5"/>
    </row>
    <row r="65" spans="5:29" ht="12.75">
      <c r="E65" s="68"/>
      <c r="F65" s="66"/>
      <c r="G65" s="66"/>
      <c r="H65" s="66"/>
      <c r="I65" s="66"/>
      <c r="AA65" s="1"/>
      <c r="AB65" s="1"/>
      <c r="AC65" s="1"/>
    </row>
    <row r="66" spans="5:29" ht="12.75">
      <c r="E66" s="69"/>
      <c r="F66" s="70"/>
      <c r="G66" s="70"/>
      <c r="H66" s="70"/>
      <c r="I66" s="70"/>
      <c r="AA66" s="1"/>
      <c r="AB66" s="1"/>
      <c r="AC66" s="1"/>
    </row>
    <row r="67" spans="5:29" ht="12.75">
      <c r="E67" s="69"/>
      <c r="F67" s="69"/>
      <c r="G67" s="69"/>
      <c r="H67" s="69"/>
      <c r="AA67" s="1"/>
      <c r="AB67" s="1"/>
      <c r="AC67" s="1"/>
    </row>
    <row r="68" spans="5:29" ht="15.75">
      <c r="E68" s="69"/>
      <c r="F68" s="69"/>
      <c r="G68" s="88"/>
      <c r="H68" s="69"/>
      <c r="AA68" s="1"/>
      <c r="AB68" s="1"/>
      <c r="AC68" s="1"/>
    </row>
    <row r="69" spans="5:29" ht="12.75">
      <c r="E69" s="69"/>
      <c r="F69" s="69"/>
      <c r="G69" s="69"/>
      <c r="H69" s="69"/>
      <c r="AA69" s="1"/>
      <c r="AB69" s="1"/>
      <c r="AC69" s="1"/>
    </row>
    <row r="70" spans="7:29" ht="12.75">
      <c r="G70" s="66"/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4">
    <mergeCell ref="F3:H3"/>
    <mergeCell ref="C4:E4"/>
    <mergeCell ref="A3:B6"/>
    <mergeCell ref="C3:E3"/>
    <mergeCell ref="E5:E6"/>
    <mergeCell ref="A8:B8"/>
    <mergeCell ref="D5:D6"/>
    <mergeCell ref="M5:M6"/>
    <mergeCell ref="N5:N6"/>
    <mergeCell ref="K5:K6"/>
    <mergeCell ref="G5:G6"/>
    <mergeCell ref="A29:B29"/>
    <mergeCell ref="A7:B7"/>
    <mergeCell ref="C5:C6"/>
    <mergeCell ref="I3:K3"/>
    <mergeCell ref="L3:N4"/>
    <mergeCell ref="H5:H6"/>
    <mergeCell ref="L5:L6"/>
    <mergeCell ref="A1:N1"/>
    <mergeCell ref="I4:K4"/>
    <mergeCell ref="F4:H4"/>
    <mergeCell ref="F5:F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2020-09-02T08:22:45Z</cp:lastPrinted>
  <dcterms:created xsi:type="dcterms:W3CDTF">2013-01-10T09:41:02Z</dcterms:created>
  <dcterms:modified xsi:type="dcterms:W3CDTF">2020-09-02T09:30:35Z</dcterms:modified>
  <cp:category/>
  <cp:version/>
  <cp:contentType/>
  <cp:contentStatus/>
</cp:coreProperties>
</file>