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t.'!$A$1:$D$144</definedName>
    <definedName name="_xlnm.Print_Area" localSheetId="1">'1.1.sz.mell.'!$A$2:$C$150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<sst xmlns="http://schemas.openxmlformats.org/spreadsheetml/2006/main" count="3970" uniqueCount="586">
  <si>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</si>
  <si>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</si>
  <si>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</si>
  <si>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</si>
  <si>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</si>
  <si>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</si>
  <si>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</si>
  <si>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</si>
  <si>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</si>
  <si>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</si>
  <si>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</si>
  <si>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</si>
  <si>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</si>
  <si>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</si>
  <si>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</si>
  <si>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</si>
  <si>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</si>
  <si>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</si>
  <si>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</si>
  <si>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</si>
  <si>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</si>
  <si>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</si>
  <si>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</si>
  <si>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</si>
  <si>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</si>
  <si>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</si>
  <si>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</si>
  <si>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</si>
  <si>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</si>
  <si>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</si>
  <si>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</si>
  <si>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</si>
  <si>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</si>
  <si>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</si>
  <si>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</si>
  <si>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</si>
  <si>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</si>
  <si>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</si>
  <si>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</si>
  <si>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</si>
  <si>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</si>
  <si>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</si>
  <si>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</si>
  <si>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</si>
  <si>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</si>
  <si>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</si>
  <si>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</si>
  <si>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</si>
  <si>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</si>
  <si>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</si>
  <si>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</si>
  <si>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</si>
  <si>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</si>
  <si>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</si>
  <si>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</si>
  <si>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</si>
  <si>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</si>
  <si>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</si>
  <si>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</si>
  <si>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</si>
  <si>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</si>
  <si>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</si>
  <si>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</si>
  <si>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</si>
  <si>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</si>
  <si>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</si>
  <si>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</si>
  <si>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</si>
  <si>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</si>
  <si>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</si>
  <si>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</si>
  <si>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</si>
  <si>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</si>
  <si>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</si>
  <si>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</si>
  <si>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</si>
  <si>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</si>
  <si>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</si>
  <si>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</si>
  <si>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</si>
  <si>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</si>
  <si>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</si>
  <si>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</si>
  <si>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</si>
  <si>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</si>
  <si>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</si>
  <si>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</si>
  <si>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</si>
  <si>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</si>
  <si>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</si>
  <si>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</si>
  <si>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</si>
  <si>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</si>
  <si>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</si>
  <si>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</si>
  <si>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</si>
  <si>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</si>
  <si>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</si>
  <si>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</si>
  <si>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</si>
  <si>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</si>
  <si>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</si>
  <si>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</si>
  <si>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</si>
  <si>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</si>
  <si>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</si>
  <si>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</si>
  <si>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</si>
  <si>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</si>
  <si>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</si>
  <si>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</si>
  <si>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</si>
  <si>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</si>
  <si>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</si>
  <si>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</si>
  <si>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</si>
  <si>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</si>
  <si>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</si>
  <si>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</si>
  <si>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</si>
  <si>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</si>
  <si>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</si>
  <si>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</si>
  <si>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</si>
  <si>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</si>
  <si>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</si>
  <si>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</si>
  <si>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</si>
  <si>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</si>
  <si>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</si>
  <si>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</si>
  <si>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</si>
  <si>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</si>
  <si>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</si>
  <si>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</si>
  <si>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</si>
  <si>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</si>
  <si>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</si>
  <si>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</si>
  <si>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</si>
  <si>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</si>
  <si>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</si>
  <si>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</si>
  <si>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</si>
  <si>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</si>
  <si>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</si>
  <si>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</si>
  <si>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</si>
  <si>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</si>
  <si>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</si>
  <si>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</si>
  <si>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</si>
  <si>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</si>
  <si>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</si>
  <si>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</si>
  <si>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</si>
  <si>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</si>
  <si>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</si>
  <si>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</si>
  <si>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</si>
  <si>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</si>
  <si>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</si>
  <si>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</si>
  <si>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</si>
  <si>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</si>
  <si>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</si>
  <si>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</si>
  <si>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</si>
  <si>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</si>
  <si>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</si>
  <si>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</si>
  <si>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</si>
  <si>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</si>
  <si>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</si>
  <si>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</si>
  <si>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</si>
  <si>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</si>
  <si>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</si>
  <si>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</si>
  <si>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</si>
  <si>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</si>
  <si>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</si>
  <si>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</si>
  <si>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</si>
  <si>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</si>
  <si>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</si>
  <si>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</si>
  <si>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</si>
  <si>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</si>
  <si>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</si>
  <si>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</si>
  <si>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</si>
  <si>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</si>
  <si>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</si>
  <si>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</si>
  <si>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</si>
  <si>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</si>
  <si>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</si>
  <si>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</si>
  <si>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</si>
  <si>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</si>
  <si>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</si>
  <si>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</si>
  <si>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</si>
  <si>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</si>
  <si>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</si>
  <si>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</si>
  <si>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</si>
  <si>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</si>
  <si>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</si>
  <si>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</si>
  <si>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</si>
  <si>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</si>
  <si>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</si>
  <si>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</si>
  <si>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</si>
  <si>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</si>
  <si>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</si>
  <si>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</si>
  <si>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</si>
  <si>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</si>
  <si>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</si>
  <si>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</si>
  <si>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</si>
  <si>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</si>
  <si>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</si>
  <si>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</si>
  <si>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</si>
  <si>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</si>
  <si>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</si>
  <si>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</si>
  <si>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</si>
  <si>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</si>
  <si>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</si>
  <si>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</si>
  <si>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</si>
  <si>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</si>
  <si>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</si>
  <si>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</si>
  <si>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</si>
  <si>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</si>
  <si>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</si>
  <si>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</si>
  <si>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</si>
  <si>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</si>
  <si>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</si>
  <si>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</si>
  <si>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</si>
  <si>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</si>
  <si>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</si>
  <si>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</si>
  <si>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</si>
  <si>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</si>
  <si>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</si>
  <si>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</si>
  <si>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</si>
  <si>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</si>
  <si>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</si>
  <si>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</si>
  <si>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</si>
  <si>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</si>
  <si>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</si>
  <si>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</si>
  <si>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</si>
  <si>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</si>
  <si>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</si>
  <si>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</si>
  <si>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</si>
  <si>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</si>
  <si>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</si>
  <si>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</si>
  <si>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</si>
  <si>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</si>
  <si>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</si>
  <si>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</si>
  <si>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</si>
  <si>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</si>
  <si>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</si>
  <si>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</si>
  <si>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</si>
  <si>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</si>
  <si>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</si>
  <si>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</si>
  <si>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</si>
  <si>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</si>
  <si>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</si>
  <si>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</si>
  <si>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</si>
  <si>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</si>
  <si>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</si>
  <si>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</si>
  <si>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</si>
  <si>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</si>
  <si>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</si>
  <si>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</si>
  <si>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</si>
  <si>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</si>
  <si>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</si>
  <si>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</si>
  <si>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</si>
  <si>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</si>
  <si>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</si>
  <si>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</si>
  <si>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</si>
  <si>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</si>
  <si>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</si>
  <si>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</si>
  <si>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</si>
  <si>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</si>
  <si>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</si>
  <si>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</si>
  <si>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</si>
  <si>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</si>
  <si>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</si>
  <si>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</si>
  <si>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</si>
  <si>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</si>
  <si>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</si>
  <si>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</si>
  <si>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</si>
  <si>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</si>
  <si>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</si>
  <si>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</si>
  <si>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</si>
  <si>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</si>
  <si>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</si>
  <si>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</si>
  <si>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</si>
  <si>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</si>
  <si>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</si>
  <si>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</si>
  <si>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</si>
  <si>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</si>
  <si>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</si>
  <si>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</si>
  <si>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</si>
  <si>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</si>
  <si>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</si>
  <si>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</si>
  <si>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</si>
  <si>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</si>
  <si>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</si>
  <si>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</si>
  <si>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</si>
  <si>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</si>
  <si>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</si>
  <si>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</si>
  <si>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</si>
  <si>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</si>
  <si>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</si>
  <si>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</si>
  <si>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</si>
  <si>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</si>
  <si>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</si>
  <si>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</si>
  <si>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</si>
  <si>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</si>
  <si>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</si>
  <si>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</si>
  <si>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</si>
  <si>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</si>
  <si>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</si>
  <si>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</si>
  <si>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</si>
  <si>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</si>
  <si>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</si>
  <si>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</si>
  <si>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</si>
  <si>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</si>
  <si>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</si>
  <si>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</si>
  <si>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</si>
  <si>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</si>
  <si>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</si>
  <si>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</si>
  <si>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</si>
  <si>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</si>
  <si>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</si>
  <si>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</si>
  <si>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</si>
  <si>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</si>
  <si>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</si>
  <si>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</si>
  <si>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</si>
  <si>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</si>
  <si>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</si>
  <si>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</si>
  <si>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</si>
  <si>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</si>
  <si>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</si>
  <si>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</si>
  <si>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</si>
  <si>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</si>
  <si>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</si>
  <si>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</si>
  <si>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</si>
  <si>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</si>
  <si>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</si>
  <si>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</si>
  <si>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</si>
  <si>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</si>
  <si>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</si>
  <si>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</si>
  <si>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</si>
  <si>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</si>
  <si>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</si>
  <si>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</si>
  <si>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</si>
  <si>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</si>
  <si>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</si>
  <si>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</si>
  <si>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</si>
  <si>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</si>
  <si>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</si>
  <si>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</si>
  <si>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</si>
  <si>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</si>
  <si>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</si>
  <si>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</si>
  <si>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</si>
  <si>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</si>
  <si>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</si>
  <si>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</si>
  <si>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</si>
  <si>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</si>
  <si>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</si>
  <si>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</si>
  <si>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</si>
  <si>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</si>
  <si>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</si>
  <si>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</si>
  <si>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</si>
  <si>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</si>
  <si>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</si>
  <si>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</si>
  <si>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</si>
  <si>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</si>
  <si>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</si>
  <si>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</si>
  <si>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</si>
  <si>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</si>
  <si>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</si>
  <si>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</si>
  <si>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</si>
  <si>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</si>
  <si>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</si>
  <si>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</si>
  <si>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</si>
  <si>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</si>
  <si>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</si>
  <si>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</si>
  <si>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</si>
  <si>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</si>
  <si>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</si>
  <si>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</si>
  <si>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</si>
  <si>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</si>
  <si>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</si>
  <si>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</si>
  <si>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</si>
  <si>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</si>
  <si>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</si>
  <si>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</si>
  <si>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</si>
  <si>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</si>
  <si>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</si>
  <si>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</si>
  <si>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</si>
  <si>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</si>
  <si>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</si>
  <si>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</si>
  <si>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</si>
  <si>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</si>
  <si>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</si>
  <si>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</si>
  <si>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</si>
  <si>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</si>
  <si>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</si>
  <si>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</si>
  <si>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</si>
  <si>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</si>
  <si>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</si>
  <si>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</si>
  <si>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</si>
  <si>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</si>
  <si>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</si>
  <si>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</si>
  <si>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</si>
  <si>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</si>
  <si>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</si>
  <si>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</si>
  <si>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</si>
  <si>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</si>
  <si>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</si>
  <si>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</si>
  <si>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</si>
  <si>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</si>
  <si>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</si>
  <si>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</si>
  <si>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</si>
  <si>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</si>
  <si>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</si>
  <si>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</si>
  <si>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</si>
  <si>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</si>
  <si>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</si>
  <si>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</si>
  <si>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</si>
  <si>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</si>
  <si>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</si>
  <si>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</si>
  <si>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</si>
  <si>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</si>
  <si>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</si>
  <si>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</si>
  <si>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</si>
  <si>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</si>
  <si>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</si>
  <si>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</si>
  <si>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</si>
  <si>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</si>
  <si>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</si>
  <si>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</si>
  <si>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</si>
  <si>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Kötelező feladatok bevételei, kiadásai</t>
  </si>
  <si>
    <t>9.3. melléklet a ……/2014. (….) önkormányzati rendelethez</t>
  </si>
  <si>
    <t>Önként vállalt feladatok bevételei, kiadásai</t>
  </si>
  <si>
    <t>9.3.1. melléklet a ……/2014. (….) önkormányzati rendelethez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</si>
  <si>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</si>
  <si>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</si>
  <si>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</si>
  <si>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</si>
  <si>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</si>
  <si>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</si>
  <si>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</si>
  <si>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</si>
  <si>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</si>
  <si>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</si>
  <si>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</si>
  <si>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</si>
  <si>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</si>
  <si>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</si>
  <si>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</si>
  <si>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</si>
  <si>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</si>
  <si>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</si>
  <si>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</si>
  <si>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</si>
  <si>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</si>
  <si>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</si>
  <si>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</si>
  <si>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Házi komposztálás Tiszaörsön KEOP-6.2.0/A/11-2011-0203</t>
  </si>
  <si>
    <t>Tiszaörs Községi Önkormányzat adósságot keletkeztető ügyletekből és kezességvállalásokból fennálló kötelezettségei</t>
  </si>
  <si>
    <t>Tiszaörs Községi Önkormányzat saját bevételeinek részletezése az adósságot keletkeztető ügyletből származó tárgyévi fizetési kötelezettség megállapításához</t>
  </si>
  <si>
    <t>Tiszaörs Községi Önkormányzat 2014. évi adósságot keletkeztető fejlesztési céljai</t>
  </si>
  <si>
    <t>Egyes jövedelempótló támogatások kiegészítése</t>
  </si>
  <si>
    <t>2014</t>
  </si>
  <si>
    <t>Startmunka mezőgazdasági programrész- eszközbeszerzés</t>
  </si>
  <si>
    <t>Starmunka mezőgazdasági programrész- gépjárművásárlás</t>
  </si>
  <si>
    <t>A zöldterület-gazdálkodással kapcsolatos feladatok ellátásának támogatás</t>
  </si>
  <si>
    <t>Közvilágítás fenntartásának támogatása</t>
  </si>
  <si>
    <t>Köztemető fenntartással kapcsolatos támogatása</t>
  </si>
  <si>
    <t>Közutak fenntartásának támogatása</t>
  </si>
  <si>
    <t>Beszámítás összege</t>
  </si>
  <si>
    <t>Települési önk.támogatása nyílvános könyvtári és közművelődési feladatokhoz</t>
  </si>
  <si>
    <t>Üdülőhelyi feladatok támogatása</t>
  </si>
  <si>
    <t>Lakott külterülettel kapcsolatos feladatok támogatása</t>
  </si>
  <si>
    <t>I.1.a) Önkormányzati hivatal működésének támogatása</t>
  </si>
  <si>
    <t>I.1.aa)-V. Település-üzemeltetéshez kapcsolódó feladatellátás</t>
  </si>
  <si>
    <t>I.1.c.- V. Egyéb  önkormányzati feladatok támogatása</t>
  </si>
  <si>
    <t>III.3.m     Kistelepülések feladatainak támogatása</t>
  </si>
  <si>
    <t>III.5.a)    Gyermekétkeztetési feladatok</t>
  </si>
  <si>
    <t>III.5.b)    Gyermekétkeztetési feladatok</t>
  </si>
  <si>
    <t>III.2.        Hozzájárulás a pénzbeli szociális ellátásokhoz</t>
  </si>
  <si>
    <t>Mindösszesen</t>
  </si>
  <si>
    <t>Világítótestek bérleti díja</t>
  </si>
  <si>
    <t>2005</t>
  </si>
  <si>
    <r>
      <t xml:space="preserve">EU-s projekt neve, azonosítója: </t>
    </r>
    <r>
      <rPr>
        <sz val="12"/>
        <rFont val="Times New Roman CE"/>
        <family val="0"/>
      </rPr>
      <t>Ivóvízminőség- javítás Tiszaörsön KEOP-7.1.0/11-2011-0042</t>
    </r>
  </si>
  <si>
    <t>Támogatást megelőlegező hitel</t>
  </si>
  <si>
    <t>Startmunka mezőgazdasági programrész- istálló építés</t>
  </si>
  <si>
    <t>Ivóvízminőség javítás Tiszaörsön előkészítő szakasz</t>
  </si>
  <si>
    <t>2012-2014</t>
  </si>
  <si>
    <t>Ingatlan értékesítés</t>
  </si>
  <si>
    <t>9.1. melléklet a 2/2014. (III. 7.) önkormányzati rendelethez</t>
  </si>
  <si>
    <t xml:space="preserve">2.1. melléklet a 2/2014. (III. 7.) önkormányzati rendelethez     </t>
  </si>
  <si>
    <t xml:space="preserve">2.2. melléklet a 2/2014. (III. 7.)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</si>
</sst>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4" borderId="7" applyNumberFormat="0" applyFont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8" applyNumberFormat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17" borderId="0" applyNumberFormat="0" applyBorder="0" applyAlignment="0" applyProtection="0"/>
    <xf numFmtId="0" fontId="52" fillId="7" borderId="0" applyNumberFormat="0" applyBorder="0" applyAlignment="0" applyProtection="0"/>
    <xf numFmtId="0" fontId="53" fillId="16" borderId="1" applyNumberFormat="0" applyAlignment="0" applyProtection="0"/>
    <xf numFmtId="9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5" xfId="0" applyFont="1" applyFill="1" applyBorder="1" applyAlignment="1" applyProtection="1">
      <alignment horizontal="right"/>
      <protection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7" fillId="2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20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20" borderId="25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/>
      <protection locked="0"/>
    </xf>
    <xf numFmtId="3" fontId="31" fillId="0" borderId="11" xfId="0" applyNumberFormat="1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 wrapText="1"/>
      <protection locked="0"/>
    </xf>
    <xf numFmtId="2" fontId="31" fillId="0" borderId="11" xfId="0" applyNumberFormat="1" applyFont="1" applyBorder="1" applyAlignment="1" applyProtection="1">
      <alignment horizontal="left" indent="5"/>
      <protection locked="0"/>
    </xf>
    <xf numFmtId="0" fontId="33" fillId="2" borderId="11" xfId="0" applyFont="1" applyFill="1" applyBorder="1" applyAlignment="1" applyProtection="1">
      <alignment/>
      <protection locked="0"/>
    </xf>
    <xf numFmtId="3" fontId="32" fillId="2" borderId="11" xfId="0" applyNumberFormat="1" applyFont="1" applyFill="1" applyBorder="1" applyAlignment="1" applyProtection="1">
      <alignment/>
      <protection locked="0"/>
    </xf>
    <xf numFmtId="0" fontId="31" fillId="2" borderId="11" xfId="0" applyFont="1" applyFill="1" applyBorder="1" applyAlignment="1" applyProtection="1">
      <alignment/>
      <protection locked="0"/>
    </xf>
    <xf numFmtId="3" fontId="31" fillId="2" borderId="11" xfId="0" applyNumberFormat="1" applyFont="1" applyFill="1" applyBorder="1" applyAlignment="1" applyProtection="1">
      <alignment/>
      <protection locked="0"/>
    </xf>
    <xf numFmtId="0" fontId="33" fillId="2" borderId="11" xfId="0" applyFont="1" applyFill="1" applyBorder="1" applyAlignment="1" applyProtection="1">
      <alignment horizontal="left" vertical="center" wrapText="1"/>
      <protection locked="0"/>
    </xf>
    <xf numFmtId="0" fontId="32" fillId="2" borderId="11" xfId="0" applyFont="1" applyFill="1" applyBorder="1" applyAlignment="1" applyProtection="1">
      <alignment/>
      <protection locked="0"/>
    </xf>
    <xf numFmtId="3" fontId="32" fillId="2" borderId="11" xfId="0" applyNumberFormat="1" applyFont="1" applyFill="1" applyBorder="1" applyAlignment="1" applyProtection="1">
      <alignment/>
      <protection locked="0"/>
    </xf>
    <xf numFmtId="3" fontId="33" fillId="2" borderId="11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4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164</v>
      </c>
    </row>
    <row r="4" spans="1:2" ht="12.75">
      <c r="A4" s="161"/>
      <c r="B4" s="161"/>
    </row>
    <row r="5" spans="1:2" s="173" customFormat="1" ht="15.75">
      <c r="A5" s="106" t="s">
        <v>466</v>
      </c>
      <c r="B5" s="172"/>
    </row>
    <row r="6" spans="1:2" ht="12.75">
      <c r="A6" s="161"/>
      <c r="B6" s="161"/>
    </row>
    <row r="7" spans="1:2" ht="12.75">
      <c r="A7" s="161" t="s">
        <v>468</v>
      </c>
      <c r="B7" s="161" t="s">
        <v>469</v>
      </c>
    </row>
    <row r="8" spans="1:2" ht="12.75">
      <c r="A8" s="161" t="s">
        <v>470</v>
      </c>
      <c r="B8" s="161" t="s">
        <v>471</v>
      </c>
    </row>
    <row r="9" spans="1:2" ht="12.75">
      <c r="A9" s="161" t="s">
        <v>472</v>
      </c>
      <c r="B9" s="161" t="s">
        <v>473</v>
      </c>
    </row>
    <row r="10" spans="1:2" ht="12.75">
      <c r="A10" s="161"/>
      <c r="B10" s="161"/>
    </row>
    <row r="11" spans="1:2" ht="12.75">
      <c r="A11" s="161"/>
      <c r="B11" s="161"/>
    </row>
    <row r="12" spans="1:2" s="173" customFormat="1" ht="15.75">
      <c r="A12" s="106" t="s">
        <v>467</v>
      </c>
      <c r="B12" s="172"/>
    </row>
    <row r="13" spans="1:2" ht="12.75">
      <c r="A13" s="161"/>
      <c r="B13" s="161"/>
    </row>
    <row r="14" spans="1:2" ht="12.75">
      <c r="A14" s="161" t="s">
        <v>477</v>
      </c>
      <c r="B14" s="161" t="s">
        <v>476</v>
      </c>
    </row>
    <row r="15" spans="1:2" ht="12.75">
      <c r="A15" s="161" t="s">
        <v>277</v>
      </c>
      <c r="B15" s="161" t="s">
        <v>475</v>
      </c>
    </row>
    <row r="16" spans="1:2" ht="12.75">
      <c r="A16" s="161" t="s">
        <v>478</v>
      </c>
      <c r="B16" s="161" t="s">
        <v>474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zoomScalePageLayoutView="120" workbookViewId="0" topLeftCell="A1">
      <selection activeCell="B5" sqref="B5"/>
    </sheetView>
  </sheetViews>
  <sheetFormatPr defaultColWidth="9.00390625" defaultRowHeight="12.75"/>
  <cols>
    <col min="1" max="1" width="5.625" style="175" customWidth="1"/>
    <col min="2" max="2" width="68.625" style="175" customWidth="1"/>
    <col min="3" max="3" width="19.50390625" style="175" customWidth="1"/>
    <col min="4" max="16384" width="9.375" style="175" customWidth="1"/>
  </cols>
  <sheetData>
    <row r="1" spans="1:3" ht="33" customHeight="1">
      <c r="A1" s="590" t="s">
        <v>553</v>
      </c>
      <c r="B1" s="590"/>
      <c r="C1" s="590"/>
    </row>
    <row r="2" spans="1:4" ht="15.75" customHeight="1" thickBot="1">
      <c r="A2" s="176"/>
      <c r="B2" s="176"/>
      <c r="C2" s="188" t="s">
        <v>58</v>
      </c>
      <c r="D2" s="183"/>
    </row>
    <row r="3" spans="1:3" ht="26.25" customHeight="1" thickBot="1">
      <c r="A3" s="207" t="s">
        <v>19</v>
      </c>
      <c r="B3" s="208" t="s">
        <v>209</v>
      </c>
      <c r="C3" s="209" t="s">
        <v>279</v>
      </c>
    </row>
    <row r="4" spans="1:3" ht="15.75" thickBot="1">
      <c r="A4" s="210">
        <v>1</v>
      </c>
      <c r="B4" s="211">
        <v>2</v>
      </c>
      <c r="C4" s="212">
        <v>3</v>
      </c>
    </row>
    <row r="5" spans="1:3" ht="15">
      <c r="A5" s="213" t="s">
        <v>21</v>
      </c>
      <c r="B5" s="400" t="s">
        <v>62</v>
      </c>
      <c r="C5" s="397">
        <v>10225</v>
      </c>
    </row>
    <row r="6" spans="1:3" ht="24.75">
      <c r="A6" s="214" t="s">
        <v>22</v>
      </c>
      <c r="B6" s="434" t="s">
        <v>274</v>
      </c>
      <c r="C6" s="398"/>
    </row>
    <row r="7" spans="1:3" ht="15">
      <c r="A7" s="214" t="s">
        <v>23</v>
      </c>
      <c r="B7" s="435" t="s">
        <v>549</v>
      </c>
      <c r="C7" s="398"/>
    </row>
    <row r="8" spans="1:3" ht="24.75">
      <c r="A8" s="214" t="s">
        <v>24</v>
      </c>
      <c r="B8" s="435" t="s">
        <v>276</v>
      </c>
      <c r="C8" s="398"/>
    </row>
    <row r="9" spans="1:3" ht="15">
      <c r="A9" s="215" t="s">
        <v>25</v>
      </c>
      <c r="B9" s="435" t="s">
        <v>275</v>
      </c>
      <c r="C9" s="399"/>
    </row>
    <row r="10" spans="1:3" ht="15.75" thickBot="1">
      <c r="A10" s="214" t="s">
        <v>26</v>
      </c>
      <c r="B10" s="436" t="s">
        <v>210</v>
      </c>
      <c r="C10" s="398"/>
    </row>
    <row r="11" spans="1:3" ht="15.75" thickBot="1">
      <c r="A11" s="599" t="s">
        <v>214</v>
      </c>
      <c r="B11" s="600"/>
      <c r="C11" s="216">
        <f>SUM(C5:C10)</f>
        <v>10225</v>
      </c>
    </row>
    <row r="12" spans="1:3" ht="23.25" customHeight="1">
      <c r="A12" s="601" t="s">
        <v>246</v>
      </c>
      <c r="B12" s="601"/>
      <c r="C12" s="60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(III. 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zoomScalePageLayoutView="120" workbookViewId="0" topLeftCell="A1">
      <selection activeCell="B6" sqref="B6"/>
    </sheetView>
  </sheetViews>
  <sheetFormatPr defaultColWidth="9.00390625" defaultRowHeight="12.75"/>
  <cols>
    <col min="1" max="1" width="5.625" style="175" customWidth="1"/>
    <col min="2" max="2" width="66.875" style="175" customWidth="1"/>
    <col min="3" max="3" width="27.00390625" style="175" customWidth="1"/>
    <col min="4" max="16384" width="9.375" style="175" customWidth="1"/>
  </cols>
  <sheetData>
    <row r="1" spans="1:3" ht="33" customHeight="1">
      <c r="A1" s="590" t="s">
        <v>554</v>
      </c>
      <c r="B1" s="590"/>
      <c r="C1" s="590"/>
    </row>
    <row r="2" spans="1:4" ht="15.75" customHeight="1" thickBot="1">
      <c r="A2" s="176"/>
      <c r="B2" s="176"/>
      <c r="C2" s="188" t="s">
        <v>58</v>
      </c>
      <c r="D2" s="183"/>
    </row>
    <row r="3" spans="1:3" ht="26.25" customHeight="1" thickBot="1">
      <c r="A3" s="207" t="s">
        <v>19</v>
      </c>
      <c r="B3" s="208" t="s">
        <v>215</v>
      </c>
      <c r="C3" s="209" t="s">
        <v>244</v>
      </c>
    </row>
    <row r="4" spans="1:3" ht="15.75" thickBot="1">
      <c r="A4" s="210">
        <v>1</v>
      </c>
      <c r="B4" s="211">
        <v>2</v>
      </c>
      <c r="C4" s="212">
        <v>3</v>
      </c>
    </row>
    <row r="5" spans="1:3" ht="15">
      <c r="A5" s="213" t="s">
        <v>21</v>
      </c>
      <c r="B5" s="220"/>
      <c r="C5" s="217"/>
    </row>
    <row r="6" spans="1:3" ht="15">
      <c r="A6" s="214" t="s">
        <v>22</v>
      </c>
      <c r="B6" s="221"/>
      <c r="C6" s="218"/>
    </row>
    <row r="7" spans="1:3" ht="15.75" thickBot="1">
      <c r="A7" s="215" t="s">
        <v>23</v>
      </c>
      <c r="B7" s="222"/>
      <c r="C7" s="219"/>
    </row>
    <row r="8" spans="1:3" s="529" customFormat="1" ht="17.25" customHeight="1" thickBot="1">
      <c r="A8" s="530" t="s">
        <v>24</v>
      </c>
      <c r="B8" s="156" t="s">
        <v>216</v>
      </c>
      <c r="C8" s="21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(III. 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3" sqref="F3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1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579" t="s">
        <v>0</v>
      </c>
      <c r="B1" s="579"/>
      <c r="C1" s="579"/>
      <c r="D1" s="579"/>
      <c r="E1" s="579"/>
      <c r="F1" s="579"/>
    </row>
    <row r="2" spans="1:6" ht="22.5" customHeight="1" thickBot="1">
      <c r="A2" s="223"/>
      <c r="B2" s="61"/>
      <c r="C2" s="61"/>
      <c r="D2" s="61"/>
      <c r="E2" s="61"/>
      <c r="F2" s="56" t="s">
        <v>69</v>
      </c>
    </row>
    <row r="3" spans="1:6" s="50" customFormat="1" ht="44.25" customHeight="1" thickBot="1">
      <c r="A3" s="224" t="s">
        <v>73</v>
      </c>
      <c r="B3" s="225" t="s">
        <v>74</v>
      </c>
      <c r="C3" s="225" t="s">
        <v>75</v>
      </c>
      <c r="D3" s="225" t="s">
        <v>480</v>
      </c>
      <c r="E3" s="225" t="s">
        <v>279</v>
      </c>
      <c r="F3" s="57" t="s">
        <v>481</v>
      </c>
    </row>
    <row r="4" spans="1:6" s="61" customFormat="1" ht="12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 t="s">
        <v>94</v>
      </c>
    </row>
    <row r="5" spans="1:6" ht="15.75" customHeight="1">
      <c r="A5" s="531" t="s">
        <v>557</v>
      </c>
      <c r="B5" s="28">
        <v>4142</v>
      </c>
      <c r="C5" s="533" t="s">
        <v>556</v>
      </c>
      <c r="D5" s="28">
        <v>0</v>
      </c>
      <c r="E5" s="28">
        <v>4142</v>
      </c>
      <c r="F5" s="62">
        <f aca="true" t="shared" si="0" ref="F5:F23">B5-D5-E5</f>
        <v>0</v>
      </c>
    </row>
    <row r="6" spans="1:6" ht="15.75" customHeight="1">
      <c r="A6" s="531" t="s">
        <v>558</v>
      </c>
      <c r="B6" s="28">
        <v>8000</v>
      </c>
      <c r="C6" s="533" t="s">
        <v>556</v>
      </c>
      <c r="D6" s="28">
        <v>0</v>
      </c>
      <c r="E6" s="28">
        <v>8000</v>
      </c>
      <c r="F6" s="62">
        <f t="shared" si="0"/>
        <v>0</v>
      </c>
    </row>
    <row r="7" spans="1:6" ht="15.75" customHeight="1">
      <c r="A7" s="531" t="s">
        <v>579</v>
      </c>
      <c r="B7" s="28">
        <v>2000</v>
      </c>
      <c r="C7" s="533" t="s">
        <v>556</v>
      </c>
      <c r="D7" s="28">
        <v>0</v>
      </c>
      <c r="E7" s="28">
        <v>2000</v>
      </c>
      <c r="F7" s="62">
        <f t="shared" si="0"/>
        <v>0</v>
      </c>
    </row>
    <row r="8" spans="1:6" ht="15.75" customHeight="1">
      <c r="A8" s="532" t="s">
        <v>580</v>
      </c>
      <c r="B8" s="28">
        <v>9160</v>
      </c>
      <c r="C8" s="533" t="s">
        <v>581</v>
      </c>
      <c r="D8" s="28">
        <v>1327</v>
      </c>
      <c r="E8" s="28">
        <v>7833</v>
      </c>
      <c r="F8" s="62">
        <f t="shared" si="0"/>
        <v>0</v>
      </c>
    </row>
    <row r="9" spans="1:6" ht="15.75" customHeight="1">
      <c r="A9" s="531"/>
      <c r="B9" s="28"/>
      <c r="C9" s="533"/>
      <c r="D9" s="28"/>
      <c r="E9" s="28"/>
      <c r="F9" s="62">
        <f t="shared" si="0"/>
        <v>0</v>
      </c>
    </row>
    <row r="10" spans="1:6" ht="15.75" customHeight="1">
      <c r="A10" s="532"/>
      <c r="B10" s="28"/>
      <c r="C10" s="533"/>
      <c r="D10" s="28"/>
      <c r="E10" s="28"/>
      <c r="F10" s="62">
        <f t="shared" si="0"/>
        <v>0</v>
      </c>
    </row>
    <row r="11" spans="1:6" ht="15.75" customHeight="1">
      <c r="A11" s="531"/>
      <c r="B11" s="28"/>
      <c r="C11" s="533"/>
      <c r="D11" s="28"/>
      <c r="E11" s="28"/>
      <c r="F11" s="62">
        <f t="shared" si="0"/>
        <v>0</v>
      </c>
    </row>
    <row r="12" spans="1:6" ht="15.75" customHeight="1">
      <c r="A12" s="531"/>
      <c r="B12" s="28"/>
      <c r="C12" s="533"/>
      <c r="D12" s="28"/>
      <c r="E12" s="28"/>
      <c r="F12" s="62">
        <f t="shared" si="0"/>
        <v>0</v>
      </c>
    </row>
    <row r="13" spans="1:6" ht="15.75" customHeight="1">
      <c r="A13" s="531"/>
      <c r="B13" s="28"/>
      <c r="C13" s="533"/>
      <c r="D13" s="28"/>
      <c r="E13" s="28"/>
      <c r="F13" s="62">
        <f t="shared" si="0"/>
        <v>0</v>
      </c>
    </row>
    <row r="14" spans="1:6" ht="15.75" customHeight="1">
      <c r="A14" s="531"/>
      <c r="B14" s="28"/>
      <c r="C14" s="533"/>
      <c r="D14" s="28"/>
      <c r="E14" s="28"/>
      <c r="F14" s="62">
        <f t="shared" si="0"/>
        <v>0</v>
      </c>
    </row>
    <row r="15" spans="1:6" ht="15.75" customHeight="1">
      <c r="A15" s="531"/>
      <c r="B15" s="28"/>
      <c r="C15" s="533"/>
      <c r="D15" s="28"/>
      <c r="E15" s="28"/>
      <c r="F15" s="62">
        <f t="shared" si="0"/>
        <v>0</v>
      </c>
    </row>
    <row r="16" spans="1:6" ht="15.75" customHeight="1">
      <c r="A16" s="531"/>
      <c r="B16" s="28"/>
      <c r="C16" s="533"/>
      <c r="D16" s="28"/>
      <c r="E16" s="28"/>
      <c r="F16" s="62">
        <f t="shared" si="0"/>
        <v>0</v>
      </c>
    </row>
    <row r="17" spans="1:6" ht="15.75" customHeight="1">
      <c r="A17" s="531"/>
      <c r="B17" s="28"/>
      <c r="C17" s="533"/>
      <c r="D17" s="28"/>
      <c r="E17" s="28"/>
      <c r="F17" s="62">
        <f t="shared" si="0"/>
        <v>0</v>
      </c>
    </row>
    <row r="18" spans="1:6" ht="15.75" customHeight="1">
      <c r="A18" s="531"/>
      <c r="B18" s="28"/>
      <c r="C18" s="533"/>
      <c r="D18" s="28"/>
      <c r="E18" s="28"/>
      <c r="F18" s="62">
        <f t="shared" si="0"/>
        <v>0</v>
      </c>
    </row>
    <row r="19" spans="1:6" ht="15.75" customHeight="1">
      <c r="A19" s="531"/>
      <c r="B19" s="28"/>
      <c r="C19" s="533"/>
      <c r="D19" s="28"/>
      <c r="E19" s="28"/>
      <c r="F19" s="62">
        <f t="shared" si="0"/>
        <v>0</v>
      </c>
    </row>
    <row r="20" spans="1:6" ht="15.75" customHeight="1">
      <c r="A20" s="531"/>
      <c r="B20" s="28"/>
      <c r="C20" s="533"/>
      <c r="D20" s="28"/>
      <c r="E20" s="28"/>
      <c r="F20" s="62">
        <f t="shared" si="0"/>
        <v>0</v>
      </c>
    </row>
    <row r="21" spans="1:6" ht="15.75" customHeight="1">
      <c r="A21" s="531"/>
      <c r="B21" s="28"/>
      <c r="C21" s="533"/>
      <c r="D21" s="28"/>
      <c r="E21" s="28"/>
      <c r="F21" s="62">
        <f t="shared" si="0"/>
        <v>0</v>
      </c>
    </row>
    <row r="22" spans="1:6" ht="15.75" customHeight="1">
      <c r="A22" s="531"/>
      <c r="B22" s="28"/>
      <c r="C22" s="533"/>
      <c r="D22" s="28"/>
      <c r="E22" s="28"/>
      <c r="F22" s="62">
        <f t="shared" si="0"/>
        <v>0</v>
      </c>
    </row>
    <row r="23" spans="1:6" ht="15.75" customHeight="1" thickBot="1">
      <c r="A23" s="63"/>
      <c r="B23" s="29"/>
      <c r="C23" s="534"/>
      <c r="D23" s="29"/>
      <c r="E23" s="29"/>
      <c r="F23" s="64">
        <f t="shared" si="0"/>
        <v>0</v>
      </c>
    </row>
    <row r="24" spans="1:6" s="67" customFormat="1" ht="18" customHeight="1" thickBot="1">
      <c r="A24" s="226" t="s">
        <v>72</v>
      </c>
      <c r="B24" s="65">
        <f>SUM(B5:B23)</f>
        <v>23302</v>
      </c>
      <c r="C24" s="143"/>
      <c r="D24" s="65">
        <f>SUM(D5:D23)</f>
        <v>1327</v>
      </c>
      <c r="E24" s="65">
        <f>SUM(E5:E23)</f>
        <v>21975</v>
      </c>
      <c r="F24" s="6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2/2014. (III. 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D5" sqref="D5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47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4.75" customHeight="1">
      <c r="A1" s="579" t="s">
        <v>1</v>
      </c>
      <c r="B1" s="579"/>
      <c r="C1" s="579"/>
      <c r="D1" s="579"/>
      <c r="E1" s="579"/>
      <c r="F1" s="579"/>
    </row>
    <row r="2" spans="1:6" ht="23.25" customHeight="1" thickBot="1">
      <c r="A2" s="223"/>
      <c r="B2" s="61"/>
      <c r="C2" s="61"/>
      <c r="D2" s="61"/>
      <c r="E2" s="61"/>
      <c r="F2" s="56" t="s">
        <v>69</v>
      </c>
    </row>
    <row r="3" spans="1:6" s="50" customFormat="1" ht="48.75" customHeight="1" thickBot="1">
      <c r="A3" s="224" t="s">
        <v>76</v>
      </c>
      <c r="B3" s="225" t="s">
        <v>74</v>
      </c>
      <c r="C3" s="225" t="s">
        <v>75</v>
      </c>
      <c r="D3" s="225" t="s">
        <v>480</v>
      </c>
      <c r="E3" s="225" t="s">
        <v>279</v>
      </c>
      <c r="F3" s="57" t="s">
        <v>482</v>
      </c>
    </row>
    <row r="4" spans="1:6" s="61" customFormat="1" ht="15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>
        <v>6</v>
      </c>
    </row>
    <row r="5" spans="1:6" ht="15.75" customHeight="1">
      <c r="A5" s="68"/>
      <c r="B5" s="69"/>
      <c r="C5" s="535"/>
      <c r="D5" s="69"/>
      <c r="E5" s="69"/>
      <c r="F5" s="70">
        <f aca="true" t="shared" si="0" ref="F5:F23">B5-D5-E5</f>
        <v>0</v>
      </c>
    </row>
    <row r="6" spans="1:6" ht="15.75" customHeight="1">
      <c r="A6" s="68"/>
      <c r="B6" s="69"/>
      <c r="C6" s="535"/>
      <c r="D6" s="69"/>
      <c r="E6" s="69"/>
      <c r="F6" s="70">
        <f t="shared" si="0"/>
        <v>0</v>
      </c>
    </row>
    <row r="7" spans="1:6" ht="15.75" customHeight="1">
      <c r="A7" s="68"/>
      <c r="B7" s="69"/>
      <c r="C7" s="535"/>
      <c r="D7" s="69"/>
      <c r="E7" s="69"/>
      <c r="F7" s="70">
        <f t="shared" si="0"/>
        <v>0</v>
      </c>
    </row>
    <row r="8" spans="1:6" ht="15.75" customHeight="1">
      <c r="A8" s="68"/>
      <c r="B8" s="69"/>
      <c r="C8" s="535"/>
      <c r="D8" s="69"/>
      <c r="E8" s="69"/>
      <c r="F8" s="70">
        <f t="shared" si="0"/>
        <v>0</v>
      </c>
    </row>
    <row r="9" spans="1:6" ht="15.75" customHeight="1">
      <c r="A9" s="68"/>
      <c r="B9" s="69"/>
      <c r="C9" s="535"/>
      <c r="D9" s="69"/>
      <c r="E9" s="69"/>
      <c r="F9" s="70">
        <f t="shared" si="0"/>
        <v>0</v>
      </c>
    </row>
    <row r="10" spans="1:6" ht="15.75" customHeight="1">
      <c r="A10" s="68"/>
      <c r="B10" s="69"/>
      <c r="C10" s="535"/>
      <c r="D10" s="69"/>
      <c r="E10" s="69"/>
      <c r="F10" s="70">
        <f t="shared" si="0"/>
        <v>0</v>
      </c>
    </row>
    <row r="11" spans="1:6" ht="15.75" customHeight="1">
      <c r="A11" s="68"/>
      <c r="B11" s="69"/>
      <c r="C11" s="535"/>
      <c r="D11" s="69"/>
      <c r="E11" s="69"/>
      <c r="F11" s="70">
        <f t="shared" si="0"/>
        <v>0</v>
      </c>
    </row>
    <row r="12" spans="1:6" ht="15.75" customHeight="1">
      <c r="A12" s="68"/>
      <c r="B12" s="69"/>
      <c r="C12" s="535"/>
      <c r="D12" s="69"/>
      <c r="E12" s="69"/>
      <c r="F12" s="70">
        <f t="shared" si="0"/>
        <v>0</v>
      </c>
    </row>
    <row r="13" spans="1:6" ht="15.75" customHeight="1">
      <c r="A13" s="68"/>
      <c r="B13" s="69"/>
      <c r="C13" s="535"/>
      <c r="D13" s="69"/>
      <c r="E13" s="69"/>
      <c r="F13" s="70">
        <f t="shared" si="0"/>
        <v>0</v>
      </c>
    </row>
    <row r="14" spans="1:6" ht="15.75" customHeight="1">
      <c r="A14" s="68"/>
      <c r="B14" s="69"/>
      <c r="C14" s="535"/>
      <c r="D14" s="69"/>
      <c r="E14" s="69"/>
      <c r="F14" s="70">
        <f t="shared" si="0"/>
        <v>0</v>
      </c>
    </row>
    <row r="15" spans="1:6" ht="15.75" customHeight="1">
      <c r="A15" s="68"/>
      <c r="B15" s="69"/>
      <c r="C15" s="535"/>
      <c r="D15" s="69"/>
      <c r="E15" s="69"/>
      <c r="F15" s="70">
        <f t="shared" si="0"/>
        <v>0</v>
      </c>
    </row>
    <row r="16" spans="1:6" ht="15.75" customHeight="1">
      <c r="A16" s="68"/>
      <c r="B16" s="69"/>
      <c r="C16" s="535"/>
      <c r="D16" s="69"/>
      <c r="E16" s="69"/>
      <c r="F16" s="70">
        <f t="shared" si="0"/>
        <v>0</v>
      </c>
    </row>
    <row r="17" spans="1:6" ht="15.75" customHeight="1">
      <c r="A17" s="68"/>
      <c r="B17" s="69"/>
      <c r="C17" s="535"/>
      <c r="D17" s="69"/>
      <c r="E17" s="69"/>
      <c r="F17" s="70">
        <f t="shared" si="0"/>
        <v>0</v>
      </c>
    </row>
    <row r="18" spans="1:6" ht="15.75" customHeight="1">
      <c r="A18" s="68"/>
      <c r="B18" s="69"/>
      <c r="C18" s="535"/>
      <c r="D18" s="69"/>
      <c r="E18" s="69"/>
      <c r="F18" s="70">
        <f t="shared" si="0"/>
        <v>0</v>
      </c>
    </row>
    <row r="19" spans="1:6" ht="15.75" customHeight="1">
      <c r="A19" s="68"/>
      <c r="B19" s="69"/>
      <c r="C19" s="535"/>
      <c r="D19" s="69"/>
      <c r="E19" s="69"/>
      <c r="F19" s="70">
        <f t="shared" si="0"/>
        <v>0</v>
      </c>
    </row>
    <row r="20" spans="1:6" ht="15.75" customHeight="1">
      <c r="A20" s="68"/>
      <c r="B20" s="69"/>
      <c r="C20" s="535"/>
      <c r="D20" s="69"/>
      <c r="E20" s="69"/>
      <c r="F20" s="70">
        <f t="shared" si="0"/>
        <v>0</v>
      </c>
    </row>
    <row r="21" spans="1:6" ht="15.75" customHeight="1">
      <c r="A21" s="68"/>
      <c r="B21" s="69"/>
      <c r="C21" s="535"/>
      <c r="D21" s="69"/>
      <c r="E21" s="69"/>
      <c r="F21" s="70">
        <f t="shared" si="0"/>
        <v>0</v>
      </c>
    </row>
    <row r="22" spans="1:6" ht="15.75" customHeight="1">
      <c r="A22" s="68"/>
      <c r="B22" s="69"/>
      <c r="C22" s="535"/>
      <c r="D22" s="69"/>
      <c r="E22" s="69"/>
      <c r="F22" s="70">
        <f t="shared" si="0"/>
        <v>0</v>
      </c>
    </row>
    <row r="23" spans="1:6" ht="15.75" customHeight="1" thickBot="1">
      <c r="A23" s="71"/>
      <c r="B23" s="72"/>
      <c r="C23" s="536"/>
      <c r="D23" s="72"/>
      <c r="E23" s="72"/>
      <c r="F23" s="73">
        <f t="shared" si="0"/>
        <v>0</v>
      </c>
    </row>
    <row r="24" spans="1:6" s="67" customFormat="1" ht="18" customHeight="1" thickBot="1">
      <c r="A24" s="226" t="s">
        <v>72</v>
      </c>
      <c r="B24" s="227">
        <f>SUM(B5:B23)</f>
        <v>0</v>
      </c>
      <c r="C24" s="144"/>
      <c r="D24" s="227">
        <f>SUM(D5:D23)</f>
        <v>0</v>
      </c>
      <c r="E24" s="227">
        <f>SUM(E5:E23)</f>
        <v>0</v>
      </c>
      <c r="F24" s="74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7/2014. (III. 2.)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D13" sqref="D13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2.75">
      <c r="A1" s="249"/>
      <c r="B1" s="249"/>
      <c r="C1" s="249"/>
      <c r="D1" s="249"/>
      <c r="E1" s="249"/>
    </row>
    <row r="2" spans="1:5" ht="15.75">
      <c r="A2" s="250" t="s">
        <v>150</v>
      </c>
      <c r="B2" s="613" t="s">
        <v>551</v>
      </c>
      <c r="C2" s="613"/>
      <c r="D2" s="613"/>
      <c r="E2" s="613"/>
    </row>
    <row r="3" spans="1:5" ht="14.25" thickBot="1">
      <c r="A3" s="249"/>
      <c r="B3" s="249"/>
      <c r="C3" s="249"/>
      <c r="D3" s="614" t="s">
        <v>143</v>
      </c>
      <c r="E3" s="614"/>
    </row>
    <row r="4" spans="1:5" ht="15" customHeight="1" thickBot="1">
      <c r="A4" s="251" t="s">
        <v>142</v>
      </c>
      <c r="B4" s="252" t="s">
        <v>212</v>
      </c>
      <c r="C4" s="252" t="s">
        <v>271</v>
      </c>
      <c r="D4" s="252" t="s">
        <v>483</v>
      </c>
      <c r="E4" s="253" t="s">
        <v>54</v>
      </c>
    </row>
    <row r="5" spans="1:5" ht="12.75">
      <c r="A5" s="254" t="s">
        <v>144</v>
      </c>
      <c r="B5" s="107">
        <v>533</v>
      </c>
      <c r="C5" s="107"/>
      <c r="D5" s="107"/>
      <c r="E5" s="255">
        <f aca="true" t="shared" si="0" ref="E5:E11">SUM(B5:D5)</f>
        <v>533</v>
      </c>
    </row>
    <row r="6" spans="1:5" ht="12.75">
      <c r="A6" s="256" t="s">
        <v>157</v>
      </c>
      <c r="B6" s="108"/>
      <c r="C6" s="108"/>
      <c r="D6" s="108"/>
      <c r="E6" s="257">
        <f t="shared" si="0"/>
        <v>0</v>
      </c>
    </row>
    <row r="7" spans="1:5" ht="12.75">
      <c r="A7" s="258" t="s">
        <v>145</v>
      </c>
      <c r="B7" s="109">
        <v>10135</v>
      </c>
      <c r="C7" s="109"/>
      <c r="D7" s="109"/>
      <c r="E7" s="259">
        <f t="shared" si="0"/>
        <v>10135</v>
      </c>
    </row>
    <row r="8" spans="1:5" ht="12.75">
      <c r="A8" s="258" t="s">
        <v>159</v>
      </c>
      <c r="B8" s="109"/>
      <c r="C8" s="109"/>
      <c r="D8" s="109"/>
      <c r="E8" s="259">
        <f t="shared" si="0"/>
        <v>0</v>
      </c>
    </row>
    <row r="9" spans="1:5" ht="12.75">
      <c r="A9" s="258" t="s">
        <v>146</v>
      </c>
      <c r="B9" s="109"/>
      <c r="C9" s="109"/>
      <c r="D9" s="109"/>
      <c r="E9" s="259">
        <f t="shared" si="0"/>
        <v>0</v>
      </c>
    </row>
    <row r="10" spans="1:5" ht="12.75">
      <c r="A10" s="258" t="s">
        <v>147</v>
      </c>
      <c r="B10" s="109"/>
      <c r="C10" s="109"/>
      <c r="D10" s="109"/>
      <c r="E10" s="259">
        <f t="shared" si="0"/>
        <v>0</v>
      </c>
    </row>
    <row r="11" spans="1:5" ht="13.5" thickBot="1">
      <c r="A11" s="110"/>
      <c r="B11" s="111"/>
      <c r="C11" s="111"/>
      <c r="D11" s="111"/>
      <c r="E11" s="259">
        <f t="shared" si="0"/>
        <v>0</v>
      </c>
    </row>
    <row r="12" spans="1:5" ht="13.5" thickBot="1">
      <c r="A12" s="260" t="s">
        <v>149</v>
      </c>
      <c r="B12" s="261">
        <f>B5+SUM(B7:B11)</f>
        <v>10668</v>
      </c>
      <c r="C12" s="261">
        <f>C5+SUM(C7:C11)</f>
        <v>0</v>
      </c>
      <c r="D12" s="261">
        <f>D5+SUM(D7:D11)</f>
        <v>0</v>
      </c>
      <c r="E12" s="262">
        <f>E5+SUM(E7:E11)</f>
        <v>10668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51" t="s">
        <v>148</v>
      </c>
      <c r="B14" s="252" t="s">
        <v>212</v>
      </c>
      <c r="C14" s="252" t="s">
        <v>271</v>
      </c>
      <c r="D14" s="252" t="s">
        <v>483</v>
      </c>
      <c r="E14" s="253" t="s">
        <v>54</v>
      </c>
    </row>
    <row r="15" spans="1:5" ht="12.75">
      <c r="A15" s="254" t="s">
        <v>153</v>
      </c>
      <c r="B15" s="107">
        <v>200</v>
      </c>
      <c r="C15" s="107"/>
      <c r="D15" s="107"/>
      <c r="E15" s="255">
        <f aca="true" t="shared" si="1" ref="E15:E21">SUM(B15:D15)</f>
        <v>200</v>
      </c>
    </row>
    <row r="16" spans="1:5" ht="12.75">
      <c r="A16" s="263" t="s">
        <v>154</v>
      </c>
      <c r="B16" s="109">
        <f>284+7965</f>
        <v>8249</v>
      </c>
      <c r="C16" s="109"/>
      <c r="D16" s="109"/>
      <c r="E16" s="259">
        <f t="shared" si="1"/>
        <v>8249</v>
      </c>
    </row>
    <row r="17" spans="1:5" ht="12.75">
      <c r="A17" s="258" t="s">
        <v>155</v>
      </c>
      <c r="B17" s="109">
        <v>2219</v>
      </c>
      <c r="C17" s="109"/>
      <c r="D17" s="109"/>
      <c r="E17" s="259">
        <f t="shared" si="1"/>
        <v>2219</v>
      </c>
    </row>
    <row r="18" spans="1:5" ht="12.75">
      <c r="A18" s="258" t="s">
        <v>156</v>
      </c>
      <c r="B18" s="109"/>
      <c r="C18" s="109"/>
      <c r="D18" s="109"/>
      <c r="E18" s="259">
        <f t="shared" si="1"/>
        <v>0</v>
      </c>
    </row>
    <row r="19" spans="1:5" ht="12.75">
      <c r="A19" s="112"/>
      <c r="B19" s="109"/>
      <c r="C19" s="109"/>
      <c r="D19" s="109"/>
      <c r="E19" s="259">
        <f t="shared" si="1"/>
        <v>0</v>
      </c>
    </row>
    <row r="20" spans="1:5" ht="12.75">
      <c r="A20" s="112"/>
      <c r="B20" s="109"/>
      <c r="C20" s="109"/>
      <c r="D20" s="109"/>
      <c r="E20" s="259">
        <f t="shared" si="1"/>
        <v>0</v>
      </c>
    </row>
    <row r="21" spans="1:5" ht="13.5" thickBot="1">
      <c r="A21" s="110"/>
      <c r="B21" s="111"/>
      <c r="C21" s="111"/>
      <c r="D21" s="111"/>
      <c r="E21" s="259">
        <f t="shared" si="1"/>
        <v>0</v>
      </c>
    </row>
    <row r="22" spans="1:5" ht="13.5" thickBot="1">
      <c r="A22" s="260" t="s">
        <v>56</v>
      </c>
      <c r="B22" s="261">
        <f>SUM(B15:B21)</f>
        <v>10668</v>
      </c>
      <c r="C22" s="261">
        <f>SUM(C15:C21)</f>
        <v>0</v>
      </c>
      <c r="D22" s="261">
        <f>SUM(D15:D21)</f>
        <v>0</v>
      </c>
      <c r="E22" s="262">
        <f>SUM(E15:E21)</f>
        <v>10668</v>
      </c>
    </row>
    <row r="23" spans="1:5" ht="12.75">
      <c r="A23" s="249"/>
      <c r="B23" s="249"/>
      <c r="C23" s="249"/>
      <c r="D23" s="249"/>
      <c r="E23" s="249"/>
    </row>
    <row r="24" spans="1:5" ht="12.75">
      <c r="A24" s="249"/>
      <c r="B24" s="249"/>
      <c r="C24" s="249"/>
      <c r="D24" s="249"/>
      <c r="E24" s="249"/>
    </row>
    <row r="25" spans="1:5" ht="15.75">
      <c r="A25" s="611" t="s">
        <v>577</v>
      </c>
      <c r="B25" s="612"/>
      <c r="C25" s="612"/>
      <c r="D25" s="612"/>
      <c r="E25" s="612"/>
    </row>
    <row r="26" spans="1:5" ht="14.25" thickBot="1">
      <c r="A26" s="249"/>
      <c r="B26" s="249"/>
      <c r="C26" s="249"/>
      <c r="D26" s="614" t="s">
        <v>143</v>
      </c>
      <c r="E26" s="614"/>
    </row>
    <row r="27" spans="1:5" ht="13.5" thickBot="1">
      <c r="A27" s="251" t="s">
        <v>142</v>
      </c>
      <c r="B27" s="252" t="s">
        <v>212</v>
      </c>
      <c r="C27" s="252" t="s">
        <v>271</v>
      </c>
      <c r="D27" s="252" t="s">
        <v>483</v>
      </c>
      <c r="E27" s="253" t="s">
        <v>54</v>
      </c>
    </row>
    <row r="28" spans="1:5" ht="12.75">
      <c r="A28" s="254" t="s">
        <v>144</v>
      </c>
      <c r="B28" s="107">
        <f>B42-B30</f>
        <v>2478</v>
      </c>
      <c r="C28" s="107"/>
      <c r="D28" s="107"/>
      <c r="E28" s="255">
        <f aca="true" t="shared" si="2" ref="E28:E34">SUM(B28:D28)</f>
        <v>2478</v>
      </c>
    </row>
    <row r="29" spans="1:5" ht="12.75">
      <c r="A29" s="256" t="s">
        <v>157</v>
      </c>
      <c r="B29" s="108"/>
      <c r="C29" s="108"/>
      <c r="D29" s="108"/>
      <c r="E29" s="257">
        <f t="shared" si="2"/>
        <v>0</v>
      </c>
    </row>
    <row r="30" spans="1:5" ht="12.75">
      <c r="A30" s="258" t="s">
        <v>145</v>
      </c>
      <c r="B30" s="109">
        <v>5355</v>
      </c>
      <c r="C30" s="109"/>
      <c r="D30" s="109"/>
      <c r="E30" s="259">
        <f t="shared" si="2"/>
        <v>5355</v>
      </c>
    </row>
    <row r="31" spans="1:5" ht="12.75">
      <c r="A31" s="258" t="s">
        <v>159</v>
      </c>
      <c r="B31" s="109"/>
      <c r="C31" s="109"/>
      <c r="D31" s="109"/>
      <c r="E31" s="259">
        <f t="shared" si="2"/>
        <v>0</v>
      </c>
    </row>
    <row r="32" spans="1:5" ht="12.75">
      <c r="A32" s="258" t="s">
        <v>146</v>
      </c>
      <c r="B32" s="109"/>
      <c r="C32" s="109"/>
      <c r="D32" s="109"/>
      <c r="E32" s="259">
        <f t="shared" si="2"/>
        <v>0</v>
      </c>
    </row>
    <row r="33" spans="1:5" ht="12.75">
      <c r="A33" s="258" t="s">
        <v>147</v>
      </c>
      <c r="B33" s="109"/>
      <c r="C33" s="109"/>
      <c r="D33" s="109"/>
      <c r="E33" s="259">
        <f t="shared" si="2"/>
        <v>0</v>
      </c>
    </row>
    <row r="34" spans="1:5" ht="13.5" thickBot="1">
      <c r="A34" s="110"/>
      <c r="B34" s="111"/>
      <c r="C34" s="111"/>
      <c r="D34" s="111"/>
      <c r="E34" s="259">
        <f t="shared" si="2"/>
        <v>0</v>
      </c>
    </row>
    <row r="35" spans="1:5" ht="13.5" thickBot="1">
      <c r="A35" s="260" t="s">
        <v>149</v>
      </c>
      <c r="B35" s="261">
        <f>B28+SUM(B30:B34)</f>
        <v>7833</v>
      </c>
      <c r="C35" s="261">
        <f>C28+SUM(C30:C34)</f>
        <v>0</v>
      </c>
      <c r="D35" s="261">
        <f>D28+SUM(D30:D34)</f>
        <v>0</v>
      </c>
      <c r="E35" s="262">
        <f>E28+SUM(E30:E34)</f>
        <v>7833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51" t="s">
        <v>148</v>
      </c>
      <c r="B37" s="252" t="s">
        <v>212</v>
      </c>
      <c r="C37" s="252" t="s">
        <v>271</v>
      </c>
      <c r="D37" s="252" t="s">
        <v>483</v>
      </c>
      <c r="E37" s="253" t="s">
        <v>54</v>
      </c>
    </row>
    <row r="38" spans="1:5" ht="12.75">
      <c r="A38" s="254" t="s">
        <v>153</v>
      </c>
      <c r="B38" s="107"/>
      <c r="C38" s="107"/>
      <c r="D38" s="107"/>
      <c r="E38" s="255">
        <f aca="true" t="shared" si="3" ref="E38:E44">SUM(B38:D38)</f>
        <v>0</v>
      </c>
    </row>
    <row r="39" spans="1:5" ht="12.75">
      <c r="A39" s="263" t="s">
        <v>154</v>
      </c>
      <c r="B39" s="109"/>
      <c r="C39" s="109"/>
      <c r="D39" s="109"/>
      <c r="E39" s="259">
        <f t="shared" si="3"/>
        <v>0</v>
      </c>
    </row>
    <row r="40" spans="1:5" ht="12.75">
      <c r="A40" s="258" t="s">
        <v>155</v>
      </c>
      <c r="B40" s="109"/>
      <c r="C40" s="109"/>
      <c r="D40" s="109"/>
      <c r="E40" s="259">
        <f t="shared" si="3"/>
        <v>0</v>
      </c>
    </row>
    <row r="41" spans="1:5" ht="12.75">
      <c r="A41" s="258" t="s">
        <v>156</v>
      </c>
      <c r="B41" s="109"/>
      <c r="C41" s="109"/>
      <c r="D41" s="109"/>
      <c r="E41" s="259">
        <f t="shared" si="3"/>
        <v>0</v>
      </c>
    </row>
    <row r="42" spans="1:5" ht="12.75">
      <c r="A42" s="112" t="s">
        <v>578</v>
      </c>
      <c r="B42" s="109">
        <v>7833</v>
      </c>
      <c r="C42" s="109"/>
      <c r="D42" s="109"/>
      <c r="E42" s="259">
        <f t="shared" si="3"/>
        <v>7833</v>
      </c>
    </row>
    <row r="43" spans="1:5" ht="12.75">
      <c r="A43" s="112"/>
      <c r="B43" s="109"/>
      <c r="C43" s="109"/>
      <c r="D43" s="109"/>
      <c r="E43" s="259">
        <f t="shared" si="3"/>
        <v>0</v>
      </c>
    </row>
    <row r="44" spans="1:5" ht="13.5" thickBot="1">
      <c r="A44" s="110"/>
      <c r="B44" s="111"/>
      <c r="C44" s="111"/>
      <c r="D44" s="111"/>
      <c r="E44" s="259">
        <f t="shared" si="3"/>
        <v>0</v>
      </c>
    </row>
    <row r="45" spans="1:5" ht="13.5" thickBot="1">
      <c r="A45" s="260" t="s">
        <v>56</v>
      </c>
      <c r="B45" s="261">
        <f>SUM(B38:B44)</f>
        <v>7833</v>
      </c>
      <c r="C45" s="261">
        <f>SUM(C38:C44)</f>
        <v>0</v>
      </c>
      <c r="D45" s="261">
        <f>SUM(D38:D44)</f>
        <v>0</v>
      </c>
      <c r="E45" s="262">
        <f>SUM(E38:E44)</f>
        <v>7833</v>
      </c>
    </row>
    <row r="46" spans="1:5" ht="12.75">
      <c r="A46" s="249"/>
      <c r="B46" s="249"/>
      <c r="C46" s="249"/>
      <c r="D46" s="249"/>
      <c r="E46" s="249"/>
    </row>
    <row r="47" spans="1:5" ht="15.75">
      <c r="A47" s="622" t="s">
        <v>484</v>
      </c>
      <c r="B47" s="622"/>
      <c r="C47" s="622"/>
      <c r="D47" s="622"/>
      <c r="E47" s="622"/>
    </row>
    <row r="48" spans="1:5" ht="13.5" thickBot="1">
      <c r="A48" s="249"/>
      <c r="B48" s="249"/>
      <c r="C48" s="249"/>
      <c r="D48" s="249"/>
      <c r="E48" s="249"/>
    </row>
    <row r="49" spans="1:8" ht="13.5" thickBot="1">
      <c r="A49" s="602" t="s">
        <v>151</v>
      </c>
      <c r="B49" s="603"/>
      <c r="C49" s="604"/>
      <c r="D49" s="625" t="s">
        <v>160</v>
      </c>
      <c r="E49" s="626"/>
      <c r="H49" s="53"/>
    </row>
    <row r="50" spans="1:5" ht="12.75">
      <c r="A50" s="605"/>
      <c r="B50" s="606"/>
      <c r="C50" s="607"/>
      <c r="D50" s="618"/>
      <c r="E50" s="619"/>
    </row>
    <row r="51" spans="1:5" ht="13.5" thickBot="1">
      <c r="A51" s="608"/>
      <c r="B51" s="609"/>
      <c r="C51" s="610"/>
      <c r="D51" s="620"/>
      <c r="E51" s="621"/>
    </row>
    <row r="52" spans="1:5" ht="13.5" thickBot="1">
      <c r="A52" s="615" t="s">
        <v>56</v>
      </c>
      <c r="B52" s="616"/>
      <c r="C52" s="617"/>
      <c r="D52" s="623">
        <f>SUM(D50:E51)</f>
        <v>0</v>
      </c>
      <c r="E52" s="624"/>
    </row>
  </sheetData>
  <sheetProtection/>
  <mergeCells count="13">
    <mergeCell ref="B2:E2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A25:E25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(III. 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4"/>
      <c r="B1" s="266"/>
      <c r="C1" s="289" t="s">
        <v>583</v>
      </c>
    </row>
    <row r="2" spans="1:3" s="113" customFormat="1" ht="21" customHeight="1">
      <c r="A2" s="456" t="s">
        <v>70</v>
      </c>
      <c r="B2" s="401" t="s">
        <v>245</v>
      </c>
      <c r="C2" s="403" t="s">
        <v>57</v>
      </c>
    </row>
    <row r="3" spans="1:3" s="113" customFormat="1" ht="16.5" thickBot="1">
      <c r="A3" s="267" t="s">
        <v>218</v>
      </c>
      <c r="B3" s="402" t="s">
        <v>498</v>
      </c>
      <c r="C3" s="404">
        <v>1</v>
      </c>
    </row>
    <row r="4" spans="1:3" s="114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405" t="s">
        <v>60</v>
      </c>
    </row>
    <row r="6" spans="1:3" s="75" customFormat="1" ht="12.75" customHeight="1" thickBot="1">
      <c r="A6" s="231">
        <v>1</v>
      </c>
      <c r="B6" s="232">
        <v>2</v>
      </c>
      <c r="C6" s="233">
        <v>3</v>
      </c>
    </row>
    <row r="7" spans="1:3" s="75" customFormat="1" ht="15.75" customHeight="1" thickBot="1">
      <c r="A7" s="272"/>
      <c r="B7" s="273" t="s">
        <v>61</v>
      </c>
      <c r="C7" s="406"/>
    </row>
    <row r="8" spans="1:3" s="75" customFormat="1" ht="12" customHeight="1" thickBot="1">
      <c r="A8" s="37" t="s">
        <v>21</v>
      </c>
      <c r="B8" s="21" t="s">
        <v>280</v>
      </c>
      <c r="C8" s="340">
        <f>+C9+C10+C11+C12+C13+C14</f>
        <v>78331</v>
      </c>
    </row>
    <row r="9" spans="1:3" s="115" customFormat="1" ht="12" customHeight="1">
      <c r="A9" s="484" t="s">
        <v>109</v>
      </c>
      <c r="B9" s="466" t="s">
        <v>281</v>
      </c>
      <c r="C9" s="343">
        <v>17314</v>
      </c>
    </row>
    <row r="10" spans="1:3" s="116" customFormat="1" ht="12" customHeight="1">
      <c r="A10" s="485" t="s">
        <v>110</v>
      </c>
      <c r="B10" s="467" t="s">
        <v>283</v>
      </c>
      <c r="C10" s="342">
        <v>15974</v>
      </c>
    </row>
    <row r="11" spans="1:3" s="116" customFormat="1" ht="12" customHeight="1">
      <c r="A11" s="485" t="s">
        <v>111</v>
      </c>
      <c r="B11" s="467" t="s">
        <v>284</v>
      </c>
      <c r="C11" s="342">
        <v>1581</v>
      </c>
    </row>
    <row r="12" spans="1:3" s="116" customFormat="1" ht="12" customHeight="1">
      <c r="A12" s="485" t="s">
        <v>112</v>
      </c>
      <c r="B12" s="467" t="s">
        <v>285</v>
      </c>
      <c r="C12" s="342">
        <v>118</v>
      </c>
    </row>
    <row r="13" spans="1:3" s="116" customFormat="1" ht="12" customHeight="1">
      <c r="A13" s="485" t="s">
        <v>161</v>
      </c>
      <c r="B13" s="467" t="s">
        <v>555</v>
      </c>
      <c r="C13" s="562">
        <v>28408</v>
      </c>
    </row>
    <row r="14" spans="1:3" s="115" customFormat="1" ht="12" customHeight="1" thickBot="1">
      <c r="A14" s="486" t="s">
        <v>113</v>
      </c>
      <c r="B14" s="468" t="s">
        <v>286</v>
      </c>
      <c r="C14" s="563">
        <v>14936</v>
      </c>
    </row>
    <row r="15" spans="1:3" s="115" customFormat="1" ht="12" customHeight="1" thickBot="1">
      <c r="A15" s="37" t="s">
        <v>22</v>
      </c>
      <c r="B15" s="335" t="s">
        <v>287</v>
      </c>
      <c r="C15" s="340">
        <f>+C16+C17+C18+C19+C20</f>
        <v>80919</v>
      </c>
    </row>
    <row r="16" spans="1:3" s="115" customFormat="1" ht="12" customHeight="1">
      <c r="A16" s="484" t="s">
        <v>115</v>
      </c>
      <c r="B16" s="466" t="s">
        <v>288</v>
      </c>
      <c r="C16" s="343"/>
    </row>
    <row r="17" spans="1:3" s="115" customFormat="1" ht="12" customHeight="1">
      <c r="A17" s="485" t="s">
        <v>116</v>
      </c>
      <c r="B17" s="467" t="s">
        <v>289</v>
      </c>
      <c r="C17" s="342"/>
    </row>
    <row r="18" spans="1:3" s="115" customFormat="1" ht="12" customHeight="1">
      <c r="A18" s="485" t="s">
        <v>117</v>
      </c>
      <c r="B18" s="467" t="s">
        <v>537</v>
      </c>
      <c r="C18" s="342"/>
    </row>
    <row r="19" spans="1:3" s="115" customFormat="1" ht="12" customHeight="1">
      <c r="A19" s="485" t="s">
        <v>118</v>
      </c>
      <c r="B19" s="467" t="s">
        <v>538</v>
      </c>
      <c r="C19" s="342"/>
    </row>
    <row r="20" spans="1:3" s="115" customFormat="1" ht="12" customHeight="1">
      <c r="A20" s="485" t="s">
        <v>119</v>
      </c>
      <c r="B20" s="467" t="s">
        <v>290</v>
      </c>
      <c r="C20" s="342">
        <v>80919</v>
      </c>
    </row>
    <row r="21" spans="1:3" s="116" customFormat="1" ht="12" customHeight="1" thickBot="1">
      <c r="A21" s="486" t="s">
        <v>128</v>
      </c>
      <c r="B21" s="468" t="s">
        <v>291</v>
      </c>
      <c r="C21" s="344"/>
    </row>
    <row r="22" spans="1:3" s="116" customFormat="1" ht="12" customHeight="1" thickBot="1">
      <c r="A22" s="37" t="s">
        <v>23</v>
      </c>
      <c r="B22" s="21" t="s">
        <v>292</v>
      </c>
      <c r="C22" s="340">
        <f>+C23+C24+C25+C26+C27</f>
        <v>18897</v>
      </c>
    </row>
    <row r="23" spans="1:3" s="116" customFormat="1" ht="12" customHeight="1">
      <c r="A23" s="484" t="s">
        <v>98</v>
      </c>
      <c r="B23" s="466" t="s">
        <v>293</v>
      </c>
      <c r="C23" s="343"/>
    </row>
    <row r="24" spans="1:3" s="115" customFormat="1" ht="12" customHeight="1">
      <c r="A24" s="485" t="s">
        <v>99</v>
      </c>
      <c r="B24" s="467" t="s">
        <v>294</v>
      </c>
      <c r="C24" s="342"/>
    </row>
    <row r="25" spans="1:3" s="116" customFormat="1" ht="12" customHeight="1">
      <c r="A25" s="485" t="s">
        <v>100</v>
      </c>
      <c r="B25" s="467" t="s">
        <v>539</v>
      </c>
      <c r="C25" s="342"/>
    </row>
    <row r="26" spans="1:3" s="116" customFormat="1" ht="12" customHeight="1">
      <c r="A26" s="485" t="s">
        <v>101</v>
      </c>
      <c r="B26" s="467" t="s">
        <v>540</v>
      </c>
      <c r="C26" s="342"/>
    </row>
    <row r="27" spans="1:3" s="116" customFormat="1" ht="12" customHeight="1">
      <c r="A27" s="485" t="s">
        <v>184</v>
      </c>
      <c r="B27" s="467" t="s">
        <v>295</v>
      </c>
      <c r="C27" s="342">
        <v>18897</v>
      </c>
    </row>
    <row r="28" spans="1:3" s="116" customFormat="1" ht="12" customHeight="1" thickBot="1">
      <c r="A28" s="486" t="s">
        <v>185</v>
      </c>
      <c r="B28" s="468" t="s">
        <v>296</v>
      </c>
      <c r="C28" s="344"/>
    </row>
    <row r="29" spans="1:3" s="116" customFormat="1" ht="12" customHeight="1" thickBot="1">
      <c r="A29" s="37" t="s">
        <v>186</v>
      </c>
      <c r="B29" s="21" t="s">
        <v>297</v>
      </c>
      <c r="C29" s="346">
        <f>+C30+C33+C34+C35</f>
        <v>12265</v>
      </c>
    </row>
    <row r="30" spans="1:3" s="116" customFormat="1" ht="12" customHeight="1">
      <c r="A30" s="484" t="s">
        <v>298</v>
      </c>
      <c r="B30" s="466" t="s">
        <v>304</v>
      </c>
      <c r="C30" s="461">
        <f>+C31+C32</f>
        <v>10225</v>
      </c>
    </row>
    <row r="31" spans="1:3" s="116" customFormat="1" ht="12" customHeight="1">
      <c r="A31" s="485" t="s">
        <v>299</v>
      </c>
      <c r="B31" s="467" t="s">
        <v>305</v>
      </c>
      <c r="C31" s="342">
        <v>1000</v>
      </c>
    </row>
    <row r="32" spans="1:3" s="116" customFormat="1" ht="12" customHeight="1">
      <c r="A32" s="485" t="s">
        <v>300</v>
      </c>
      <c r="B32" s="467" t="s">
        <v>306</v>
      </c>
      <c r="C32" s="342">
        <v>9225</v>
      </c>
    </row>
    <row r="33" spans="1:3" s="116" customFormat="1" ht="12" customHeight="1">
      <c r="A33" s="485" t="s">
        <v>301</v>
      </c>
      <c r="B33" s="467" t="s">
        <v>307</v>
      </c>
      <c r="C33" s="342">
        <v>2000</v>
      </c>
    </row>
    <row r="34" spans="1:3" s="116" customFormat="1" ht="12" customHeight="1">
      <c r="A34" s="485" t="s">
        <v>302</v>
      </c>
      <c r="B34" s="467" t="s">
        <v>308</v>
      </c>
      <c r="C34" s="342"/>
    </row>
    <row r="35" spans="1:3" s="116" customFormat="1" ht="12" customHeight="1" thickBot="1">
      <c r="A35" s="486" t="s">
        <v>303</v>
      </c>
      <c r="B35" s="468" t="s">
        <v>309</v>
      </c>
      <c r="C35" s="344">
        <v>40</v>
      </c>
    </row>
    <row r="36" spans="1:3" s="116" customFormat="1" ht="12" customHeight="1" thickBot="1">
      <c r="A36" s="37" t="s">
        <v>25</v>
      </c>
      <c r="B36" s="21" t="s">
        <v>310</v>
      </c>
      <c r="C36" s="340">
        <f>SUM(C37:C46)</f>
        <v>31336</v>
      </c>
    </row>
    <row r="37" spans="1:3" s="116" customFormat="1" ht="12" customHeight="1">
      <c r="A37" s="484" t="s">
        <v>102</v>
      </c>
      <c r="B37" s="466" t="s">
        <v>313</v>
      </c>
      <c r="C37" s="343">
        <v>170</v>
      </c>
    </row>
    <row r="38" spans="1:3" s="116" customFormat="1" ht="12" customHeight="1">
      <c r="A38" s="485" t="s">
        <v>103</v>
      </c>
      <c r="B38" s="467" t="s">
        <v>314</v>
      </c>
      <c r="C38" s="342">
        <v>3717</v>
      </c>
    </row>
    <row r="39" spans="1:3" s="116" customFormat="1" ht="12" customHeight="1">
      <c r="A39" s="485" t="s">
        <v>104</v>
      </c>
      <c r="B39" s="467" t="s">
        <v>315</v>
      </c>
      <c r="C39" s="342"/>
    </row>
    <row r="40" spans="1:3" s="116" customFormat="1" ht="12" customHeight="1">
      <c r="A40" s="485" t="s">
        <v>188</v>
      </c>
      <c r="B40" s="467" t="s">
        <v>316</v>
      </c>
      <c r="C40" s="342">
        <v>4044</v>
      </c>
    </row>
    <row r="41" spans="1:3" s="116" customFormat="1" ht="12" customHeight="1">
      <c r="A41" s="485" t="s">
        <v>189</v>
      </c>
      <c r="B41" s="467" t="s">
        <v>317</v>
      </c>
      <c r="C41" s="342">
        <v>17660</v>
      </c>
    </row>
    <row r="42" spans="1:3" s="116" customFormat="1" ht="12" customHeight="1">
      <c r="A42" s="485" t="s">
        <v>190</v>
      </c>
      <c r="B42" s="467" t="s">
        <v>318</v>
      </c>
      <c r="C42" s="342">
        <v>4815</v>
      </c>
    </row>
    <row r="43" spans="1:3" s="116" customFormat="1" ht="12" customHeight="1">
      <c r="A43" s="485" t="s">
        <v>191</v>
      </c>
      <c r="B43" s="467" t="s">
        <v>319</v>
      </c>
      <c r="C43" s="342"/>
    </row>
    <row r="44" spans="1:3" s="116" customFormat="1" ht="12" customHeight="1">
      <c r="A44" s="485" t="s">
        <v>192</v>
      </c>
      <c r="B44" s="467" t="s">
        <v>320</v>
      </c>
      <c r="C44" s="342"/>
    </row>
    <row r="45" spans="1:3" s="116" customFormat="1" ht="12" customHeight="1">
      <c r="A45" s="485" t="s">
        <v>311</v>
      </c>
      <c r="B45" s="467" t="s">
        <v>321</v>
      </c>
      <c r="C45" s="345"/>
    </row>
    <row r="46" spans="1:3" s="116" customFormat="1" ht="12" customHeight="1" thickBot="1">
      <c r="A46" s="486" t="s">
        <v>312</v>
      </c>
      <c r="B46" s="468" t="s">
        <v>322</v>
      </c>
      <c r="C46" s="453">
        <v>930</v>
      </c>
    </row>
    <row r="47" spans="1:3" s="116" customFormat="1" ht="12" customHeight="1" thickBot="1">
      <c r="A47" s="37" t="s">
        <v>26</v>
      </c>
      <c r="B47" s="21" t="s">
        <v>323</v>
      </c>
      <c r="C47" s="340">
        <f>SUM(C48:C52)</f>
        <v>3078</v>
      </c>
    </row>
    <row r="48" spans="1:3" s="116" customFormat="1" ht="12" customHeight="1">
      <c r="A48" s="484" t="s">
        <v>105</v>
      </c>
      <c r="B48" s="466" t="s">
        <v>327</v>
      </c>
      <c r="C48" s="516"/>
    </row>
    <row r="49" spans="1:3" s="116" customFormat="1" ht="12" customHeight="1">
      <c r="A49" s="485" t="s">
        <v>106</v>
      </c>
      <c r="B49" s="467" t="s">
        <v>328</v>
      </c>
      <c r="C49" s="345">
        <v>3078</v>
      </c>
    </row>
    <row r="50" spans="1:3" s="116" customFormat="1" ht="12" customHeight="1">
      <c r="A50" s="485" t="s">
        <v>324</v>
      </c>
      <c r="B50" s="467" t="s">
        <v>329</v>
      </c>
      <c r="C50" s="345"/>
    </row>
    <row r="51" spans="1:3" s="116" customFormat="1" ht="12" customHeight="1">
      <c r="A51" s="485" t="s">
        <v>325</v>
      </c>
      <c r="B51" s="467" t="s">
        <v>330</v>
      </c>
      <c r="C51" s="345"/>
    </row>
    <row r="52" spans="1:3" s="116" customFormat="1" ht="12" customHeight="1" thickBot="1">
      <c r="A52" s="486" t="s">
        <v>326</v>
      </c>
      <c r="B52" s="468" t="s">
        <v>331</v>
      </c>
      <c r="C52" s="453"/>
    </row>
    <row r="53" spans="1:3" s="116" customFormat="1" ht="12" customHeight="1" thickBot="1">
      <c r="A53" s="37" t="s">
        <v>193</v>
      </c>
      <c r="B53" s="21" t="s">
        <v>332</v>
      </c>
      <c r="C53" s="340">
        <f>SUM(C54:C56)</f>
        <v>0</v>
      </c>
    </row>
    <row r="54" spans="1:3" s="116" customFormat="1" ht="12" customHeight="1">
      <c r="A54" s="484" t="s">
        <v>107</v>
      </c>
      <c r="B54" s="466" t="s">
        <v>333</v>
      </c>
      <c r="C54" s="343"/>
    </row>
    <row r="55" spans="1:3" s="116" customFormat="1" ht="12" customHeight="1">
      <c r="A55" s="485" t="s">
        <v>108</v>
      </c>
      <c r="B55" s="467" t="s">
        <v>541</v>
      </c>
      <c r="C55" s="342"/>
    </row>
    <row r="56" spans="1:3" s="116" customFormat="1" ht="12" customHeight="1">
      <c r="A56" s="485" t="s">
        <v>337</v>
      </c>
      <c r="B56" s="467" t="s">
        <v>335</v>
      </c>
      <c r="C56" s="342"/>
    </row>
    <row r="57" spans="1:3" s="116" customFormat="1" ht="12" customHeight="1" thickBot="1">
      <c r="A57" s="486" t="s">
        <v>338</v>
      </c>
      <c r="B57" s="468" t="s">
        <v>336</v>
      </c>
      <c r="C57" s="344"/>
    </row>
    <row r="58" spans="1:3" s="116" customFormat="1" ht="12" customHeight="1" thickBot="1">
      <c r="A58" s="37" t="s">
        <v>28</v>
      </c>
      <c r="B58" s="335" t="s">
        <v>339</v>
      </c>
      <c r="C58" s="340">
        <f>SUM(C59:C61)</f>
        <v>0</v>
      </c>
    </row>
    <row r="59" spans="1:3" s="116" customFormat="1" ht="12" customHeight="1">
      <c r="A59" s="484" t="s">
        <v>194</v>
      </c>
      <c r="B59" s="466" t="s">
        <v>341</v>
      </c>
      <c r="C59" s="345"/>
    </row>
    <row r="60" spans="1:3" s="116" customFormat="1" ht="12" customHeight="1">
      <c r="A60" s="485" t="s">
        <v>195</v>
      </c>
      <c r="B60" s="467" t="s">
        <v>542</v>
      </c>
      <c r="C60" s="345"/>
    </row>
    <row r="61" spans="1:3" s="116" customFormat="1" ht="12" customHeight="1">
      <c r="A61" s="485" t="s">
        <v>251</v>
      </c>
      <c r="B61" s="467" t="s">
        <v>342</v>
      </c>
      <c r="C61" s="345"/>
    </row>
    <row r="62" spans="1:3" s="116" customFormat="1" ht="12" customHeight="1" thickBot="1">
      <c r="A62" s="486" t="s">
        <v>340</v>
      </c>
      <c r="B62" s="468" t="s">
        <v>343</v>
      </c>
      <c r="C62" s="345"/>
    </row>
    <row r="63" spans="1:3" s="116" customFormat="1" ht="12" customHeight="1" thickBot="1">
      <c r="A63" s="37" t="s">
        <v>29</v>
      </c>
      <c r="B63" s="21" t="s">
        <v>344</v>
      </c>
      <c r="C63" s="346">
        <f>+C8+C15+C22+C29+C36+C47+C53+C58</f>
        <v>224826</v>
      </c>
    </row>
    <row r="64" spans="1:3" s="116" customFormat="1" ht="12" customHeight="1" thickBot="1">
      <c r="A64" s="487" t="s">
        <v>486</v>
      </c>
      <c r="B64" s="335" t="s">
        <v>346</v>
      </c>
      <c r="C64" s="340">
        <f>SUM(C65:C67)</f>
        <v>0</v>
      </c>
    </row>
    <row r="65" spans="1:3" s="116" customFormat="1" ht="12" customHeight="1">
      <c r="A65" s="484" t="s">
        <v>379</v>
      </c>
      <c r="B65" s="466" t="s">
        <v>347</v>
      </c>
      <c r="C65" s="345"/>
    </row>
    <row r="66" spans="1:3" s="116" customFormat="1" ht="12" customHeight="1">
      <c r="A66" s="485" t="s">
        <v>388</v>
      </c>
      <c r="B66" s="467" t="s">
        <v>348</v>
      </c>
      <c r="C66" s="345"/>
    </row>
    <row r="67" spans="1:3" s="116" customFormat="1" ht="12" customHeight="1" thickBot="1">
      <c r="A67" s="486" t="s">
        <v>389</v>
      </c>
      <c r="B67" s="470" t="s">
        <v>349</v>
      </c>
      <c r="C67" s="345"/>
    </row>
    <row r="68" spans="1:3" s="116" customFormat="1" ht="12" customHeight="1" thickBot="1">
      <c r="A68" s="487" t="s">
        <v>350</v>
      </c>
      <c r="B68" s="335" t="s">
        <v>351</v>
      </c>
      <c r="C68" s="340">
        <f>SUM(C69:C72)</f>
        <v>0</v>
      </c>
    </row>
    <row r="69" spans="1:3" s="116" customFormat="1" ht="12" customHeight="1">
      <c r="A69" s="484" t="s">
        <v>162</v>
      </c>
      <c r="B69" s="466" t="s">
        <v>352</v>
      </c>
      <c r="C69" s="345"/>
    </row>
    <row r="70" spans="1:3" s="116" customFormat="1" ht="12" customHeight="1">
      <c r="A70" s="485" t="s">
        <v>163</v>
      </c>
      <c r="B70" s="467" t="s">
        <v>353</v>
      </c>
      <c r="C70" s="345"/>
    </row>
    <row r="71" spans="1:3" s="116" customFormat="1" ht="12" customHeight="1">
      <c r="A71" s="485" t="s">
        <v>380</v>
      </c>
      <c r="B71" s="467" t="s">
        <v>354</v>
      </c>
      <c r="C71" s="345"/>
    </row>
    <row r="72" spans="1:3" s="116" customFormat="1" ht="12" customHeight="1" thickBot="1">
      <c r="A72" s="486" t="s">
        <v>381</v>
      </c>
      <c r="B72" s="468" t="s">
        <v>355</v>
      </c>
      <c r="C72" s="345"/>
    </row>
    <row r="73" spans="1:3" s="116" customFormat="1" ht="12" customHeight="1" thickBot="1">
      <c r="A73" s="487" t="s">
        <v>356</v>
      </c>
      <c r="B73" s="335" t="s">
        <v>357</v>
      </c>
      <c r="C73" s="340">
        <f>SUM(C74:C75)</f>
        <v>1345</v>
      </c>
    </row>
    <row r="74" spans="1:3" s="116" customFormat="1" ht="12" customHeight="1">
      <c r="A74" s="484" t="s">
        <v>382</v>
      </c>
      <c r="B74" s="466" t="s">
        <v>358</v>
      </c>
      <c r="C74" s="345">
        <v>1345</v>
      </c>
    </row>
    <row r="75" spans="1:3" s="116" customFormat="1" ht="12" customHeight="1" thickBot="1">
      <c r="A75" s="486" t="s">
        <v>383</v>
      </c>
      <c r="B75" s="468" t="s">
        <v>359</v>
      </c>
      <c r="C75" s="345"/>
    </row>
    <row r="76" spans="1:3" s="115" customFormat="1" ht="12" customHeight="1" thickBot="1">
      <c r="A76" s="487" t="s">
        <v>360</v>
      </c>
      <c r="B76" s="335" t="s">
        <v>361</v>
      </c>
      <c r="C76" s="340">
        <f>SUM(C77:C79)</f>
        <v>0</v>
      </c>
    </row>
    <row r="77" spans="1:3" s="116" customFormat="1" ht="12" customHeight="1">
      <c r="A77" s="484" t="s">
        <v>384</v>
      </c>
      <c r="B77" s="466" t="s">
        <v>362</v>
      </c>
      <c r="C77" s="345"/>
    </row>
    <row r="78" spans="1:3" s="116" customFormat="1" ht="12" customHeight="1">
      <c r="A78" s="485" t="s">
        <v>385</v>
      </c>
      <c r="B78" s="467" t="s">
        <v>363</v>
      </c>
      <c r="C78" s="345"/>
    </row>
    <row r="79" spans="1:3" s="116" customFormat="1" ht="12" customHeight="1" thickBot="1">
      <c r="A79" s="486" t="s">
        <v>386</v>
      </c>
      <c r="B79" s="468" t="s">
        <v>364</v>
      </c>
      <c r="C79" s="345"/>
    </row>
    <row r="80" spans="1:3" s="116" customFormat="1" ht="12" customHeight="1" thickBot="1">
      <c r="A80" s="487" t="s">
        <v>365</v>
      </c>
      <c r="B80" s="335" t="s">
        <v>387</v>
      </c>
      <c r="C80" s="340">
        <f>SUM(C81:C84)</f>
        <v>0</v>
      </c>
    </row>
    <row r="81" spans="1:3" s="116" customFormat="1" ht="12" customHeight="1">
      <c r="A81" s="488" t="s">
        <v>366</v>
      </c>
      <c r="B81" s="466" t="s">
        <v>367</v>
      </c>
      <c r="C81" s="345"/>
    </row>
    <row r="82" spans="1:3" s="116" customFormat="1" ht="12" customHeight="1">
      <c r="A82" s="489" t="s">
        <v>368</v>
      </c>
      <c r="B82" s="467" t="s">
        <v>369</v>
      </c>
      <c r="C82" s="345"/>
    </row>
    <row r="83" spans="1:3" s="116" customFormat="1" ht="12" customHeight="1">
      <c r="A83" s="489" t="s">
        <v>370</v>
      </c>
      <c r="B83" s="467" t="s">
        <v>371</v>
      </c>
      <c r="C83" s="345"/>
    </row>
    <row r="84" spans="1:3" s="115" customFormat="1" ht="12" customHeight="1" thickBot="1">
      <c r="A84" s="490" t="s">
        <v>372</v>
      </c>
      <c r="B84" s="468" t="s">
        <v>373</v>
      </c>
      <c r="C84" s="345"/>
    </row>
    <row r="85" spans="1:3" s="115" customFormat="1" ht="12" customHeight="1" thickBot="1">
      <c r="A85" s="487" t="s">
        <v>374</v>
      </c>
      <c r="B85" s="335" t="s">
        <v>375</v>
      </c>
      <c r="C85" s="517"/>
    </row>
    <row r="86" spans="1:3" s="115" customFormat="1" ht="12" customHeight="1" thickBot="1">
      <c r="A86" s="487" t="s">
        <v>376</v>
      </c>
      <c r="B86" s="474" t="s">
        <v>377</v>
      </c>
      <c r="C86" s="346">
        <f>+C64+C68+C73+C76+C80+C85</f>
        <v>1345</v>
      </c>
    </row>
    <row r="87" spans="1:3" s="115" customFormat="1" ht="12" customHeight="1" thickBot="1">
      <c r="A87" s="491" t="s">
        <v>390</v>
      </c>
      <c r="B87" s="476" t="s">
        <v>522</v>
      </c>
      <c r="C87" s="346">
        <f>+C63+C86</f>
        <v>226171</v>
      </c>
    </row>
    <row r="88" spans="1:3" s="116" customFormat="1" ht="15" customHeight="1">
      <c r="A88" s="278"/>
      <c r="B88" s="279"/>
      <c r="C88" s="411"/>
    </row>
    <row r="89" spans="1:3" ht="13.5" thickBot="1">
      <c r="A89" s="492"/>
      <c r="B89" s="281"/>
      <c r="C89" s="412"/>
    </row>
    <row r="90" spans="1:3" s="75" customFormat="1" ht="16.5" customHeight="1" thickBot="1">
      <c r="A90" s="282"/>
      <c r="B90" s="283" t="s">
        <v>63</v>
      </c>
      <c r="C90" s="413"/>
    </row>
    <row r="91" spans="1:3" s="117" customFormat="1" ht="12" customHeight="1" thickBot="1">
      <c r="A91" s="458" t="s">
        <v>21</v>
      </c>
      <c r="B91" s="31" t="s">
        <v>393</v>
      </c>
      <c r="C91" s="339">
        <f>SUM(C92:C96)</f>
        <v>203896</v>
      </c>
    </row>
    <row r="92" spans="1:3" ht="12" customHeight="1">
      <c r="A92" s="493" t="s">
        <v>109</v>
      </c>
      <c r="B92" s="10" t="s">
        <v>52</v>
      </c>
      <c r="C92" s="341">
        <v>59422</v>
      </c>
    </row>
    <row r="93" spans="1:3" ht="12" customHeight="1">
      <c r="A93" s="485" t="s">
        <v>110</v>
      </c>
      <c r="B93" s="8" t="s">
        <v>196</v>
      </c>
      <c r="C93" s="342">
        <v>10737</v>
      </c>
    </row>
    <row r="94" spans="1:3" ht="12" customHeight="1">
      <c r="A94" s="485" t="s">
        <v>111</v>
      </c>
      <c r="B94" s="8" t="s">
        <v>152</v>
      </c>
      <c r="C94" s="344">
        <v>67336</v>
      </c>
    </row>
    <row r="95" spans="1:3" ht="12" customHeight="1">
      <c r="A95" s="485" t="s">
        <v>112</v>
      </c>
      <c r="B95" s="11" t="s">
        <v>197</v>
      </c>
      <c r="C95" s="344">
        <v>38430</v>
      </c>
    </row>
    <row r="96" spans="1:3" ht="12" customHeight="1">
      <c r="A96" s="485" t="s">
        <v>123</v>
      </c>
      <c r="B96" s="19" t="s">
        <v>198</v>
      </c>
      <c r="C96" s="344">
        <v>27971</v>
      </c>
    </row>
    <row r="97" spans="1:3" ht="12" customHeight="1">
      <c r="A97" s="485" t="s">
        <v>113</v>
      </c>
      <c r="B97" s="8" t="s">
        <v>394</v>
      </c>
      <c r="C97" s="344"/>
    </row>
    <row r="98" spans="1:3" ht="12" customHeight="1">
      <c r="A98" s="485" t="s">
        <v>114</v>
      </c>
      <c r="B98" s="168" t="s">
        <v>395</v>
      </c>
      <c r="C98" s="344"/>
    </row>
    <row r="99" spans="1:3" ht="12" customHeight="1">
      <c r="A99" s="485" t="s">
        <v>124</v>
      </c>
      <c r="B99" s="169" t="s">
        <v>396</v>
      </c>
      <c r="C99" s="344"/>
    </row>
    <row r="100" spans="1:3" ht="12" customHeight="1">
      <c r="A100" s="485" t="s">
        <v>125</v>
      </c>
      <c r="B100" s="169" t="s">
        <v>397</v>
      </c>
      <c r="C100" s="344"/>
    </row>
    <row r="101" spans="1:3" ht="12" customHeight="1">
      <c r="A101" s="485" t="s">
        <v>126</v>
      </c>
      <c r="B101" s="168" t="s">
        <v>398</v>
      </c>
      <c r="C101" s="344">
        <v>21928</v>
      </c>
    </row>
    <row r="102" spans="1:3" ht="12" customHeight="1">
      <c r="A102" s="485" t="s">
        <v>127</v>
      </c>
      <c r="B102" s="168" t="s">
        <v>399</v>
      </c>
      <c r="C102" s="344"/>
    </row>
    <row r="103" spans="1:3" ht="12" customHeight="1">
      <c r="A103" s="485" t="s">
        <v>129</v>
      </c>
      <c r="B103" s="169" t="s">
        <v>400</v>
      </c>
      <c r="C103" s="344"/>
    </row>
    <row r="104" spans="1:3" ht="12" customHeight="1">
      <c r="A104" s="494" t="s">
        <v>199</v>
      </c>
      <c r="B104" s="170" t="s">
        <v>401</v>
      </c>
      <c r="C104" s="344"/>
    </row>
    <row r="105" spans="1:3" ht="12" customHeight="1">
      <c r="A105" s="485" t="s">
        <v>391</v>
      </c>
      <c r="B105" s="170" t="s">
        <v>402</v>
      </c>
      <c r="C105" s="344"/>
    </row>
    <row r="106" spans="1:3" ht="12" customHeight="1" thickBot="1">
      <c r="A106" s="495" t="s">
        <v>392</v>
      </c>
      <c r="B106" s="171" t="s">
        <v>403</v>
      </c>
      <c r="C106" s="348">
        <v>6043</v>
      </c>
    </row>
    <row r="107" spans="1:3" ht="12" customHeight="1" thickBot="1">
      <c r="A107" s="37" t="s">
        <v>22</v>
      </c>
      <c r="B107" s="30" t="s">
        <v>404</v>
      </c>
      <c r="C107" s="340">
        <f>+C108+C110+C112</f>
        <v>21975</v>
      </c>
    </row>
    <row r="108" spans="1:3" ht="12" customHeight="1">
      <c r="A108" s="484" t="s">
        <v>115</v>
      </c>
      <c r="B108" s="8" t="s">
        <v>249</v>
      </c>
      <c r="C108" s="343">
        <v>14142</v>
      </c>
    </row>
    <row r="109" spans="1:3" ht="12" customHeight="1">
      <c r="A109" s="484" t="s">
        <v>116</v>
      </c>
      <c r="B109" s="12" t="s">
        <v>408</v>
      </c>
      <c r="C109" s="343"/>
    </row>
    <row r="110" spans="1:3" ht="12" customHeight="1">
      <c r="A110" s="484" t="s">
        <v>117</v>
      </c>
      <c r="B110" s="12" t="s">
        <v>200</v>
      </c>
      <c r="C110" s="342"/>
    </row>
    <row r="111" spans="1:3" ht="12" customHeight="1">
      <c r="A111" s="484" t="s">
        <v>118</v>
      </c>
      <c r="B111" s="12" t="s">
        <v>409</v>
      </c>
      <c r="C111" s="308"/>
    </row>
    <row r="112" spans="1:3" ht="12" customHeight="1">
      <c r="A112" s="484" t="s">
        <v>119</v>
      </c>
      <c r="B112" s="337" t="s">
        <v>252</v>
      </c>
      <c r="C112" s="308">
        <v>7833</v>
      </c>
    </row>
    <row r="113" spans="1:3" ht="12" customHeight="1">
      <c r="A113" s="484" t="s">
        <v>128</v>
      </c>
      <c r="B113" s="336" t="s">
        <v>543</v>
      </c>
      <c r="C113" s="308"/>
    </row>
    <row r="114" spans="1:3" ht="12" customHeight="1">
      <c r="A114" s="484" t="s">
        <v>130</v>
      </c>
      <c r="B114" s="462" t="s">
        <v>414</v>
      </c>
      <c r="C114" s="308"/>
    </row>
    <row r="115" spans="1:3" ht="12" customHeight="1">
      <c r="A115" s="484" t="s">
        <v>201</v>
      </c>
      <c r="B115" s="169" t="s">
        <v>397</v>
      </c>
      <c r="C115" s="308"/>
    </row>
    <row r="116" spans="1:3" ht="12" customHeight="1">
      <c r="A116" s="484" t="s">
        <v>202</v>
      </c>
      <c r="B116" s="169" t="s">
        <v>413</v>
      </c>
      <c r="C116" s="308"/>
    </row>
    <row r="117" spans="1:3" ht="12" customHeight="1">
      <c r="A117" s="484" t="s">
        <v>203</v>
      </c>
      <c r="B117" s="169" t="s">
        <v>412</v>
      </c>
      <c r="C117" s="308"/>
    </row>
    <row r="118" spans="1:3" ht="12" customHeight="1">
      <c r="A118" s="484" t="s">
        <v>405</v>
      </c>
      <c r="B118" s="169" t="s">
        <v>400</v>
      </c>
      <c r="C118" s="308"/>
    </row>
    <row r="119" spans="1:3" ht="12" customHeight="1">
      <c r="A119" s="484" t="s">
        <v>406</v>
      </c>
      <c r="B119" s="169" t="s">
        <v>411</v>
      </c>
      <c r="C119" s="308"/>
    </row>
    <row r="120" spans="1:3" ht="12" customHeight="1" thickBot="1">
      <c r="A120" s="494" t="s">
        <v>407</v>
      </c>
      <c r="B120" s="169" t="s">
        <v>410</v>
      </c>
      <c r="C120" s="310"/>
    </row>
    <row r="121" spans="1:3" ht="12" customHeight="1" thickBot="1">
      <c r="A121" s="37" t="s">
        <v>23</v>
      </c>
      <c r="B121" s="149" t="s">
        <v>415</v>
      </c>
      <c r="C121" s="340">
        <f>+C122+C123</f>
        <v>300</v>
      </c>
    </row>
    <row r="122" spans="1:3" ht="12" customHeight="1">
      <c r="A122" s="484" t="s">
        <v>98</v>
      </c>
      <c r="B122" s="9" t="s">
        <v>65</v>
      </c>
      <c r="C122" s="343">
        <v>300</v>
      </c>
    </row>
    <row r="123" spans="1:3" ht="12" customHeight="1" thickBot="1">
      <c r="A123" s="486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49" t="s">
        <v>416</v>
      </c>
      <c r="C124" s="340">
        <f>+C91+C107+C121</f>
        <v>226171</v>
      </c>
    </row>
    <row r="125" spans="1:3" ht="12" customHeight="1" thickBot="1">
      <c r="A125" s="37" t="s">
        <v>25</v>
      </c>
      <c r="B125" s="149" t="s">
        <v>417</v>
      </c>
      <c r="C125" s="340">
        <f>+C126+C127+C128</f>
        <v>0</v>
      </c>
    </row>
    <row r="126" spans="1:3" s="117" customFormat="1" ht="12" customHeight="1">
      <c r="A126" s="484" t="s">
        <v>102</v>
      </c>
      <c r="B126" s="9" t="s">
        <v>418</v>
      </c>
      <c r="C126" s="308"/>
    </row>
    <row r="127" spans="1:3" ht="12" customHeight="1">
      <c r="A127" s="484" t="s">
        <v>103</v>
      </c>
      <c r="B127" s="9" t="s">
        <v>419</v>
      </c>
      <c r="C127" s="308"/>
    </row>
    <row r="128" spans="1:3" ht="12" customHeight="1" thickBot="1">
      <c r="A128" s="494" t="s">
        <v>104</v>
      </c>
      <c r="B128" s="7" t="s">
        <v>420</v>
      </c>
      <c r="C128" s="308"/>
    </row>
    <row r="129" spans="1:3" ht="12" customHeight="1" thickBot="1">
      <c r="A129" s="37" t="s">
        <v>26</v>
      </c>
      <c r="B129" s="149" t="s">
        <v>485</v>
      </c>
      <c r="C129" s="340">
        <f>+C130+C131+C132+C133</f>
        <v>0</v>
      </c>
    </row>
    <row r="130" spans="1:3" ht="12" customHeight="1">
      <c r="A130" s="484" t="s">
        <v>105</v>
      </c>
      <c r="B130" s="9" t="s">
        <v>421</v>
      </c>
      <c r="C130" s="308"/>
    </row>
    <row r="131" spans="1:3" ht="12" customHeight="1">
      <c r="A131" s="484" t="s">
        <v>106</v>
      </c>
      <c r="B131" s="9" t="s">
        <v>422</v>
      </c>
      <c r="C131" s="308"/>
    </row>
    <row r="132" spans="1:3" ht="12" customHeight="1">
      <c r="A132" s="484" t="s">
        <v>324</v>
      </c>
      <c r="B132" s="9" t="s">
        <v>423</v>
      </c>
      <c r="C132" s="308"/>
    </row>
    <row r="133" spans="1:3" s="117" customFormat="1" ht="12" customHeight="1" thickBot="1">
      <c r="A133" s="494" t="s">
        <v>325</v>
      </c>
      <c r="B133" s="7" t="s">
        <v>424</v>
      </c>
      <c r="C133" s="308"/>
    </row>
    <row r="134" spans="1:11" ht="12" customHeight="1" thickBot="1">
      <c r="A134" s="37" t="s">
        <v>27</v>
      </c>
      <c r="B134" s="149" t="s">
        <v>425</v>
      </c>
      <c r="C134" s="346">
        <f>+C135+C136+C137+C138</f>
        <v>0</v>
      </c>
      <c r="K134" s="290"/>
    </row>
    <row r="135" spans="1:3" ht="12.75">
      <c r="A135" s="484" t="s">
        <v>107</v>
      </c>
      <c r="B135" s="9" t="s">
        <v>426</v>
      </c>
      <c r="C135" s="308"/>
    </row>
    <row r="136" spans="1:3" ht="12" customHeight="1">
      <c r="A136" s="484" t="s">
        <v>108</v>
      </c>
      <c r="B136" s="9" t="s">
        <v>436</v>
      </c>
      <c r="C136" s="308"/>
    </row>
    <row r="137" spans="1:3" s="117" customFormat="1" ht="12" customHeight="1">
      <c r="A137" s="484" t="s">
        <v>337</v>
      </c>
      <c r="B137" s="9" t="s">
        <v>427</v>
      </c>
      <c r="C137" s="308"/>
    </row>
    <row r="138" spans="1:3" s="117" customFormat="1" ht="12" customHeight="1" thickBot="1">
      <c r="A138" s="494" t="s">
        <v>338</v>
      </c>
      <c r="B138" s="7" t="s">
        <v>428</v>
      </c>
      <c r="C138" s="308"/>
    </row>
    <row r="139" spans="1:3" s="117" customFormat="1" ht="12" customHeight="1" thickBot="1">
      <c r="A139" s="37" t="s">
        <v>28</v>
      </c>
      <c r="B139" s="149" t="s">
        <v>429</v>
      </c>
      <c r="C139" s="349">
        <f>+C140+C141+C142+C143</f>
        <v>0</v>
      </c>
    </row>
    <row r="140" spans="1:3" s="117" customFormat="1" ht="12" customHeight="1">
      <c r="A140" s="484" t="s">
        <v>194</v>
      </c>
      <c r="B140" s="9" t="s">
        <v>430</v>
      </c>
      <c r="C140" s="308"/>
    </row>
    <row r="141" spans="1:3" s="117" customFormat="1" ht="12" customHeight="1">
      <c r="A141" s="484" t="s">
        <v>195</v>
      </c>
      <c r="B141" s="9" t="s">
        <v>431</v>
      </c>
      <c r="C141" s="308"/>
    </row>
    <row r="142" spans="1:3" s="117" customFormat="1" ht="12" customHeight="1">
      <c r="A142" s="484" t="s">
        <v>251</v>
      </c>
      <c r="B142" s="9" t="s">
        <v>432</v>
      </c>
      <c r="C142" s="308"/>
    </row>
    <row r="143" spans="1:3" ht="12.75" customHeight="1" thickBot="1">
      <c r="A143" s="484" t="s">
        <v>340</v>
      </c>
      <c r="B143" s="9" t="s">
        <v>433</v>
      </c>
      <c r="C143" s="308"/>
    </row>
    <row r="144" spans="1:3" ht="12" customHeight="1" thickBot="1">
      <c r="A144" s="37" t="s">
        <v>29</v>
      </c>
      <c r="B144" s="149" t="s">
        <v>434</v>
      </c>
      <c r="C144" s="478">
        <f>+C125+C129+C134+C139</f>
        <v>0</v>
      </c>
    </row>
    <row r="145" spans="1:3" ht="15" customHeight="1" thickBot="1">
      <c r="A145" s="496" t="s">
        <v>30</v>
      </c>
      <c r="B145" s="430" t="s">
        <v>435</v>
      </c>
      <c r="C145" s="478">
        <f>+C124+C144</f>
        <v>226171</v>
      </c>
    </row>
    <row r="146" spans="1:3" ht="13.5" thickBot="1">
      <c r="A146" s="437"/>
      <c r="B146" s="438"/>
      <c r="C146" s="439"/>
    </row>
    <row r="147" spans="1:3" ht="15" customHeight="1" thickBot="1">
      <c r="A147" s="287" t="s">
        <v>221</v>
      </c>
      <c r="B147" s="288"/>
      <c r="C147" s="146">
        <v>9</v>
      </c>
    </row>
    <row r="148" spans="1:3" ht="14.25" customHeight="1" thickBot="1">
      <c r="A148" s="287" t="s">
        <v>222</v>
      </c>
      <c r="B148" s="288"/>
      <c r="C148" s="146">
        <v>21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4"/>
      <c r="B1" s="266"/>
      <c r="C1" s="289" t="s">
        <v>583</v>
      </c>
    </row>
    <row r="2" spans="1:3" s="113" customFormat="1" ht="21" customHeight="1">
      <c r="A2" s="456" t="s">
        <v>70</v>
      </c>
      <c r="B2" s="401" t="s">
        <v>245</v>
      </c>
      <c r="C2" s="403" t="s">
        <v>57</v>
      </c>
    </row>
    <row r="3" spans="1:3" s="113" customFormat="1" ht="16.5" thickBot="1">
      <c r="A3" s="267" t="s">
        <v>218</v>
      </c>
      <c r="B3" s="402" t="s">
        <v>544</v>
      </c>
      <c r="C3" s="404">
        <v>2</v>
      </c>
    </row>
    <row r="4" spans="1:3" s="114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405" t="s">
        <v>60</v>
      </c>
    </row>
    <row r="6" spans="1:3" s="75" customFormat="1" ht="12.75" customHeight="1" thickBot="1">
      <c r="A6" s="231">
        <v>1</v>
      </c>
      <c r="B6" s="232">
        <v>2</v>
      </c>
      <c r="C6" s="233">
        <v>3</v>
      </c>
    </row>
    <row r="7" spans="1:3" s="75" customFormat="1" ht="15.75" customHeight="1" thickBot="1">
      <c r="A7" s="272"/>
      <c r="B7" s="273" t="s">
        <v>61</v>
      </c>
      <c r="C7" s="406"/>
    </row>
    <row r="8" spans="1:3" s="75" customFormat="1" ht="12" customHeight="1" thickBot="1">
      <c r="A8" s="37" t="s">
        <v>21</v>
      </c>
      <c r="B8" s="21" t="s">
        <v>280</v>
      </c>
      <c r="C8" s="340">
        <f>+C9+C10+C11+C12+C13+C14</f>
        <v>78331</v>
      </c>
    </row>
    <row r="9" spans="1:3" s="115" customFormat="1" ht="12" customHeight="1">
      <c r="A9" s="484" t="s">
        <v>109</v>
      </c>
      <c r="B9" s="466" t="s">
        <v>281</v>
      </c>
      <c r="C9" s="343">
        <v>17314</v>
      </c>
    </row>
    <row r="10" spans="1:3" s="116" customFormat="1" ht="12" customHeight="1">
      <c r="A10" s="485" t="s">
        <v>110</v>
      </c>
      <c r="B10" s="467" t="s">
        <v>283</v>
      </c>
      <c r="C10" s="342">
        <v>15974</v>
      </c>
    </row>
    <row r="11" spans="1:3" s="116" customFormat="1" ht="12" customHeight="1">
      <c r="A11" s="485" t="s">
        <v>111</v>
      </c>
      <c r="B11" s="467" t="s">
        <v>284</v>
      </c>
      <c r="C11" s="342">
        <v>1581</v>
      </c>
    </row>
    <row r="12" spans="1:3" s="116" customFormat="1" ht="12" customHeight="1">
      <c r="A12" s="485" t="s">
        <v>112</v>
      </c>
      <c r="B12" s="467" t="s">
        <v>285</v>
      </c>
      <c r="C12" s="342">
        <v>118</v>
      </c>
    </row>
    <row r="13" spans="1:3" s="116" customFormat="1" ht="12" customHeight="1">
      <c r="A13" s="485" t="s">
        <v>161</v>
      </c>
      <c r="B13" s="467" t="s">
        <v>555</v>
      </c>
      <c r="C13" s="564">
        <v>28408</v>
      </c>
    </row>
    <row r="14" spans="1:3" s="115" customFormat="1" ht="12" customHeight="1" thickBot="1">
      <c r="A14" s="486" t="s">
        <v>113</v>
      </c>
      <c r="B14" s="468" t="s">
        <v>286</v>
      </c>
      <c r="C14" s="563">
        <v>14936</v>
      </c>
    </row>
    <row r="15" spans="1:3" s="115" customFormat="1" ht="12" customHeight="1" thickBot="1">
      <c r="A15" s="37" t="s">
        <v>22</v>
      </c>
      <c r="B15" s="335" t="s">
        <v>287</v>
      </c>
      <c r="C15" s="340">
        <f>+C16+C17+C18+C19+C20</f>
        <v>80919</v>
      </c>
    </row>
    <row r="16" spans="1:3" s="115" customFormat="1" ht="12" customHeight="1">
      <c r="A16" s="484" t="s">
        <v>115</v>
      </c>
      <c r="B16" s="466" t="s">
        <v>288</v>
      </c>
      <c r="C16" s="343"/>
    </row>
    <row r="17" spans="1:3" s="115" customFormat="1" ht="12" customHeight="1">
      <c r="A17" s="485" t="s">
        <v>116</v>
      </c>
      <c r="B17" s="467" t="s">
        <v>289</v>
      </c>
      <c r="C17" s="342"/>
    </row>
    <row r="18" spans="1:3" s="115" customFormat="1" ht="12" customHeight="1">
      <c r="A18" s="485" t="s">
        <v>117</v>
      </c>
      <c r="B18" s="467" t="s">
        <v>537</v>
      </c>
      <c r="C18" s="342"/>
    </row>
    <row r="19" spans="1:3" s="115" customFormat="1" ht="12" customHeight="1">
      <c r="A19" s="485" t="s">
        <v>118</v>
      </c>
      <c r="B19" s="467" t="s">
        <v>538</v>
      </c>
      <c r="C19" s="342"/>
    </row>
    <row r="20" spans="1:3" s="115" customFormat="1" ht="12" customHeight="1">
      <c r="A20" s="485" t="s">
        <v>119</v>
      </c>
      <c r="B20" s="467" t="s">
        <v>290</v>
      </c>
      <c r="C20" s="342">
        <v>80919</v>
      </c>
    </row>
    <row r="21" spans="1:3" s="116" customFormat="1" ht="12" customHeight="1" thickBot="1">
      <c r="A21" s="486" t="s">
        <v>128</v>
      </c>
      <c r="B21" s="468" t="s">
        <v>291</v>
      </c>
      <c r="C21" s="344"/>
    </row>
    <row r="22" spans="1:3" s="116" customFormat="1" ht="12" customHeight="1" thickBot="1">
      <c r="A22" s="37" t="s">
        <v>23</v>
      </c>
      <c r="B22" s="21" t="s">
        <v>292</v>
      </c>
      <c r="C22" s="340">
        <f>+C23+C24+C25+C26+C27</f>
        <v>18897</v>
      </c>
    </row>
    <row r="23" spans="1:3" s="116" customFormat="1" ht="12" customHeight="1">
      <c r="A23" s="484" t="s">
        <v>98</v>
      </c>
      <c r="B23" s="466" t="s">
        <v>293</v>
      </c>
      <c r="C23" s="343"/>
    </row>
    <row r="24" spans="1:3" s="115" customFormat="1" ht="12" customHeight="1">
      <c r="A24" s="485" t="s">
        <v>99</v>
      </c>
      <c r="B24" s="467" t="s">
        <v>294</v>
      </c>
      <c r="C24" s="342"/>
    </row>
    <row r="25" spans="1:3" s="116" customFormat="1" ht="12" customHeight="1">
      <c r="A25" s="485" t="s">
        <v>100</v>
      </c>
      <c r="B25" s="467" t="s">
        <v>539</v>
      </c>
      <c r="C25" s="342"/>
    </row>
    <row r="26" spans="1:3" s="116" customFormat="1" ht="12" customHeight="1">
      <c r="A26" s="485" t="s">
        <v>101</v>
      </c>
      <c r="B26" s="467" t="s">
        <v>540</v>
      </c>
      <c r="C26" s="342"/>
    </row>
    <row r="27" spans="1:3" s="116" customFormat="1" ht="12" customHeight="1">
      <c r="A27" s="485" t="s">
        <v>184</v>
      </c>
      <c r="B27" s="467" t="s">
        <v>295</v>
      </c>
      <c r="C27" s="342">
        <v>18897</v>
      </c>
    </row>
    <row r="28" spans="1:3" s="116" customFormat="1" ht="12" customHeight="1" thickBot="1">
      <c r="A28" s="486" t="s">
        <v>185</v>
      </c>
      <c r="B28" s="468" t="s">
        <v>296</v>
      </c>
      <c r="C28" s="344"/>
    </row>
    <row r="29" spans="1:3" s="116" customFormat="1" ht="12" customHeight="1" thickBot="1">
      <c r="A29" s="37" t="s">
        <v>186</v>
      </c>
      <c r="B29" s="21" t="s">
        <v>297</v>
      </c>
      <c r="C29" s="346">
        <f>+C30+C33+C34+C35</f>
        <v>12265</v>
      </c>
    </row>
    <row r="30" spans="1:3" s="116" customFormat="1" ht="12" customHeight="1">
      <c r="A30" s="484" t="s">
        <v>298</v>
      </c>
      <c r="B30" s="466" t="s">
        <v>304</v>
      </c>
      <c r="C30" s="461">
        <f>+C31+C32</f>
        <v>10225</v>
      </c>
    </row>
    <row r="31" spans="1:3" s="116" customFormat="1" ht="12" customHeight="1">
      <c r="A31" s="485" t="s">
        <v>299</v>
      </c>
      <c r="B31" s="467" t="s">
        <v>305</v>
      </c>
      <c r="C31" s="342">
        <v>1000</v>
      </c>
    </row>
    <row r="32" spans="1:3" s="116" customFormat="1" ht="12" customHeight="1">
      <c r="A32" s="485" t="s">
        <v>300</v>
      </c>
      <c r="B32" s="467" t="s">
        <v>306</v>
      </c>
      <c r="C32" s="342">
        <v>9225</v>
      </c>
    </row>
    <row r="33" spans="1:3" s="116" customFormat="1" ht="12" customHeight="1">
      <c r="A33" s="485" t="s">
        <v>301</v>
      </c>
      <c r="B33" s="467" t="s">
        <v>307</v>
      </c>
      <c r="C33" s="342">
        <v>2000</v>
      </c>
    </row>
    <row r="34" spans="1:3" s="116" customFormat="1" ht="12" customHeight="1">
      <c r="A34" s="485" t="s">
        <v>302</v>
      </c>
      <c r="B34" s="467" t="s">
        <v>308</v>
      </c>
      <c r="C34" s="342"/>
    </row>
    <row r="35" spans="1:3" s="116" customFormat="1" ht="12" customHeight="1" thickBot="1">
      <c r="A35" s="486" t="s">
        <v>303</v>
      </c>
      <c r="B35" s="468" t="s">
        <v>309</v>
      </c>
      <c r="C35" s="344">
        <v>40</v>
      </c>
    </row>
    <row r="36" spans="1:3" s="116" customFormat="1" ht="12" customHeight="1" thickBot="1">
      <c r="A36" s="37" t="s">
        <v>25</v>
      </c>
      <c r="B36" s="21" t="s">
        <v>310</v>
      </c>
      <c r="C36" s="340">
        <f>SUM(C37:C46)</f>
        <v>31120</v>
      </c>
    </row>
    <row r="37" spans="1:3" s="116" customFormat="1" ht="12" customHeight="1">
      <c r="A37" s="484" t="s">
        <v>102</v>
      </c>
      <c r="B37" s="466" t="s">
        <v>313</v>
      </c>
      <c r="C37" s="343"/>
    </row>
    <row r="38" spans="1:3" s="116" customFormat="1" ht="12" customHeight="1">
      <c r="A38" s="485" t="s">
        <v>103</v>
      </c>
      <c r="B38" s="467" t="s">
        <v>314</v>
      </c>
      <c r="C38" s="342">
        <v>3717</v>
      </c>
    </row>
    <row r="39" spans="1:3" s="116" customFormat="1" ht="12" customHeight="1">
      <c r="A39" s="485" t="s">
        <v>104</v>
      </c>
      <c r="B39" s="467" t="s">
        <v>315</v>
      </c>
      <c r="C39" s="342">
        <v>0</v>
      </c>
    </row>
    <row r="40" spans="1:3" s="116" customFormat="1" ht="12" customHeight="1">
      <c r="A40" s="485" t="s">
        <v>188</v>
      </c>
      <c r="B40" s="467" t="s">
        <v>316</v>
      </c>
      <c r="C40" s="342">
        <v>4044</v>
      </c>
    </row>
    <row r="41" spans="1:3" s="116" customFormat="1" ht="12" customHeight="1">
      <c r="A41" s="485" t="s">
        <v>189</v>
      </c>
      <c r="B41" s="467" t="s">
        <v>317</v>
      </c>
      <c r="C41" s="342">
        <v>17660</v>
      </c>
    </row>
    <row r="42" spans="1:3" s="116" customFormat="1" ht="12" customHeight="1">
      <c r="A42" s="485" t="s">
        <v>190</v>
      </c>
      <c r="B42" s="467" t="s">
        <v>318</v>
      </c>
      <c r="C42" s="342">
        <v>4769</v>
      </c>
    </row>
    <row r="43" spans="1:3" s="116" customFormat="1" ht="12" customHeight="1">
      <c r="A43" s="485" t="s">
        <v>191</v>
      </c>
      <c r="B43" s="467" t="s">
        <v>319</v>
      </c>
      <c r="C43" s="342"/>
    </row>
    <row r="44" spans="1:3" s="116" customFormat="1" ht="12" customHeight="1">
      <c r="A44" s="485" t="s">
        <v>192</v>
      </c>
      <c r="B44" s="467" t="s">
        <v>320</v>
      </c>
      <c r="C44" s="342"/>
    </row>
    <row r="45" spans="1:3" s="116" customFormat="1" ht="12" customHeight="1">
      <c r="A45" s="485" t="s">
        <v>311</v>
      </c>
      <c r="B45" s="467" t="s">
        <v>321</v>
      </c>
      <c r="C45" s="345"/>
    </row>
    <row r="46" spans="1:3" s="116" customFormat="1" ht="12" customHeight="1" thickBot="1">
      <c r="A46" s="486" t="s">
        <v>312</v>
      </c>
      <c r="B46" s="468" t="s">
        <v>322</v>
      </c>
      <c r="C46" s="453">
        <v>930</v>
      </c>
    </row>
    <row r="47" spans="1:3" s="116" customFormat="1" ht="12" customHeight="1" thickBot="1">
      <c r="A47" s="37" t="s">
        <v>26</v>
      </c>
      <c r="B47" s="21" t="s">
        <v>323</v>
      </c>
      <c r="C47" s="340">
        <f>SUM(C48:C52)</f>
        <v>3078</v>
      </c>
    </row>
    <row r="48" spans="1:3" s="116" customFormat="1" ht="12" customHeight="1">
      <c r="A48" s="484" t="s">
        <v>105</v>
      </c>
      <c r="B48" s="466" t="s">
        <v>327</v>
      </c>
      <c r="C48" s="516"/>
    </row>
    <row r="49" spans="1:3" s="116" customFormat="1" ht="12" customHeight="1">
      <c r="A49" s="485" t="s">
        <v>106</v>
      </c>
      <c r="B49" s="467" t="s">
        <v>328</v>
      </c>
      <c r="C49" s="345">
        <v>3078</v>
      </c>
    </row>
    <row r="50" spans="1:3" s="116" customFormat="1" ht="12" customHeight="1">
      <c r="A50" s="485" t="s">
        <v>324</v>
      </c>
      <c r="B50" s="467" t="s">
        <v>329</v>
      </c>
      <c r="C50" s="345"/>
    </row>
    <row r="51" spans="1:3" s="116" customFormat="1" ht="12" customHeight="1">
      <c r="A51" s="485" t="s">
        <v>325</v>
      </c>
      <c r="B51" s="467" t="s">
        <v>330</v>
      </c>
      <c r="C51" s="345"/>
    </row>
    <row r="52" spans="1:3" s="116" customFormat="1" ht="12" customHeight="1" thickBot="1">
      <c r="A52" s="486" t="s">
        <v>326</v>
      </c>
      <c r="B52" s="468" t="s">
        <v>331</v>
      </c>
      <c r="C52" s="453"/>
    </row>
    <row r="53" spans="1:3" s="116" customFormat="1" ht="12" customHeight="1" thickBot="1">
      <c r="A53" s="37" t="s">
        <v>193</v>
      </c>
      <c r="B53" s="21" t="s">
        <v>332</v>
      </c>
      <c r="C53" s="340">
        <f>SUM(C54:C56)</f>
        <v>0</v>
      </c>
    </row>
    <row r="54" spans="1:3" s="116" customFormat="1" ht="12" customHeight="1">
      <c r="A54" s="484" t="s">
        <v>107</v>
      </c>
      <c r="B54" s="466" t="s">
        <v>333</v>
      </c>
      <c r="C54" s="343"/>
    </row>
    <row r="55" spans="1:3" s="116" customFormat="1" ht="12" customHeight="1">
      <c r="A55" s="485" t="s">
        <v>108</v>
      </c>
      <c r="B55" s="467" t="s">
        <v>541</v>
      </c>
      <c r="C55" s="342"/>
    </row>
    <row r="56" spans="1:3" s="116" customFormat="1" ht="12" customHeight="1">
      <c r="A56" s="485" t="s">
        <v>337</v>
      </c>
      <c r="B56" s="467" t="s">
        <v>335</v>
      </c>
      <c r="C56" s="342"/>
    </row>
    <row r="57" spans="1:3" s="116" customFormat="1" ht="12" customHeight="1" thickBot="1">
      <c r="A57" s="486" t="s">
        <v>338</v>
      </c>
      <c r="B57" s="468" t="s">
        <v>336</v>
      </c>
      <c r="C57" s="344"/>
    </row>
    <row r="58" spans="1:3" s="116" customFormat="1" ht="12" customHeight="1" thickBot="1">
      <c r="A58" s="37" t="s">
        <v>28</v>
      </c>
      <c r="B58" s="335" t="s">
        <v>339</v>
      </c>
      <c r="C58" s="340">
        <f>SUM(C59:C61)</f>
        <v>0</v>
      </c>
    </row>
    <row r="59" spans="1:3" s="116" customFormat="1" ht="12" customHeight="1">
      <c r="A59" s="484" t="s">
        <v>194</v>
      </c>
      <c r="B59" s="466" t="s">
        <v>341</v>
      </c>
      <c r="C59" s="345"/>
    </row>
    <row r="60" spans="1:3" s="116" customFormat="1" ht="12" customHeight="1">
      <c r="A60" s="485" t="s">
        <v>195</v>
      </c>
      <c r="B60" s="467" t="s">
        <v>542</v>
      </c>
      <c r="C60" s="345"/>
    </row>
    <row r="61" spans="1:3" s="116" customFormat="1" ht="12" customHeight="1">
      <c r="A61" s="485" t="s">
        <v>251</v>
      </c>
      <c r="B61" s="467" t="s">
        <v>342</v>
      </c>
      <c r="C61" s="345"/>
    </row>
    <row r="62" spans="1:3" s="116" customFormat="1" ht="12" customHeight="1" thickBot="1">
      <c r="A62" s="486" t="s">
        <v>340</v>
      </c>
      <c r="B62" s="468" t="s">
        <v>343</v>
      </c>
      <c r="C62" s="345"/>
    </row>
    <row r="63" spans="1:3" s="116" customFormat="1" ht="12" customHeight="1" thickBot="1">
      <c r="A63" s="37" t="s">
        <v>29</v>
      </c>
      <c r="B63" s="21" t="s">
        <v>344</v>
      </c>
      <c r="C63" s="346">
        <f>+C8+C15+C22+C29+C36+C47+C53+C58</f>
        <v>224610</v>
      </c>
    </row>
    <row r="64" spans="1:3" s="116" customFormat="1" ht="12" customHeight="1" thickBot="1">
      <c r="A64" s="487" t="s">
        <v>486</v>
      </c>
      <c r="B64" s="335" t="s">
        <v>346</v>
      </c>
      <c r="C64" s="340">
        <f>SUM(C65:C67)</f>
        <v>0</v>
      </c>
    </row>
    <row r="65" spans="1:3" s="116" customFormat="1" ht="12" customHeight="1">
      <c r="A65" s="484" t="s">
        <v>379</v>
      </c>
      <c r="B65" s="466" t="s">
        <v>347</v>
      </c>
      <c r="C65" s="345"/>
    </row>
    <row r="66" spans="1:3" s="116" customFormat="1" ht="12" customHeight="1">
      <c r="A66" s="485" t="s">
        <v>388</v>
      </c>
      <c r="B66" s="467" t="s">
        <v>348</v>
      </c>
      <c r="C66" s="345"/>
    </row>
    <row r="67" spans="1:3" s="116" customFormat="1" ht="12" customHeight="1" thickBot="1">
      <c r="A67" s="486" t="s">
        <v>389</v>
      </c>
      <c r="B67" s="470" t="s">
        <v>349</v>
      </c>
      <c r="C67" s="345"/>
    </row>
    <row r="68" spans="1:3" s="116" customFormat="1" ht="12" customHeight="1" thickBot="1">
      <c r="A68" s="487" t="s">
        <v>350</v>
      </c>
      <c r="B68" s="335" t="s">
        <v>351</v>
      </c>
      <c r="C68" s="340">
        <f>SUM(C69:C72)</f>
        <v>0</v>
      </c>
    </row>
    <row r="69" spans="1:3" s="116" customFormat="1" ht="12" customHeight="1">
      <c r="A69" s="484" t="s">
        <v>162</v>
      </c>
      <c r="B69" s="466" t="s">
        <v>352</v>
      </c>
      <c r="C69" s="345"/>
    </row>
    <row r="70" spans="1:3" s="116" customFormat="1" ht="12" customHeight="1">
      <c r="A70" s="485" t="s">
        <v>163</v>
      </c>
      <c r="B70" s="467" t="s">
        <v>353</v>
      </c>
      <c r="C70" s="345"/>
    </row>
    <row r="71" spans="1:3" s="116" customFormat="1" ht="12" customHeight="1">
      <c r="A71" s="485" t="s">
        <v>380</v>
      </c>
      <c r="B71" s="467" t="s">
        <v>354</v>
      </c>
      <c r="C71" s="345"/>
    </row>
    <row r="72" spans="1:3" s="116" customFormat="1" ht="12" customHeight="1" thickBot="1">
      <c r="A72" s="486" t="s">
        <v>381</v>
      </c>
      <c r="B72" s="468" t="s">
        <v>355</v>
      </c>
      <c r="C72" s="345"/>
    </row>
    <row r="73" spans="1:3" s="116" customFormat="1" ht="12" customHeight="1" thickBot="1">
      <c r="A73" s="487" t="s">
        <v>356</v>
      </c>
      <c r="B73" s="335" t="s">
        <v>357</v>
      </c>
      <c r="C73" s="340">
        <f>SUM(C74:C75)</f>
        <v>1345</v>
      </c>
    </row>
    <row r="74" spans="1:3" s="116" customFormat="1" ht="12" customHeight="1">
      <c r="A74" s="484" t="s">
        <v>382</v>
      </c>
      <c r="B74" s="466" t="s">
        <v>358</v>
      </c>
      <c r="C74" s="345">
        <v>1345</v>
      </c>
    </row>
    <row r="75" spans="1:3" s="116" customFormat="1" ht="12" customHeight="1" thickBot="1">
      <c r="A75" s="486" t="s">
        <v>383</v>
      </c>
      <c r="B75" s="468" t="s">
        <v>359</v>
      </c>
      <c r="C75" s="345"/>
    </row>
    <row r="76" spans="1:3" s="115" customFormat="1" ht="12" customHeight="1" thickBot="1">
      <c r="A76" s="487" t="s">
        <v>360</v>
      </c>
      <c r="B76" s="335" t="s">
        <v>361</v>
      </c>
      <c r="C76" s="340">
        <f>SUM(C77:C79)</f>
        <v>0</v>
      </c>
    </row>
    <row r="77" spans="1:3" s="116" customFormat="1" ht="12" customHeight="1">
      <c r="A77" s="484" t="s">
        <v>384</v>
      </c>
      <c r="B77" s="466" t="s">
        <v>362</v>
      </c>
      <c r="C77" s="345"/>
    </row>
    <row r="78" spans="1:3" s="116" customFormat="1" ht="12" customHeight="1">
      <c r="A78" s="485" t="s">
        <v>385</v>
      </c>
      <c r="B78" s="467" t="s">
        <v>363</v>
      </c>
      <c r="C78" s="345"/>
    </row>
    <row r="79" spans="1:3" s="116" customFormat="1" ht="12" customHeight="1" thickBot="1">
      <c r="A79" s="486" t="s">
        <v>386</v>
      </c>
      <c r="B79" s="468" t="s">
        <v>364</v>
      </c>
      <c r="C79" s="345"/>
    </row>
    <row r="80" spans="1:3" s="116" customFormat="1" ht="12" customHeight="1" thickBot="1">
      <c r="A80" s="487" t="s">
        <v>365</v>
      </c>
      <c r="B80" s="335" t="s">
        <v>387</v>
      </c>
      <c r="C80" s="340">
        <f>SUM(C81:C84)</f>
        <v>0</v>
      </c>
    </row>
    <row r="81" spans="1:3" s="116" customFormat="1" ht="12" customHeight="1">
      <c r="A81" s="488" t="s">
        <v>366</v>
      </c>
      <c r="B81" s="466" t="s">
        <v>367</v>
      </c>
      <c r="C81" s="345"/>
    </row>
    <row r="82" spans="1:3" s="116" customFormat="1" ht="12" customHeight="1">
      <c r="A82" s="489" t="s">
        <v>368</v>
      </c>
      <c r="B82" s="467" t="s">
        <v>369</v>
      </c>
      <c r="C82" s="345"/>
    </row>
    <row r="83" spans="1:3" s="116" customFormat="1" ht="12" customHeight="1">
      <c r="A83" s="489" t="s">
        <v>370</v>
      </c>
      <c r="B83" s="467" t="s">
        <v>371</v>
      </c>
      <c r="C83" s="345"/>
    </row>
    <row r="84" spans="1:3" s="115" customFormat="1" ht="12" customHeight="1" thickBot="1">
      <c r="A84" s="490" t="s">
        <v>372</v>
      </c>
      <c r="B84" s="468" t="s">
        <v>373</v>
      </c>
      <c r="C84" s="345"/>
    </row>
    <row r="85" spans="1:3" s="115" customFormat="1" ht="12" customHeight="1" thickBot="1">
      <c r="A85" s="487" t="s">
        <v>374</v>
      </c>
      <c r="B85" s="335" t="s">
        <v>375</v>
      </c>
      <c r="C85" s="517"/>
    </row>
    <row r="86" spans="1:3" s="115" customFormat="1" ht="12" customHeight="1" thickBot="1">
      <c r="A86" s="487" t="s">
        <v>376</v>
      </c>
      <c r="B86" s="474" t="s">
        <v>377</v>
      </c>
      <c r="C86" s="346">
        <f>+C64+C68+C73+C76+C80+C85</f>
        <v>1345</v>
      </c>
    </row>
    <row r="87" spans="1:3" s="115" customFormat="1" ht="12" customHeight="1" thickBot="1">
      <c r="A87" s="491" t="s">
        <v>390</v>
      </c>
      <c r="B87" s="476" t="s">
        <v>522</v>
      </c>
      <c r="C87" s="346">
        <f>+C63+C86</f>
        <v>225955</v>
      </c>
    </row>
    <row r="88" spans="1:3" s="116" customFormat="1" ht="15" customHeight="1">
      <c r="A88" s="278"/>
      <c r="B88" s="279"/>
      <c r="C88" s="411"/>
    </row>
    <row r="89" spans="1:3" ht="13.5" thickBot="1">
      <c r="A89" s="492"/>
      <c r="B89" s="281"/>
      <c r="C89" s="412"/>
    </row>
    <row r="90" spans="1:3" s="75" customFormat="1" ht="16.5" customHeight="1" thickBot="1">
      <c r="A90" s="282"/>
      <c r="B90" s="283" t="s">
        <v>63</v>
      </c>
      <c r="C90" s="413"/>
    </row>
    <row r="91" spans="1:3" s="117" customFormat="1" ht="12" customHeight="1" thickBot="1">
      <c r="A91" s="458" t="s">
        <v>21</v>
      </c>
      <c r="B91" s="31" t="s">
        <v>393</v>
      </c>
      <c r="C91" s="339">
        <f>SUM(C92:C96)</f>
        <v>203061</v>
      </c>
    </row>
    <row r="92" spans="1:3" ht="12" customHeight="1">
      <c r="A92" s="493" t="s">
        <v>109</v>
      </c>
      <c r="B92" s="10" t="s">
        <v>52</v>
      </c>
      <c r="C92" s="341">
        <v>59422</v>
      </c>
    </row>
    <row r="93" spans="1:3" ht="12" customHeight="1">
      <c r="A93" s="485" t="s">
        <v>110</v>
      </c>
      <c r="B93" s="8" t="s">
        <v>196</v>
      </c>
      <c r="C93" s="342">
        <v>10737</v>
      </c>
    </row>
    <row r="94" spans="1:3" ht="12" customHeight="1">
      <c r="A94" s="485" t="s">
        <v>111</v>
      </c>
      <c r="B94" s="8" t="s">
        <v>152</v>
      </c>
      <c r="C94" s="344">
        <v>67101</v>
      </c>
    </row>
    <row r="95" spans="1:3" ht="12" customHeight="1">
      <c r="A95" s="485" t="s">
        <v>112</v>
      </c>
      <c r="B95" s="11" t="s">
        <v>197</v>
      </c>
      <c r="C95" s="344">
        <v>38430</v>
      </c>
    </row>
    <row r="96" spans="1:3" ht="12" customHeight="1">
      <c r="A96" s="485" t="s">
        <v>123</v>
      </c>
      <c r="B96" s="19" t="s">
        <v>198</v>
      </c>
      <c r="C96" s="344">
        <f>C101+C106</f>
        <v>27371</v>
      </c>
    </row>
    <row r="97" spans="1:3" ht="12" customHeight="1">
      <c r="A97" s="485" t="s">
        <v>113</v>
      </c>
      <c r="B97" s="8" t="s">
        <v>394</v>
      </c>
      <c r="C97" s="344"/>
    </row>
    <row r="98" spans="1:3" ht="12" customHeight="1">
      <c r="A98" s="485" t="s">
        <v>114</v>
      </c>
      <c r="B98" s="168" t="s">
        <v>395</v>
      </c>
      <c r="C98" s="344"/>
    </row>
    <row r="99" spans="1:3" ht="12" customHeight="1">
      <c r="A99" s="485" t="s">
        <v>124</v>
      </c>
      <c r="B99" s="169" t="s">
        <v>396</v>
      </c>
      <c r="C99" s="344"/>
    </row>
    <row r="100" spans="1:3" ht="12" customHeight="1">
      <c r="A100" s="485" t="s">
        <v>125</v>
      </c>
      <c r="B100" s="169" t="s">
        <v>397</v>
      </c>
      <c r="C100" s="344"/>
    </row>
    <row r="101" spans="1:3" ht="12" customHeight="1">
      <c r="A101" s="485" t="s">
        <v>126</v>
      </c>
      <c r="B101" s="168" t="s">
        <v>398</v>
      </c>
      <c r="C101" s="344">
        <v>21928</v>
      </c>
    </row>
    <row r="102" spans="1:3" ht="12" customHeight="1">
      <c r="A102" s="485" t="s">
        <v>127</v>
      </c>
      <c r="B102" s="168" t="s">
        <v>399</v>
      </c>
      <c r="C102" s="344"/>
    </row>
    <row r="103" spans="1:3" ht="12" customHeight="1">
      <c r="A103" s="485" t="s">
        <v>129</v>
      </c>
      <c r="B103" s="169" t="s">
        <v>400</v>
      </c>
      <c r="C103" s="344"/>
    </row>
    <row r="104" spans="1:3" ht="12" customHeight="1">
      <c r="A104" s="494" t="s">
        <v>199</v>
      </c>
      <c r="B104" s="170" t="s">
        <v>401</v>
      </c>
      <c r="C104" s="344"/>
    </row>
    <row r="105" spans="1:3" ht="12" customHeight="1">
      <c r="A105" s="485" t="s">
        <v>391</v>
      </c>
      <c r="B105" s="170" t="s">
        <v>402</v>
      </c>
      <c r="C105" s="344"/>
    </row>
    <row r="106" spans="1:3" ht="12" customHeight="1" thickBot="1">
      <c r="A106" s="495" t="s">
        <v>392</v>
      </c>
      <c r="B106" s="171" t="s">
        <v>403</v>
      </c>
      <c r="C106" s="348">
        <v>5443</v>
      </c>
    </row>
    <row r="107" spans="1:3" ht="12" customHeight="1" thickBot="1">
      <c r="A107" s="37" t="s">
        <v>22</v>
      </c>
      <c r="B107" s="30" t="s">
        <v>404</v>
      </c>
      <c r="C107" s="340">
        <f>+C108+C110+C112</f>
        <v>21975</v>
      </c>
    </row>
    <row r="108" spans="1:3" ht="12" customHeight="1">
      <c r="A108" s="484" t="s">
        <v>115</v>
      </c>
      <c r="B108" s="8" t="s">
        <v>249</v>
      </c>
      <c r="C108" s="343">
        <v>14142</v>
      </c>
    </row>
    <row r="109" spans="1:3" ht="12" customHeight="1">
      <c r="A109" s="484" t="s">
        <v>116</v>
      </c>
      <c r="B109" s="12" t="s">
        <v>408</v>
      </c>
      <c r="C109" s="343"/>
    </row>
    <row r="110" spans="1:3" ht="12" customHeight="1">
      <c r="A110" s="484" t="s">
        <v>117</v>
      </c>
      <c r="B110" s="12" t="s">
        <v>200</v>
      </c>
      <c r="C110" s="342"/>
    </row>
    <row r="111" spans="1:3" ht="12" customHeight="1">
      <c r="A111" s="484" t="s">
        <v>118</v>
      </c>
      <c r="B111" s="12" t="s">
        <v>409</v>
      </c>
      <c r="C111" s="308"/>
    </row>
    <row r="112" spans="1:3" ht="12" customHeight="1">
      <c r="A112" s="484" t="s">
        <v>119</v>
      </c>
      <c r="B112" s="337" t="s">
        <v>252</v>
      </c>
      <c r="C112" s="308">
        <v>7833</v>
      </c>
    </row>
    <row r="113" spans="1:3" ht="12" customHeight="1">
      <c r="A113" s="484" t="s">
        <v>128</v>
      </c>
      <c r="B113" s="336" t="s">
        <v>543</v>
      </c>
      <c r="C113" s="308"/>
    </row>
    <row r="114" spans="1:3" ht="12" customHeight="1">
      <c r="A114" s="484" t="s">
        <v>130</v>
      </c>
      <c r="B114" s="462" t="s">
        <v>414</v>
      </c>
      <c r="C114" s="308"/>
    </row>
    <row r="115" spans="1:3" ht="12" customHeight="1">
      <c r="A115" s="484" t="s">
        <v>201</v>
      </c>
      <c r="B115" s="169" t="s">
        <v>397</v>
      </c>
      <c r="C115" s="308"/>
    </row>
    <row r="116" spans="1:3" ht="12" customHeight="1">
      <c r="A116" s="484" t="s">
        <v>202</v>
      </c>
      <c r="B116" s="169" t="s">
        <v>413</v>
      </c>
      <c r="C116" s="308"/>
    </row>
    <row r="117" spans="1:3" ht="12" customHeight="1">
      <c r="A117" s="484" t="s">
        <v>203</v>
      </c>
      <c r="B117" s="169" t="s">
        <v>412</v>
      </c>
      <c r="C117" s="308">
        <v>7833</v>
      </c>
    </row>
    <row r="118" spans="1:3" ht="12" customHeight="1">
      <c r="A118" s="484" t="s">
        <v>405</v>
      </c>
      <c r="B118" s="169" t="s">
        <v>400</v>
      </c>
      <c r="C118" s="308"/>
    </row>
    <row r="119" spans="1:3" ht="12" customHeight="1">
      <c r="A119" s="484" t="s">
        <v>406</v>
      </c>
      <c r="B119" s="169" t="s">
        <v>411</v>
      </c>
      <c r="C119" s="308"/>
    </row>
    <row r="120" spans="1:3" ht="12" customHeight="1" thickBot="1">
      <c r="A120" s="494" t="s">
        <v>407</v>
      </c>
      <c r="B120" s="169" t="s">
        <v>410</v>
      </c>
      <c r="C120" s="310"/>
    </row>
    <row r="121" spans="1:3" ht="12" customHeight="1" thickBot="1">
      <c r="A121" s="37" t="s">
        <v>23</v>
      </c>
      <c r="B121" s="149" t="s">
        <v>415</v>
      </c>
      <c r="C121" s="340">
        <f>+C122+C123</f>
        <v>300</v>
      </c>
    </row>
    <row r="122" spans="1:3" ht="12" customHeight="1">
      <c r="A122" s="484" t="s">
        <v>98</v>
      </c>
      <c r="B122" s="9" t="s">
        <v>65</v>
      </c>
      <c r="C122" s="343">
        <v>300</v>
      </c>
    </row>
    <row r="123" spans="1:3" ht="12" customHeight="1" thickBot="1">
      <c r="A123" s="486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49" t="s">
        <v>416</v>
      </c>
      <c r="C124" s="340">
        <f>+C91+C107+C121</f>
        <v>225336</v>
      </c>
    </row>
    <row r="125" spans="1:3" ht="12" customHeight="1" thickBot="1">
      <c r="A125" s="37" t="s">
        <v>25</v>
      </c>
      <c r="B125" s="149" t="s">
        <v>417</v>
      </c>
      <c r="C125" s="340">
        <f>+C126+C127+C128</f>
        <v>0</v>
      </c>
    </row>
    <row r="126" spans="1:3" s="117" customFormat="1" ht="12" customHeight="1">
      <c r="A126" s="484" t="s">
        <v>102</v>
      </c>
      <c r="B126" s="9" t="s">
        <v>418</v>
      </c>
      <c r="C126" s="308"/>
    </row>
    <row r="127" spans="1:3" ht="12" customHeight="1">
      <c r="A127" s="484" t="s">
        <v>103</v>
      </c>
      <c r="B127" s="9" t="s">
        <v>419</v>
      </c>
      <c r="C127" s="308"/>
    </row>
    <row r="128" spans="1:3" ht="12" customHeight="1" thickBot="1">
      <c r="A128" s="494" t="s">
        <v>104</v>
      </c>
      <c r="B128" s="7" t="s">
        <v>420</v>
      </c>
      <c r="C128" s="308"/>
    </row>
    <row r="129" spans="1:3" ht="12" customHeight="1" thickBot="1">
      <c r="A129" s="37" t="s">
        <v>26</v>
      </c>
      <c r="B129" s="149" t="s">
        <v>485</v>
      </c>
      <c r="C129" s="340">
        <f>+C130+C131+C132+C133</f>
        <v>0</v>
      </c>
    </row>
    <row r="130" spans="1:3" ht="12" customHeight="1">
      <c r="A130" s="484" t="s">
        <v>105</v>
      </c>
      <c r="B130" s="9" t="s">
        <v>421</v>
      </c>
      <c r="C130" s="308"/>
    </row>
    <row r="131" spans="1:3" ht="12" customHeight="1">
      <c r="A131" s="484" t="s">
        <v>106</v>
      </c>
      <c r="B131" s="9" t="s">
        <v>422</v>
      </c>
      <c r="C131" s="308"/>
    </row>
    <row r="132" spans="1:3" ht="12" customHeight="1">
      <c r="A132" s="484" t="s">
        <v>324</v>
      </c>
      <c r="B132" s="9" t="s">
        <v>423</v>
      </c>
      <c r="C132" s="308"/>
    </row>
    <row r="133" spans="1:3" s="117" customFormat="1" ht="12" customHeight="1" thickBot="1">
      <c r="A133" s="494" t="s">
        <v>325</v>
      </c>
      <c r="B133" s="7" t="s">
        <v>424</v>
      </c>
      <c r="C133" s="308"/>
    </row>
    <row r="134" spans="1:11" ht="12" customHeight="1" thickBot="1">
      <c r="A134" s="37" t="s">
        <v>27</v>
      </c>
      <c r="B134" s="149" t="s">
        <v>425</v>
      </c>
      <c r="C134" s="346">
        <f>+C135+C136+C137+C138</f>
        <v>0</v>
      </c>
      <c r="K134" s="290"/>
    </row>
    <row r="135" spans="1:3" ht="12.75">
      <c r="A135" s="484" t="s">
        <v>107</v>
      </c>
      <c r="B135" s="9" t="s">
        <v>426</v>
      </c>
      <c r="C135" s="308"/>
    </row>
    <row r="136" spans="1:3" ht="12" customHeight="1">
      <c r="A136" s="484" t="s">
        <v>108</v>
      </c>
      <c r="B136" s="9" t="s">
        <v>436</v>
      </c>
      <c r="C136" s="308"/>
    </row>
    <row r="137" spans="1:3" s="117" customFormat="1" ht="12" customHeight="1">
      <c r="A137" s="484" t="s">
        <v>337</v>
      </c>
      <c r="B137" s="9" t="s">
        <v>427</v>
      </c>
      <c r="C137" s="308"/>
    </row>
    <row r="138" spans="1:3" s="117" customFormat="1" ht="12" customHeight="1" thickBot="1">
      <c r="A138" s="494" t="s">
        <v>338</v>
      </c>
      <c r="B138" s="7" t="s">
        <v>428</v>
      </c>
      <c r="C138" s="308"/>
    </row>
    <row r="139" spans="1:3" s="117" customFormat="1" ht="12" customHeight="1" thickBot="1">
      <c r="A139" s="37" t="s">
        <v>28</v>
      </c>
      <c r="B139" s="149" t="s">
        <v>429</v>
      </c>
      <c r="C139" s="349">
        <f>+C140+C141+C142+C143</f>
        <v>0</v>
      </c>
    </row>
    <row r="140" spans="1:3" s="117" customFormat="1" ht="12" customHeight="1">
      <c r="A140" s="484" t="s">
        <v>194</v>
      </c>
      <c r="B140" s="9" t="s">
        <v>430</v>
      </c>
      <c r="C140" s="308"/>
    </row>
    <row r="141" spans="1:3" s="117" customFormat="1" ht="12" customHeight="1">
      <c r="A141" s="484" t="s">
        <v>195</v>
      </c>
      <c r="B141" s="9" t="s">
        <v>431</v>
      </c>
      <c r="C141" s="308"/>
    </row>
    <row r="142" spans="1:3" s="117" customFormat="1" ht="12" customHeight="1">
      <c r="A142" s="484" t="s">
        <v>251</v>
      </c>
      <c r="B142" s="9" t="s">
        <v>432</v>
      </c>
      <c r="C142" s="308"/>
    </row>
    <row r="143" spans="1:3" ht="12.75" customHeight="1" thickBot="1">
      <c r="A143" s="484" t="s">
        <v>340</v>
      </c>
      <c r="B143" s="9" t="s">
        <v>433</v>
      </c>
      <c r="C143" s="308"/>
    </row>
    <row r="144" spans="1:3" ht="12" customHeight="1" thickBot="1">
      <c r="A144" s="37" t="s">
        <v>29</v>
      </c>
      <c r="B144" s="149" t="s">
        <v>434</v>
      </c>
      <c r="C144" s="478">
        <f>+C125+C129+C134+C139</f>
        <v>0</v>
      </c>
    </row>
    <row r="145" spans="1:3" ht="15" customHeight="1" thickBot="1">
      <c r="A145" s="496" t="s">
        <v>30</v>
      </c>
      <c r="B145" s="430" t="s">
        <v>435</v>
      </c>
      <c r="C145" s="478">
        <f>+C124+C144</f>
        <v>225336</v>
      </c>
    </row>
    <row r="146" spans="1:3" ht="13.5" thickBot="1">
      <c r="A146" s="437"/>
      <c r="B146" s="438"/>
      <c r="C146" s="439"/>
    </row>
    <row r="147" spans="1:3" ht="15" customHeight="1" thickBot="1">
      <c r="A147" s="287" t="s">
        <v>221</v>
      </c>
      <c r="B147" s="288"/>
      <c r="C147" s="146">
        <v>9</v>
      </c>
    </row>
    <row r="148" spans="1:3" ht="14.25" customHeight="1" thickBot="1">
      <c r="A148" s="287" t="s">
        <v>222</v>
      </c>
      <c r="B148" s="288"/>
      <c r="C148" s="146">
        <v>21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4"/>
      <c r="B1" s="266"/>
      <c r="C1" s="289" t="s">
        <v>583</v>
      </c>
    </row>
    <row r="2" spans="1:3" s="113" customFormat="1" ht="21" customHeight="1">
      <c r="A2" s="456" t="s">
        <v>70</v>
      </c>
      <c r="B2" s="401" t="s">
        <v>245</v>
      </c>
      <c r="C2" s="403" t="s">
        <v>57</v>
      </c>
    </row>
    <row r="3" spans="1:3" s="113" customFormat="1" ht="16.5" thickBot="1">
      <c r="A3" s="267" t="s">
        <v>218</v>
      </c>
      <c r="B3" s="402" t="s">
        <v>545</v>
      </c>
      <c r="C3" s="404">
        <v>3</v>
      </c>
    </row>
    <row r="4" spans="1:3" s="114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405" t="s">
        <v>60</v>
      </c>
    </row>
    <row r="6" spans="1:3" s="75" customFormat="1" ht="12.75" customHeight="1" thickBot="1">
      <c r="A6" s="231">
        <v>1</v>
      </c>
      <c r="B6" s="232">
        <v>2</v>
      </c>
      <c r="C6" s="233">
        <v>3</v>
      </c>
    </row>
    <row r="7" spans="1:3" s="75" customFormat="1" ht="15.75" customHeight="1" thickBot="1">
      <c r="A7" s="272"/>
      <c r="B7" s="273" t="s">
        <v>61</v>
      </c>
      <c r="C7" s="406"/>
    </row>
    <row r="8" spans="1:3" s="75" customFormat="1" ht="12" customHeight="1" thickBot="1">
      <c r="A8" s="37" t="s">
        <v>21</v>
      </c>
      <c r="B8" s="21" t="s">
        <v>280</v>
      </c>
      <c r="C8" s="340">
        <f>+C9+C10+C11+C12+C13+C14</f>
        <v>0</v>
      </c>
    </row>
    <row r="9" spans="1:3" s="115" customFormat="1" ht="12" customHeight="1">
      <c r="A9" s="484" t="s">
        <v>109</v>
      </c>
      <c r="B9" s="466" t="s">
        <v>281</v>
      </c>
      <c r="C9" s="343"/>
    </row>
    <row r="10" spans="1:3" s="116" customFormat="1" ht="12" customHeight="1">
      <c r="A10" s="485" t="s">
        <v>110</v>
      </c>
      <c r="B10" s="467" t="s">
        <v>283</v>
      </c>
      <c r="C10" s="342"/>
    </row>
    <row r="11" spans="1:3" s="116" customFormat="1" ht="12" customHeight="1">
      <c r="A11" s="485" t="s">
        <v>111</v>
      </c>
      <c r="B11" s="467" t="s">
        <v>284</v>
      </c>
      <c r="C11" s="342"/>
    </row>
    <row r="12" spans="1:3" s="116" customFormat="1" ht="12" customHeight="1">
      <c r="A12" s="485" t="s">
        <v>112</v>
      </c>
      <c r="B12" s="467" t="s">
        <v>285</v>
      </c>
      <c r="C12" s="342"/>
    </row>
    <row r="13" spans="1:3" s="116" customFormat="1" ht="12" customHeight="1">
      <c r="A13" s="485" t="s">
        <v>161</v>
      </c>
      <c r="B13" s="467" t="s">
        <v>555</v>
      </c>
      <c r="C13" s="564"/>
    </row>
    <row r="14" spans="1:3" s="115" customFormat="1" ht="12" customHeight="1" thickBot="1">
      <c r="A14" s="486" t="s">
        <v>113</v>
      </c>
      <c r="B14" s="468" t="s">
        <v>286</v>
      </c>
      <c r="C14" s="563"/>
    </row>
    <row r="15" spans="1:3" s="115" customFormat="1" ht="12" customHeight="1" thickBot="1">
      <c r="A15" s="37" t="s">
        <v>22</v>
      </c>
      <c r="B15" s="335" t="s">
        <v>287</v>
      </c>
      <c r="C15" s="340">
        <f>+C16+C17+C18+C19+C20</f>
        <v>0</v>
      </c>
    </row>
    <row r="16" spans="1:3" s="115" customFormat="1" ht="12" customHeight="1">
      <c r="A16" s="484" t="s">
        <v>115</v>
      </c>
      <c r="B16" s="466" t="s">
        <v>288</v>
      </c>
      <c r="C16" s="343"/>
    </row>
    <row r="17" spans="1:3" s="115" customFormat="1" ht="12" customHeight="1">
      <c r="A17" s="485" t="s">
        <v>116</v>
      </c>
      <c r="B17" s="467" t="s">
        <v>289</v>
      </c>
      <c r="C17" s="342"/>
    </row>
    <row r="18" spans="1:3" s="115" customFormat="1" ht="12" customHeight="1">
      <c r="A18" s="485" t="s">
        <v>117</v>
      </c>
      <c r="B18" s="467" t="s">
        <v>537</v>
      </c>
      <c r="C18" s="342"/>
    </row>
    <row r="19" spans="1:3" s="115" customFormat="1" ht="12" customHeight="1">
      <c r="A19" s="485" t="s">
        <v>118</v>
      </c>
      <c r="B19" s="467" t="s">
        <v>538</v>
      </c>
      <c r="C19" s="342"/>
    </row>
    <row r="20" spans="1:3" s="115" customFormat="1" ht="12" customHeight="1">
      <c r="A20" s="485" t="s">
        <v>119</v>
      </c>
      <c r="B20" s="467" t="s">
        <v>290</v>
      </c>
      <c r="C20" s="342"/>
    </row>
    <row r="21" spans="1:3" s="116" customFormat="1" ht="12" customHeight="1" thickBot="1">
      <c r="A21" s="486" t="s">
        <v>128</v>
      </c>
      <c r="B21" s="468" t="s">
        <v>291</v>
      </c>
      <c r="C21" s="344"/>
    </row>
    <row r="22" spans="1:3" s="116" customFormat="1" ht="12" customHeight="1" thickBot="1">
      <c r="A22" s="37" t="s">
        <v>23</v>
      </c>
      <c r="B22" s="21" t="s">
        <v>292</v>
      </c>
      <c r="C22" s="340">
        <f>+C23+C24+C25+C26+C27</f>
        <v>0</v>
      </c>
    </row>
    <row r="23" spans="1:3" s="116" customFormat="1" ht="12" customHeight="1">
      <c r="A23" s="484" t="s">
        <v>98</v>
      </c>
      <c r="B23" s="466" t="s">
        <v>293</v>
      </c>
      <c r="C23" s="343"/>
    </row>
    <row r="24" spans="1:3" s="115" customFormat="1" ht="12" customHeight="1">
      <c r="A24" s="485" t="s">
        <v>99</v>
      </c>
      <c r="B24" s="467" t="s">
        <v>294</v>
      </c>
      <c r="C24" s="342"/>
    </row>
    <row r="25" spans="1:3" s="116" customFormat="1" ht="12" customHeight="1">
      <c r="A25" s="485" t="s">
        <v>100</v>
      </c>
      <c r="B25" s="467" t="s">
        <v>539</v>
      </c>
      <c r="C25" s="342"/>
    </row>
    <row r="26" spans="1:3" s="116" customFormat="1" ht="12" customHeight="1">
      <c r="A26" s="485" t="s">
        <v>101</v>
      </c>
      <c r="B26" s="467" t="s">
        <v>540</v>
      </c>
      <c r="C26" s="342"/>
    </row>
    <row r="27" spans="1:3" s="116" customFormat="1" ht="12" customHeight="1">
      <c r="A27" s="485" t="s">
        <v>184</v>
      </c>
      <c r="B27" s="467" t="s">
        <v>295</v>
      </c>
      <c r="C27" s="342"/>
    </row>
    <row r="28" spans="1:3" s="116" customFormat="1" ht="12" customHeight="1" thickBot="1">
      <c r="A28" s="486" t="s">
        <v>185</v>
      </c>
      <c r="B28" s="468" t="s">
        <v>296</v>
      </c>
      <c r="C28" s="344"/>
    </row>
    <row r="29" spans="1:3" s="116" customFormat="1" ht="12" customHeight="1" thickBot="1">
      <c r="A29" s="37" t="s">
        <v>186</v>
      </c>
      <c r="B29" s="21" t="s">
        <v>297</v>
      </c>
      <c r="C29" s="346">
        <f>+C30+C33+C34+C35</f>
        <v>0</v>
      </c>
    </row>
    <row r="30" spans="1:3" s="116" customFormat="1" ht="12" customHeight="1">
      <c r="A30" s="484" t="s">
        <v>298</v>
      </c>
      <c r="B30" s="466" t="s">
        <v>304</v>
      </c>
      <c r="C30" s="461">
        <f>+C31+C32</f>
        <v>0</v>
      </c>
    </row>
    <row r="31" spans="1:3" s="116" customFormat="1" ht="12" customHeight="1">
      <c r="A31" s="485" t="s">
        <v>299</v>
      </c>
      <c r="B31" s="467" t="s">
        <v>305</v>
      </c>
      <c r="C31" s="342"/>
    </row>
    <row r="32" spans="1:3" s="116" customFormat="1" ht="12" customHeight="1">
      <c r="A32" s="485" t="s">
        <v>300</v>
      </c>
      <c r="B32" s="467" t="s">
        <v>306</v>
      </c>
      <c r="C32" s="342"/>
    </row>
    <row r="33" spans="1:3" s="116" customFormat="1" ht="12" customHeight="1">
      <c r="A33" s="485" t="s">
        <v>301</v>
      </c>
      <c r="B33" s="467" t="s">
        <v>307</v>
      </c>
      <c r="C33" s="342"/>
    </row>
    <row r="34" spans="1:3" s="116" customFormat="1" ht="12" customHeight="1">
      <c r="A34" s="485" t="s">
        <v>302</v>
      </c>
      <c r="B34" s="467" t="s">
        <v>308</v>
      </c>
      <c r="C34" s="342"/>
    </row>
    <row r="35" spans="1:3" s="116" customFormat="1" ht="12" customHeight="1" thickBot="1">
      <c r="A35" s="486" t="s">
        <v>303</v>
      </c>
      <c r="B35" s="468" t="s">
        <v>309</v>
      </c>
      <c r="C35" s="344"/>
    </row>
    <row r="36" spans="1:3" s="116" customFormat="1" ht="12" customHeight="1" thickBot="1">
      <c r="A36" s="37" t="s">
        <v>25</v>
      </c>
      <c r="B36" s="21" t="s">
        <v>310</v>
      </c>
      <c r="C36" s="340">
        <f>SUM(C37:C46)</f>
        <v>216</v>
      </c>
    </row>
    <row r="37" spans="1:3" s="116" customFormat="1" ht="12" customHeight="1">
      <c r="A37" s="484" t="s">
        <v>102</v>
      </c>
      <c r="B37" s="466" t="s">
        <v>313</v>
      </c>
      <c r="C37" s="343">
        <v>170</v>
      </c>
    </row>
    <row r="38" spans="1:3" s="116" customFormat="1" ht="12" customHeight="1">
      <c r="A38" s="485" t="s">
        <v>103</v>
      </c>
      <c r="B38" s="467" t="s">
        <v>314</v>
      </c>
      <c r="C38" s="342"/>
    </row>
    <row r="39" spans="1:3" s="116" customFormat="1" ht="12" customHeight="1">
      <c r="A39" s="485" t="s">
        <v>104</v>
      </c>
      <c r="B39" s="467" t="s">
        <v>315</v>
      </c>
      <c r="C39" s="342"/>
    </row>
    <row r="40" spans="1:3" s="116" customFormat="1" ht="12" customHeight="1">
      <c r="A40" s="485" t="s">
        <v>188</v>
      </c>
      <c r="B40" s="467" t="s">
        <v>316</v>
      </c>
      <c r="C40" s="342"/>
    </row>
    <row r="41" spans="1:3" s="116" customFormat="1" ht="12" customHeight="1">
      <c r="A41" s="485" t="s">
        <v>189</v>
      </c>
      <c r="B41" s="467" t="s">
        <v>317</v>
      </c>
      <c r="C41" s="342"/>
    </row>
    <row r="42" spans="1:3" s="116" customFormat="1" ht="12" customHeight="1">
      <c r="A42" s="485" t="s">
        <v>190</v>
      </c>
      <c r="B42" s="467" t="s">
        <v>318</v>
      </c>
      <c r="C42" s="342">
        <v>46</v>
      </c>
    </row>
    <row r="43" spans="1:3" s="116" customFormat="1" ht="12" customHeight="1">
      <c r="A43" s="485" t="s">
        <v>191</v>
      </c>
      <c r="B43" s="467" t="s">
        <v>319</v>
      </c>
      <c r="C43" s="342"/>
    </row>
    <row r="44" spans="1:3" s="116" customFormat="1" ht="12" customHeight="1">
      <c r="A44" s="485" t="s">
        <v>192</v>
      </c>
      <c r="B44" s="467" t="s">
        <v>320</v>
      </c>
      <c r="C44" s="342"/>
    </row>
    <row r="45" spans="1:3" s="116" customFormat="1" ht="12" customHeight="1">
      <c r="A45" s="485" t="s">
        <v>311</v>
      </c>
      <c r="B45" s="467" t="s">
        <v>321</v>
      </c>
      <c r="C45" s="345"/>
    </row>
    <row r="46" spans="1:3" s="116" customFormat="1" ht="12" customHeight="1" thickBot="1">
      <c r="A46" s="486" t="s">
        <v>312</v>
      </c>
      <c r="B46" s="468" t="s">
        <v>322</v>
      </c>
      <c r="C46" s="453"/>
    </row>
    <row r="47" spans="1:3" s="116" customFormat="1" ht="12" customHeight="1" thickBot="1">
      <c r="A47" s="37" t="s">
        <v>26</v>
      </c>
      <c r="B47" s="21" t="s">
        <v>323</v>
      </c>
      <c r="C47" s="340">
        <f>SUM(C48:C52)</f>
        <v>0</v>
      </c>
    </row>
    <row r="48" spans="1:3" s="116" customFormat="1" ht="12" customHeight="1">
      <c r="A48" s="484" t="s">
        <v>105</v>
      </c>
      <c r="B48" s="466" t="s">
        <v>327</v>
      </c>
      <c r="C48" s="516"/>
    </row>
    <row r="49" spans="1:3" s="116" customFormat="1" ht="12" customHeight="1">
      <c r="A49" s="485" t="s">
        <v>106</v>
      </c>
      <c r="B49" s="467" t="s">
        <v>328</v>
      </c>
      <c r="C49" s="345"/>
    </row>
    <row r="50" spans="1:3" s="116" customFormat="1" ht="12" customHeight="1">
      <c r="A50" s="485" t="s">
        <v>324</v>
      </c>
      <c r="B50" s="467" t="s">
        <v>329</v>
      </c>
      <c r="C50" s="345"/>
    </row>
    <row r="51" spans="1:3" s="116" customFormat="1" ht="12" customHeight="1">
      <c r="A51" s="485" t="s">
        <v>325</v>
      </c>
      <c r="B51" s="467" t="s">
        <v>330</v>
      </c>
      <c r="C51" s="345"/>
    </row>
    <row r="52" spans="1:3" s="116" customFormat="1" ht="12" customHeight="1" thickBot="1">
      <c r="A52" s="486" t="s">
        <v>326</v>
      </c>
      <c r="B52" s="468" t="s">
        <v>331</v>
      </c>
      <c r="C52" s="453"/>
    </row>
    <row r="53" spans="1:3" s="116" customFormat="1" ht="12" customHeight="1" thickBot="1">
      <c r="A53" s="37" t="s">
        <v>193</v>
      </c>
      <c r="B53" s="21" t="s">
        <v>332</v>
      </c>
      <c r="C53" s="340">
        <f>SUM(C54:C56)</f>
        <v>0</v>
      </c>
    </row>
    <row r="54" spans="1:3" s="116" customFormat="1" ht="12" customHeight="1">
      <c r="A54" s="484" t="s">
        <v>107</v>
      </c>
      <c r="B54" s="466" t="s">
        <v>333</v>
      </c>
      <c r="C54" s="343"/>
    </row>
    <row r="55" spans="1:3" s="116" customFormat="1" ht="12" customHeight="1">
      <c r="A55" s="485" t="s">
        <v>108</v>
      </c>
      <c r="B55" s="467" t="s">
        <v>541</v>
      </c>
      <c r="C55" s="342"/>
    </row>
    <row r="56" spans="1:3" s="116" customFormat="1" ht="12" customHeight="1">
      <c r="A56" s="485" t="s">
        <v>337</v>
      </c>
      <c r="B56" s="467" t="s">
        <v>335</v>
      </c>
      <c r="C56" s="342"/>
    </row>
    <row r="57" spans="1:3" s="116" customFormat="1" ht="12" customHeight="1" thickBot="1">
      <c r="A57" s="486" t="s">
        <v>338</v>
      </c>
      <c r="B57" s="468" t="s">
        <v>336</v>
      </c>
      <c r="C57" s="344"/>
    </row>
    <row r="58" spans="1:3" s="116" customFormat="1" ht="12" customHeight="1" thickBot="1">
      <c r="A58" s="37" t="s">
        <v>28</v>
      </c>
      <c r="B58" s="335" t="s">
        <v>339</v>
      </c>
      <c r="C58" s="340">
        <f>SUM(C59:C61)</f>
        <v>0</v>
      </c>
    </row>
    <row r="59" spans="1:3" s="116" customFormat="1" ht="12" customHeight="1">
      <c r="A59" s="484" t="s">
        <v>194</v>
      </c>
      <c r="B59" s="466" t="s">
        <v>341</v>
      </c>
      <c r="C59" s="345"/>
    </row>
    <row r="60" spans="1:3" s="116" customFormat="1" ht="12" customHeight="1">
      <c r="A60" s="485" t="s">
        <v>195</v>
      </c>
      <c r="B60" s="467" t="s">
        <v>542</v>
      </c>
      <c r="C60" s="345"/>
    </row>
    <row r="61" spans="1:3" s="116" customFormat="1" ht="12" customHeight="1">
      <c r="A61" s="485" t="s">
        <v>251</v>
      </c>
      <c r="B61" s="467" t="s">
        <v>342</v>
      </c>
      <c r="C61" s="345"/>
    </row>
    <row r="62" spans="1:3" s="116" customFormat="1" ht="12" customHeight="1" thickBot="1">
      <c r="A62" s="486" t="s">
        <v>340</v>
      </c>
      <c r="B62" s="468" t="s">
        <v>343</v>
      </c>
      <c r="C62" s="345"/>
    </row>
    <row r="63" spans="1:3" s="116" customFormat="1" ht="12" customHeight="1" thickBot="1">
      <c r="A63" s="37" t="s">
        <v>29</v>
      </c>
      <c r="B63" s="21" t="s">
        <v>344</v>
      </c>
      <c r="C63" s="346">
        <f>+C8+C15+C22+C29+C36+C47+C53+C58</f>
        <v>216</v>
      </c>
    </row>
    <row r="64" spans="1:3" s="116" customFormat="1" ht="12" customHeight="1" thickBot="1">
      <c r="A64" s="487" t="s">
        <v>486</v>
      </c>
      <c r="B64" s="335" t="s">
        <v>346</v>
      </c>
      <c r="C64" s="340">
        <f>SUM(C65:C67)</f>
        <v>0</v>
      </c>
    </row>
    <row r="65" spans="1:3" s="116" customFormat="1" ht="12" customHeight="1">
      <c r="A65" s="484" t="s">
        <v>379</v>
      </c>
      <c r="B65" s="466" t="s">
        <v>347</v>
      </c>
      <c r="C65" s="345"/>
    </row>
    <row r="66" spans="1:3" s="116" customFormat="1" ht="12" customHeight="1">
      <c r="A66" s="485" t="s">
        <v>388</v>
      </c>
      <c r="B66" s="467" t="s">
        <v>348</v>
      </c>
      <c r="C66" s="345"/>
    </row>
    <row r="67" spans="1:3" s="116" customFormat="1" ht="12" customHeight="1" thickBot="1">
      <c r="A67" s="486" t="s">
        <v>389</v>
      </c>
      <c r="B67" s="470" t="s">
        <v>349</v>
      </c>
      <c r="C67" s="345"/>
    </row>
    <row r="68" spans="1:3" s="116" customFormat="1" ht="12" customHeight="1" thickBot="1">
      <c r="A68" s="487" t="s">
        <v>350</v>
      </c>
      <c r="B68" s="335" t="s">
        <v>351</v>
      </c>
      <c r="C68" s="340">
        <f>SUM(C69:C72)</f>
        <v>0</v>
      </c>
    </row>
    <row r="69" spans="1:3" s="116" customFormat="1" ht="12" customHeight="1">
      <c r="A69" s="484" t="s">
        <v>162</v>
      </c>
      <c r="B69" s="466" t="s">
        <v>352</v>
      </c>
      <c r="C69" s="345"/>
    </row>
    <row r="70" spans="1:3" s="116" customFormat="1" ht="12" customHeight="1">
      <c r="A70" s="485" t="s">
        <v>163</v>
      </c>
      <c r="B70" s="467" t="s">
        <v>353</v>
      </c>
      <c r="C70" s="345"/>
    </row>
    <row r="71" spans="1:3" s="116" customFormat="1" ht="12" customHeight="1">
      <c r="A71" s="485" t="s">
        <v>380</v>
      </c>
      <c r="B71" s="467" t="s">
        <v>354</v>
      </c>
      <c r="C71" s="345"/>
    </row>
    <row r="72" spans="1:3" s="116" customFormat="1" ht="12" customHeight="1" thickBot="1">
      <c r="A72" s="486" t="s">
        <v>381</v>
      </c>
      <c r="B72" s="468" t="s">
        <v>355</v>
      </c>
      <c r="C72" s="345"/>
    </row>
    <row r="73" spans="1:3" s="116" customFormat="1" ht="12" customHeight="1" thickBot="1">
      <c r="A73" s="487" t="s">
        <v>356</v>
      </c>
      <c r="B73" s="335" t="s">
        <v>357</v>
      </c>
      <c r="C73" s="340">
        <f>SUM(C74:C75)</f>
        <v>0</v>
      </c>
    </row>
    <row r="74" spans="1:3" s="116" customFormat="1" ht="12" customHeight="1">
      <c r="A74" s="484" t="s">
        <v>382</v>
      </c>
      <c r="B74" s="466" t="s">
        <v>358</v>
      </c>
      <c r="C74" s="345"/>
    </row>
    <row r="75" spans="1:3" s="116" customFormat="1" ht="12" customHeight="1" thickBot="1">
      <c r="A75" s="486" t="s">
        <v>383</v>
      </c>
      <c r="B75" s="468" t="s">
        <v>359</v>
      </c>
      <c r="C75" s="345"/>
    </row>
    <row r="76" spans="1:3" s="115" customFormat="1" ht="12" customHeight="1" thickBot="1">
      <c r="A76" s="487" t="s">
        <v>360</v>
      </c>
      <c r="B76" s="335" t="s">
        <v>361</v>
      </c>
      <c r="C76" s="340">
        <f>SUM(C77:C79)</f>
        <v>0</v>
      </c>
    </row>
    <row r="77" spans="1:3" s="116" customFormat="1" ht="12" customHeight="1">
      <c r="A77" s="484" t="s">
        <v>384</v>
      </c>
      <c r="B77" s="466" t="s">
        <v>362</v>
      </c>
      <c r="C77" s="345"/>
    </row>
    <row r="78" spans="1:3" s="116" customFormat="1" ht="12" customHeight="1">
      <c r="A78" s="485" t="s">
        <v>385</v>
      </c>
      <c r="B78" s="467" t="s">
        <v>363</v>
      </c>
      <c r="C78" s="345"/>
    </row>
    <row r="79" spans="1:3" s="116" customFormat="1" ht="12" customHeight="1" thickBot="1">
      <c r="A79" s="486" t="s">
        <v>386</v>
      </c>
      <c r="B79" s="468" t="s">
        <v>364</v>
      </c>
      <c r="C79" s="345"/>
    </row>
    <row r="80" spans="1:3" s="116" customFormat="1" ht="12" customHeight="1" thickBot="1">
      <c r="A80" s="487" t="s">
        <v>365</v>
      </c>
      <c r="B80" s="335" t="s">
        <v>387</v>
      </c>
      <c r="C80" s="340">
        <f>SUM(C81:C84)</f>
        <v>0</v>
      </c>
    </row>
    <row r="81" spans="1:3" s="116" customFormat="1" ht="12" customHeight="1">
      <c r="A81" s="488" t="s">
        <v>366</v>
      </c>
      <c r="B81" s="466" t="s">
        <v>367</v>
      </c>
      <c r="C81" s="345"/>
    </row>
    <row r="82" spans="1:3" s="116" customFormat="1" ht="12" customHeight="1">
      <c r="A82" s="489" t="s">
        <v>368</v>
      </c>
      <c r="B82" s="467" t="s">
        <v>369</v>
      </c>
      <c r="C82" s="345"/>
    </row>
    <row r="83" spans="1:3" s="116" customFormat="1" ht="12" customHeight="1">
      <c r="A83" s="489" t="s">
        <v>370</v>
      </c>
      <c r="B83" s="467" t="s">
        <v>371</v>
      </c>
      <c r="C83" s="345"/>
    </row>
    <row r="84" spans="1:3" s="115" customFormat="1" ht="12" customHeight="1" thickBot="1">
      <c r="A84" s="490" t="s">
        <v>372</v>
      </c>
      <c r="B84" s="468" t="s">
        <v>373</v>
      </c>
      <c r="C84" s="345"/>
    </row>
    <row r="85" spans="1:3" s="115" customFormat="1" ht="12" customHeight="1" thickBot="1">
      <c r="A85" s="487" t="s">
        <v>374</v>
      </c>
      <c r="B85" s="335" t="s">
        <v>375</v>
      </c>
      <c r="C85" s="517"/>
    </row>
    <row r="86" spans="1:3" s="115" customFormat="1" ht="12" customHeight="1" thickBot="1">
      <c r="A86" s="487" t="s">
        <v>376</v>
      </c>
      <c r="B86" s="474" t="s">
        <v>377</v>
      </c>
      <c r="C86" s="346">
        <f>+C64+C68+C73+C76+C80+C85</f>
        <v>0</v>
      </c>
    </row>
    <row r="87" spans="1:3" s="115" customFormat="1" ht="12" customHeight="1" thickBot="1">
      <c r="A87" s="491" t="s">
        <v>390</v>
      </c>
      <c r="B87" s="476" t="s">
        <v>522</v>
      </c>
      <c r="C87" s="346">
        <f>+C63+C86</f>
        <v>216</v>
      </c>
    </row>
    <row r="88" spans="1:3" s="116" customFormat="1" ht="15" customHeight="1">
      <c r="A88" s="278"/>
      <c r="B88" s="279"/>
      <c r="C88" s="411"/>
    </row>
    <row r="89" spans="1:3" ht="13.5" thickBot="1">
      <c r="A89" s="492"/>
      <c r="B89" s="281"/>
      <c r="C89" s="412"/>
    </row>
    <row r="90" spans="1:3" s="75" customFormat="1" ht="16.5" customHeight="1" thickBot="1">
      <c r="A90" s="282"/>
      <c r="B90" s="283" t="s">
        <v>63</v>
      </c>
      <c r="C90" s="413"/>
    </row>
    <row r="91" spans="1:3" s="117" customFormat="1" ht="12" customHeight="1" thickBot="1">
      <c r="A91" s="458" t="s">
        <v>21</v>
      </c>
      <c r="B91" s="31" t="s">
        <v>393</v>
      </c>
      <c r="C91" s="339">
        <f>SUM(C92:C96)</f>
        <v>835</v>
      </c>
    </row>
    <row r="92" spans="1:3" ht="12" customHeight="1">
      <c r="A92" s="493" t="s">
        <v>109</v>
      </c>
      <c r="B92" s="10" t="s">
        <v>52</v>
      </c>
      <c r="C92" s="341"/>
    </row>
    <row r="93" spans="1:3" ht="12" customHeight="1">
      <c r="A93" s="485" t="s">
        <v>110</v>
      </c>
      <c r="B93" s="8" t="s">
        <v>196</v>
      </c>
      <c r="C93" s="342"/>
    </row>
    <row r="94" spans="1:3" ht="12" customHeight="1">
      <c r="A94" s="485" t="s">
        <v>111</v>
      </c>
      <c r="B94" s="8" t="s">
        <v>152</v>
      </c>
      <c r="C94" s="344">
        <f>159+76</f>
        <v>235</v>
      </c>
    </row>
    <row r="95" spans="1:3" ht="12" customHeight="1">
      <c r="A95" s="485" t="s">
        <v>112</v>
      </c>
      <c r="B95" s="11" t="s">
        <v>197</v>
      </c>
      <c r="C95" s="344"/>
    </row>
    <row r="96" spans="1:3" ht="12" customHeight="1">
      <c r="A96" s="485" t="s">
        <v>123</v>
      </c>
      <c r="B96" s="19" t="s">
        <v>198</v>
      </c>
      <c r="C96" s="344">
        <v>600</v>
      </c>
    </row>
    <row r="97" spans="1:3" ht="12" customHeight="1">
      <c r="A97" s="485" t="s">
        <v>113</v>
      </c>
      <c r="B97" s="8" t="s">
        <v>394</v>
      </c>
      <c r="C97" s="344"/>
    </row>
    <row r="98" spans="1:3" ht="12" customHeight="1">
      <c r="A98" s="485" t="s">
        <v>114</v>
      </c>
      <c r="B98" s="168" t="s">
        <v>395</v>
      </c>
      <c r="C98" s="344"/>
    </row>
    <row r="99" spans="1:3" ht="12" customHeight="1">
      <c r="A99" s="485" t="s">
        <v>124</v>
      </c>
      <c r="B99" s="169" t="s">
        <v>396</v>
      </c>
      <c r="C99" s="344"/>
    </row>
    <row r="100" spans="1:3" ht="12" customHeight="1">
      <c r="A100" s="485" t="s">
        <v>125</v>
      </c>
      <c r="B100" s="169" t="s">
        <v>397</v>
      </c>
      <c r="C100" s="344"/>
    </row>
    <row r="101" spans="1:3" ht="12" customHeight="1">
      <c r="A101" s="485" t="s">
        <v>126</v>
      </c>
      <c r="B101" s="168" t="s">
        <v>398</v>
      </c>
      <c r="C101" s="344"/>
    </row>
    <row r="102" spans="1:3" ht="12" customHeight="1">
      <c r="A102" s="485" t="s">
        <v>127</v>
      </c>
      <c r="B102" s="168" t="s">
        <v>399</v>
      </c>
      <c r="C102" s="344"/>
    </row>
    <row r="103" spans="1:3" ht="12" customHeight="1">
      <c r="A103" s="485" t="s">
        <v>129</v>
      </c>
      <c r="B103" s="169" t="s">
        <v>400</v>
      </c>
      <c r="C103" s="344"/>
    </row>
    <row r="104" spans="1:3" ht="12" customHeight="1">
      <c r="A104" s="494" t="s">
        <v>199</v>
      </c>
      <c r="B104" s="170" t="s">
        <v>401</v>
      </c>
      <c r="C104" s="344"/>
    </row>
    <row r="105" spans="1:3" ht="12" customHeight="1">
      <c r="A105" s="485" t="s">
        <v>391</v>
      </c>
      <c r="B105" s="170" t="s">
        <v>402</v>
      </c>
      <c r="C105" s="344"/>
    </row>
    <row r="106" spans="1:3" ht="12" customHeight="1" thickBot="1">
      <c r="A106" s="495" t="s">
        <v>392</v>
      </c>
      <c r="B106" s="171" t="s">
        <v>403</v>
      </c>
      <c r="C106" s="348">
        <v>676</v>
      </c>
    </row>
    <row r="107" spans="1:3" ht="12" customHeight="1" thickBot="1">
      <c r="A107" s="37" t="s">
        <v>22</v>
      </c>
      <c r="B107" s="30" t="s">
        <v>404</v>
      </c>
      <c r="C107" s="340">
        <f>+C108+C110+C112</f>
        <v>0</v>
      </c>
    </row>
    <row r="108" spans="1:3" ht="12" customHeight="1">
      <c r="A108" s="484" t="s">
        <v>115</v>
      </c>
      <c r="B108" s="8" t="s">
        <v>249</v>
      </c>
      <c r="C108" s="343"/>
    </row>
    <row r="109" spans="1:3" ht="12" customHeight="1">
      <c r="A109" s="484" t="s">
        <v>116</v>
      </c>
      <c r="B109" s="12" t="s">
        <v>408</v>
      </c>
      <c r="C109" s="343"/>
    </row>
    <row r="110" spans="1:3" ht="12" customHeight="1">
      <c r="A110" s="484" t="s">
        <v>117</v>
      </c>
      <c r="B110" s="12" t="s">
        <v>200</v>
      </c>
      <c r="C110" s="342"/>
    </row>
    <row r="111" spans="1:3" ht="12" customHeight="1">
      <c r="A111" s="484" t="s">
        <v>118</v>
      </c>
      <c r="B111" s="12" t="s">
        <v>409</v>
      </c>
      <c r="C111" s="308"/>
    </row>
    <row r="112" spans="1:3" ht="12" customHeight="1">
      <c r="A112" s="484" t="s">
        <v>119</v>
      </c>
      <c r="B112" s="337" t="s">
        <v>252</v>
      </c>
      <c r="C112" s="308"/>
    </row>
    <row r="113" spans="1:3" ht="12" customHeight="1">
      <c r="A113" s="484" t="s">
        <v>128</v>
      </c>
      <c r="B113" s="336" t="s">
        <v>543</v>
      </c>
      <c r="C113" s="308"/>
    </row>
    <row r="114" spans="1:3" ht="12" customHeight="1">
      <c r="A114" s="484" t="s">
        <v>130</v>
      </c>
      <c r="B114" s="462" t="s">
        <v>414</v>
      </c>
      <c r="C114" s="308"/>
    </row>
    <row r="115" spans="1:3" ht="12" customHeight="1">
      <c r="A115" s="484" t="s">
        <v>201</v>
      </c>
      <c r="B115" s="169" t="s">
        <v>397</v>
      </c>
      <c r="C115" s="308"/>
    </row>
    <row r="116" spans="1:3" ht="12" customHeight="1">
      <c r="A116" s="484" t="s">
        <v>202</v>
      </c>
      <c r="B116" s="169" t="s">
        <v>413</v>
      </c>
      <c r="C116" s="308"/>
    </row>
    <row r="117" spans="1:3" ht="12" customHeight="1">
      <c r="A117" s="484" t="s">
        <v>203</v>
      </c>
      <c r="B117" s="169" t="s">
        <v>412</v>
      </c>
      <c r="C117" s="308"/>
    </row>
    <row r="118" spans="1:3" ht="12" customHeight="1">
      <c r="A118" s="484" t="s">
        <v>405</v>
      </c>
      <c r="B118" s="169" t="s">
        <v>400</v>
      </c>
      <c r="C118" s="308"/>
    </row>
    <row r="119" spans="1:3" ht="12" customHeight="1">
      <c r="A119" s="484" t="s">
        <v>406</v>
      </c>
      <c r="B119" s="169" t="s">
        <v>411</v>
      </c>
      <c r="C119" s="308"/>
    </row>
    <row r="120" spans="1:3" ht="12" customHeight="1" thickBot="1">
      <c r="A120" s="494" t="s">
        <v>407</v>
      </c>
      <c r="B120" s="169" t="s">
        <v>410</v>
      </c>
      <c r="C120" s="310"/>
    </row>
    <row r="121" spans="1:3" ht="12" customHeight="1" thickBot="1">
      <c r="A121" s="37" t="s">
        <v>23</v>
      </c>
      <c r="B121" s="149" t="s">
        <v>415</v>
      </c>
      <c r="C121" s="340">
        <f>+C122+C123</f>
        <v>0</v>
      </c>
    </row>
    <row r="122" spans="1:3" ht="12" customHeight="1">
      <c r="A122" s="484" t="s">
        <v>98</v>
      </c>
      <c r="B122" s="9" t="s">
        <v>65</v>
      </c>
      <c r="C122" s="343"/>
    </row>
    <row r="123" spans="1:3" ht="12" customHeight="1" thickBot="1">
      <c r="A123" s="486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49" t="s">
        <v>416</v>
      </c>
      <c r="C124" s="340">
        <f>+C91+C107+C121</f>
        <v>835</v>
      </c>
    </row>
    <row r="125" spans="1:3" ht="12" customHeight="1" thickBot="1">
      <c r="A125" s="37" t="s">
        <v>25</v>
      </c>
      <c r="B125" s="149" t="s">
        <v>417</v>
      </c>
      <c r="C125" s="340">
        <f>+C126+C127+C128</f>
        <v>0</v>
      </c>
    </row>
    <row r="126" spans="1:3" s="117" customFormat="1" ht="12" customHeight="1">
      <c r="A126" s="484" t="s">
        <v>102</v>
      </c>
      <c r="B126" s="9" t="s">
        <v>418</v>
      </c>
      <c r="C126" s="308"/>
    </row>
    <row r="127" spans="1:3" ht="12" customHeight="1">
      <c r="A127" s="484" t="s">
        <v>103</v>
      </c>
      <c r="B127" s="9" t="s">
        <v>419</v>
      </c>
      <c r="C127" s="308"/>
    </row>
    <row r="128" spans="1:3" ht="12" customHeight="1" thickBot="1">
      <c r="A128" s="494" t="s">
        <v>104</v>
      </c>
      <c r="B128" s="7" t="s">
        <v>420</v>
      </c>
      <c r="C128" s="308"/>
    </row>
    <row r="129" spans="1:3" ht="12" customHeight="1" thickBot="1">
      <c r="A129" s="37" t="s">
        <v>26</v>
      </c>
      <c r="B129" s="149" t="s">
        <v>485</v>
      </c>
      <c r="C129" s="340">
        <f>+C130+C131+C132+C133</f>
        <v>0</v>
      </c>
    </row>
    <row r="130" spans="1:3" ht="12" customHeight="1">
      <c r="A130" s="484" t="s">
        <v>105</v>
      </c>
      <c r="B130" s="9" t="s">
        <v>421</v>
      </c>
      <c r="C130" s="308"/>
    </row>
    <row r="131" spans="1:3" ht="12" customHeight="1">
      <c r="A131" s="484" t="s">
        <v>106</v>
      </c>
      <c r="B131" s="9" t="s">
        <v>422</v>
      </c>
      <c r="C131" s="308"/>
    </row>
    <row r="132" spans="1:3" ht="12" customHeight="1">
      <c r="A132" s="484" t="s">
        <v>324</v>
      </c>
      <c r="B132" s="9" t="s">
        <v>423</v>
      </c>
      <c r="C132" s="308"/>
    </row>
    <row r="133" spans="1:3" s="117" customFormat="1" ht="12" customHeight="1" thickBot="1">
      <c r="A133" s="494" t="s">
        <v>325</v>
      </c>
      <c r="B133" s="7" t="s">
        <v>424</v>
      </c>
      <c r="C133" s="308"/>
    </row>
    <row r="134" spans="1:11" ht="12" customHeight="1" thickBot="1">
      <c r="A134" s="37" t="s">
        <v>27</v>
      </c>
      <c r="B134" s="149" t="s">
        <v>425</v>
      </c>
      <c r="C134" s="346">
        <f>+C135+C136+C137+C138</f>
        <v>0</v>
      </c>
      <c r="K134" s="290"/>
    </row>
    <row r="135" spans="1:3" ht="12.75">
      <c r="A135" s="484" t="s">
        <v>107</v>
      </c>
      <c r="B135" s="9" t="s">
        <v>426</v>
      </c>
      <c r="C135" s="308"/>
    </row>
    <row r="136" spans="1:3" ht="12" customHeight="1">
      <c r="A136" s="484" t="s">
        <v>108</v>
      </c>
      <c r="B136" s="9" t="s">
        <v>436</v>
      </c>
      <c r="C136" s="308"/>
    </row>
    <row r="137" spans="1:3" s="117" customFormat="1" ht="12" customHeight="1">
      <c r="A137" s="484" t="s">
        <v>337</v>
      </c>
      <c r="B137" s="9" t="s">
        <v>427</v>
      </c>
      <c r="C137" s="308"/>
    </row>
    <row r="138" spans="1:3" s="117" customFormat="1" ht="12" customHeight="1" thickBot="1">
      <c r="A138" s="494" t="s">
        <v>338</v>
      </c>
      <c r="B138" s="7" t="s">
        <v>428</v>
      </c>
      <c r="C138" s="308"/>
    </row>
    <row r="139" spans="1:3" s="117" customFormat="1" ht="12" customHeight="1" thickBot="1">
      <c r="A139" s="37" t="s">
        <v>28</v>
      </c>
      <c r="B139" s="149" t="s">
        <v>429</v>
      </c>
      <c r="C139" s="349">
        <f>+C140+C141+C142+C143</f>
        <v>0</v>
      </c>
    </row>
    <row r="140" spans="1:3" s="117" customFormat="1" ht="12" customHeight="1">
      <c r="A140" s="484" t="s">
        <v>194</v>
      </c>
      <c r="B140" s="9" t="s">
        <v>430</v>
      </c>
      <c r="C140" s="308"/>
    </row>
    <row r="141" spans="1:3" s="117" customFormat="1" ht="12" customHeight="1">
      <c r="A141" s="484" t="s">
        <v>195</v>
      </c>
      <c r="B141" s="9" t="s">
        <v>431</v>
      </c>
      <c r="C141" s="308"/>
    </row>
    <row r="142" spans="1:3" s="117" customFormat="1" ht="12" customHeight="1">
      <c r="A142" s="484" t="s">
        <v>251</v>
      </c>
      <c r="B142" s="9" t="s">
        <v>432</v>
      </c>
      <c r="C142" s="308"/>
    </row>
    <row r="143" spans="1:3" ht="12.75" customHeight="1" thickBot="1">
      <c r="A143" s="484" t="s">
        <v>340</v>
      </c>
      <c r="B143" s="9" t="s">
        <v>433</v>
      </c>
      <c r="C143" s="308"/>
    </row>
    <row r="144" spans="1:3" ht="12" customHeight="1" thickBot="1">
      <c r="A144" s="37" t="s">
        <v>29</v>
      </c>
      <c r="B144" s="149" t="s">
        <v>434</v>
      </c>
      <c r="C144" s="478">
        <f>+C125+C129+C134+C139</f>
        <v>0</v>
      </c>
    </row>
    <row r="145" spans="1:3" ht="15" customHeight="1" thickBot="1">
      <c r="A145" s="496" t="s">
        <v>30</v>
      </c>
      <c r="B145" s="430" t="s">
        <v>435</v>
      </c>
      <c r="C145" s="478">
        <f>+C124+C144</f>
        <v>835</v>
      </c>
    </row>
    <row r="146" spans="1:3" ht="13.5" thickBot="1">
      <c r="A146" s="437"/>
      <c r="B146" s="438"/>
      <c r="C146" s="439"/>
    </row>
    <row r="147" spans="1:3" ht="15" customHeight="1" thickBot="1">
      <c r="A147" s="287" t="s">
        <v>221</v>
      </c>
      <c r="B147" s="288"/>
      <c r="C147" s="146">
        <v>0</v>
      </c>
    </row>
    <row r="148" spans="1:3" ht="14.25" customHeight="1" thickBot="1">
      <c r="A148" s="287" t="s">
        <v>222</v>
      </c>
      <c r="B148" s="288"/>
      <c r="C148" s="14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8"/>
  <sheetViews>
    <sheetView zoomScaleSheetLayoutView="85" workbookViewId="0" topLeftCell="A1">
      <selection activeCell="B27" sqref="B27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4"/>
      <c r="B1" s="266"/>
      <c r="C1" s="289" t="s">
        <v>497</v>
      </c>
    </row>
    <row r="2" spans="1:3" s="113" customFormat="1" ht="21" customHeight="1">
      <c r="A2" s="456" t="s">
        <v>70</v>
      </c>
      <c r="B2" s="401" t="s">
        <v>245</v>
      </c>
      <c r="C2" s="403" t="s">
        <v>57</v>
      </c>
    </row>
    <row r="3" spans="1:3" s="113" customFormat="1" ht="16.5" thickBot="1">
      <c r="A3" s="267" t="s">
        <v>218</v>
      </c>
      <c r="B3" s="402" t="s">
        <v>546</v>
      </c>
      <c r="C3" s="404">
        <v>4</v>
      </c>
    </row>
    <row r="4" spans="1:3" s="114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405" t="s">
        <v>60</v>
      </c>
    </row>
    <row r="6" spans="1:3" s="75" customFormat="1" ht="12.75" customHeight="1" thickBot="1">
      <c r="A6" s="231">
        <v>1</v>
      </c>
      <c r="B6" s="232">
        <v>2</v>
      </c>
      <c r="C6" s="233">
        <v>3</v>
      </c>
    </row>
    <row r="7" spans="1:3" s="75" customFormat="1" ht="15.75" customHeight="1" thickBot="1">
      <c r="A7" s="272"/>
      <c r="B7" s="273" t="s">
        <v>61</v>
      </c>
      <c r="C7" s="406"/>
    </row>
    <row r="8" spans="1:3" s="75" customFormat="1" ht="12" customHeight="1" thickBot="1">
      <c r="A8" s="37" t="s">
        <v>21</v>
      </c>
      <c r="B8" s="21" t="s">
        <v>280</v>
      </c>
      <c r="C8" s="340">
        <f>+C9+C10+C11+C12+C13+C14</f>
        <v>0</v>
      </c>
    </row>
    <row r="9" spans="1:3" s="115" customFormat="1" ht="12" customHeight="1">
      <c r="A9" s="484" t="s">
        <v>109</v>
      </c>
      <c r="B9" s="466" t="s">
        <v>281</v>
      </c>
      <c r="C9" s="343"/>
    </row>
    <row r="10" spans="1:3" s="116" customFormat="1" ht="12" customHeight="1">
      <c r="A10" s="485" t="s">
        <v>110</v>
      </c>
      <c r="B10" s="467" t="s">
        <v>282</v>
      </c>
      <c r="C10" s="342"/>
    </row>
    <row r="11" spans="1:3" s="116" customFormat="1" ht="12" customHeight="1">
      <c r="A11" s="485" t="s">
        <v>111</v>
      </c>
      <c r="B11" s="467" t="s">
        <v>283</v>
      </c>
      <c r="C11" s="342"/>
    </row>
    <row r="12" spans="1:3" s="116" customFormat="1" ht="12" customHeight="1">
      <c r="A12" s="485" t="s">
        <v>112</v>
      </c>
      <c r="B12" s="467" t="s">
        <v>284</v>
      </c>
      <c r="C12" s="342"/>
    </row>
    <row r="13" spans="1:3" s="116" customFormat="1" ht="12" customHeight="1">
      <c r="A13" s="485" t="s">
        <v>161</v>
      </c>
      <c r="B13" s="467" t="s">
        <v>285</v>
      </c>
      <c r="C13" s="514"/>
    </row>
    <row r="14" spans="1:3" s="115" customFormat="1" ht="12" customHeight="1" thickBot="1">
      <c r="A14" s="486" t="s">
        <v>113</v>
      </c>
      <c r="B14" s="468" t="s">
        <v>286</v>
      </c>
      <c r="C14" s="515"/>
    </row>
    <row r="15" spans="1:3" s="115" customFormat="1" ht="12" customHeight="1" thickBot="1">
      <c r="A15" s="37" t="s">
        <v>22</v>
      </c>
      <c r="B15" s="335" t="s">
        <v>287</v>
      </c>
      <c r="C15" s="340">
        <f>+C16+C17+C18+C19+C20</f>
        <v>0</v>
      </c>
    </row>
    <row r="16" spans="1:3" s="115" customFormat="1" ht="12" customHeight="1">
      <c r="A16" s="484" t="s">
        <v>115</v>
      </c>
      <c r="B16" s="466" t="s">
        <v>288</v>
      </c>
      <c r="C16" s="343"/>
    </row>
    <row r="17" spans="1:3" s="115" customFormat="1" ht="12" customHeight="1">
      <c r="A17" s="485" t="s">
        <v>116</v>
      </c>
      <c r="B17" s="467" t="s">
        <v>289</v>
      </c>
      <c r="C17" s="342"/>
    </row>
    <row r="18" spans="1:3" s="115" customFormat="1" ht="12" customHeight="1">
      <c r="A18" s="485" t="s">
        <v>117</v>
      </c>
      <c r="B18" s="467" t="s">
        <v>537</v>
      </c>
      <c r="C18" s="342"/>
    </row>
    <row r="19" spans="1:3" s="115" customFormat="1" ht="12" customHeight="1">
      <c r="A19" s="485" t="s">
        <v>118</v>
      </c>
      <c r="B19" s="467" t="s">
        <v>538</v>
      </c>
      <c r="C19" s="342"/>
    </row>
    <row r="20" spans="1:3" s="115" customFormat="1" ht="12" customHeight="1">
      <c r="A20" s="485" t="s">
        <v>119</v>
      </c>
      <c r="B20" s="467" t="s">
        <v>290</v>
      </c>
      <c r="C20" s="342"/>
    </row>
    <row r="21" spans="1:3" s="116" customFormat="1" ht="12" customHeight="1" thickBot="1">
      <c r="A21" s="486" t="s">
        <v>128</v>
      </c>
      <c r="B21" s="468" t="s">
        <v>291</v>
      </c>
      <c r="C21" s="344"/>
    </row>
    <row r="22" spans="1:3" s="116" customFormat="1" ht="12" customHeight="1" thickBot="1">
      <c r="A22" s="37" t="s">
        <v>23</v>
      </c>
      <c r="B22" s="21" t="s">
        <v>292</v>
      </c>
      <c r="C22" s="340">
        <f>+C23+C24+C25+C26+C27</f>
        <v>0</v>
      </c>
    </row>
    <row r="23" spans="1:3" s="116" customFormat="1" ht="12" customHeight="1">
      <c r="A23" s="484" t="s">
        <v>98</v>
      </c>
      <c r="B23" s="466" t="s">
        <v>293</v>
      </c>
      <c r="C23" s="343"/>
    </row>
    <row r="24" spans="1:3" s="115" customFormat="1" ht="12" customHeight="1">
      <c r="A24" s="485" t="s">
        <v>99</v>
      </c>
      <c r="B24" s="467" t="s">
        <v>294</v>
      </c>
      <c r="C24" s="342"/>
    </row>
    <row r="25" spans="1:3" s="116" customFormat="1" ht="12" customHeight="1">
      <c r="A25" s="485" t="s">
        <v>100</v>
      </c>
      <c r="B25" s="467" t="s">
        <v>539</v>
      </c>
      <c r="C25" s="342"/>
    </row>
    <row r="26" spans="1:3" s="116" customFormat="1" ht="12" customHeight="1">
      <c r="A26" s="485" t="s">
        <v>101</v>
      </c>
      <c r="B26" s="467" t="s">
        <v>540</v>
      </c>
      <c r="C26" s="342"/>
    </row>
    <row r="27" spans="1:3" s="116" customFormat="1" ht="12" customHeight="1">
      <c r="A27" s="485" t="s">
        <v>184</v>
      </c>
      <c r="B27" s="467" t="s">
        <v>295</v>
      </c>
      <c r="C27" s="342"/>
    </row>
    <row r="28" spans="1:3" s="116" customFormat="1" ht="12" customHeight="1" thickBot="1">
      <c r="A28" s="486" t="s">
        <v>185</v>
      </c>
      <c r="B28" s="468" t="s">
        <v>296</v>
      </c>
      <c r="C28" s="344"/>
    </row>
    <row r="29" spans="1:3" s="116" customFormat="1" ht="12" customHeight="1" thickBot="1">
      <c r="A29" s="37" t="s">
        <v>186</v>
      </c>
      <c r="B29" s="21" t="s">
        <v>297</v>
      </c>
      <c r="C29" s="346">
        <f>+C30+C33+C34+C35</f>
        <v>0</v>
      </c>
    </row>
    <row r="30" spans="1:3" s="116" customFormat="1" ht="12" customHeight="1">
      <c r="A30" s="484" t="s">
        <v>298</v>
      </c>
      <c r="B30" s="466" t="s">
        <v>304</v>
      </c>
      <c r="C30" s="461">
        <f>+C31+C32</f>
        <v>0</v>
      </c>
    </row>
    <row r="31" spans="1:3" s="116" customFormat="1" ht="12" customHeight="1">
      <c r="A31" s="485" t="s">
        <v>299</v>
      </c>
      <c r="B31" s="467" t="s">
        <v>305</v>
      </c>
      <c r="C31" s="342"/>
    </row>
    <row r="32" spans="1:3" s="116" customFormat="1" ht="12" customHeight="1">
      <c r="A32" s="485" t="s">
        <v>300</v>
      </c>
      <c r="B32" s="467" t="s">
        <v>306</v>
      </c>
      <c r="C32" s="342"/>
    </row>
    <row r="33" spans="1:3" s="116" customFormat="1" ht="12" customHeight="1">
      <c r="A33" s="485" t="s">
        <v>301</v>
      </c>
      <c r="B33" s="467" t="s">
        <v>307</v>
      </c>
      <c r="C33" s="342"/>
    </row>
    <row r="34" spans="1:3" s="116" customFormat="1" ht="12" customHeight="1">
      <c r="A34" s="485" t="s">
        <v>302</v>
      </c>
      <c r="B34" s="467" t="s">
        <v>308</v>
      </c>
      <c r="C34" s="342"/>
    </row>
    <row r="35" spans="1:3" s="116" customFormat="1" ht="12" customHeight="1" thickBot="1">
      <c r="A35" s="486" t="s">
        <v>303</v>
      </c>
      <c r="B35" s="468" t="s">
        <v>309</v>
      </c>
      <c r="C35" s="344"/>
    </row>
    <row r="36" spans="1:3" s="116" customFormat="1" ht="12" customHeight="1" thickBot="1">
      <c r="A36" s="37" t="s">
        <v>25</v>
      </c>
      <c r="B36" s="21" t="s">
        <v>310</v>
      </c>
      <c r="C36" s="340">
        <f>SUM(C37:C46)</f>
        <v>0</v>
      </c>
    </row>
    <row r="37" spans="1:3" s="116" customFormat="1" ht="12" customHeight="1">
      <c r="A37" s="484" t="s">
        <v>102</v>
      </c>
      <c r="B37" s="466" t="s">
        <v>313</v>
      </c>
      <c r="C37" s="343"/>
    </row>
    <row r="38" spans="1:3" s="116" customFormat="1" ht="12" customHeight="1">
      <c r="A38" s="485" t="s">
        <v>103</v>
      </c>
      <c r="B38" s="467" t="s">
        <v>314</v>
      </c>
      <c r="C38" s="342"/>
    </row>
    <row r="39" spans="1:3" s="116" customFormat="1" ht="12" customHeight="1">
      <c r="A39" s="485" t="s">
        <v>104</v>
      </c>
      <c r="B39" s="467" t="s">
        <v>315</v>
      </c>
      <c r="C39" s="342"/>
    </row>
    <row r="40" spans="1:3" s="116" customFormat="1" ht="12" customHeight="1">
      <c r="A40" s="485" t="s">
        <v>188</v>
      </c>
      <c r="B40" s="467" t="s">
        <v>316</v>
      </c>
      <c r="C40" s="342"/>
    </row>
    <row r="41" spans="1:3" s="116" customFormat="1" ht="12" customHeight="1">
      <c r="A41" s="485" t="s">
        <v>189</v>
      </c>
      <c r="B41" s="467" t="s">
        <v>317</v>
      </c>
      <c r="C41" s="342"/>
    </row>
    <row r="42" spans="1:3" s="116" customFormat="1" ht="12" customHeight="1">
      <c r="A42" s="485" t="s">
        <v>190</v>
      </c>
      <c r="B42" s="467" t="s">
        <v>318</v>
      </c>
      <c r="C42" s="342"/>
    </row>
    <row r="43" spans="1:3" s="116" customFormat="1" ht="12" customHeight="1">
      <c r="A43" s="485" t="s">
        <v>191</v>
      </c>
      <c r="B43" s="467" t="s">
        <v>319</v>
      </c>
      <c r="C43" s="342"/>
    </row>
    <row r="44" spans="1:3" s="116" customFormat="1" ht="12" customHeight="1">
      <c r="A44" s="485" t="s">
        <v>192</v>
      </c>
      <c r="B44" s="467" t="s">
        <v>320</v>
      </c>
      <c r="C44" s="342"/>
    </row>
    <row r="45" spans="1:3" s="116" customFormat="1" ht="12" customHeight="1">
      <c r="A45" s="485" t="s">
        <v>311</v>
      </c>
      <c r="B45" s="467" t="s">
        <v>321</v>
      </c>
      <c r="C45" s="345"/>
    </row>
    <row r="46" spans="1:3" s="116" customFormat="1" ht="12" customHeight="1" thickBot="1">
      <c r="A46" s="486" t="s">
        <v>312</v>
      </c>
      <c r="B46" s="468" t="s">
        <v>322</v>
      </c>
      <c r="C46" s="453"/>
    </row>
    <row r="47" spans="1:3" s="116" customFormat="1" ht="12" customHeight="1" thickBot="1">
      <c r="A47" s="37" t="s">
        <v>26</v>
      </c>
      <c r="B47" s="21" t="s">
        <v>323</v>
      </c>
      <c r="C47" s="340">
        <f>SUM(C48:C52)</f>
        <v>0</v>
      </c>
    </row>
    <row r="48" spans="1:3" s="116" customFormat="1" ht="12" customHeight="1">
      <c r="A48" s="484" t="s">
        <v>105</v>
      </c>
      <c r="B48" s="466" t="s">
        <v>327</v>
      </c>
      <c r="C48" s="516"/>
    </row>
    <row r="49" spans="1:3" s="116" customFormat="1" ht="12" customHeight="1">
      <c r="A49" s="485" t="s">
        <v>106</v>
      </c>
      <c r="B49" s="467" t="s">
        <v>328</v>
      </c>
      <c r="C49" s="345"/>
    </row>
    <row r="50" spans="1:3" s="116" customFormat="1" ht="12" customHeight="1">
      <c r="A50" s="485" t="s">
        <v>324</v>
      </c>
      <c r="B50" s="467" t="s">
        <v>329</v>
      </c>
      <c r="C50" s="345"/>
    </row>
    <row r="51" spans="1:3" s="116" customFormat="1" ht="12" customHeight="1">
      <c r="A51" s="485" t="s">
        <v>325</v>
      </c>
      <c r="B51" s="467" t="s">
        <v>330</v>
      </c>
      <c r="C51" s="345"/>
    </row>
    <row r="52" spans="1:3" s="116" customFormat="1" ht="12" customHeight="1" thickBot="1">
      <c r="A52" s="486" t="s">
        <v>326</v>
      </c>
      <c r="B52" s="468" t="s">
        <v>331</v>
      </c>
      <c r="C52" s="453"/>
    </row>
    <row r="53" spans="1:3" s="116" customFormat="1" ht="12" customHeight="1" thickBot="1">
      <c r="A53" s="37" t="s">
        <v>193</v>
      </c>
      <c r="B53" s="21" t="s">
        <v>332</v>
      </c>
      <c r="C53" s="340">
        <f>SUM(C54:C56)</f>
        <v>0</v>
      </c>
    </row>
    <row r="54" spans="1:3" s="116" customFormat="1" ht="12" customHeight="1">
      <c r="A54" s="484" t="s">
        <v>107</v>
      </c>
      <c r="B54" s="466" t="s">
        <v>333</v>
      </c>
      <c r="C54" s="343"/>
    </row>
    <row r="55" spans="1:3" s="116" customFormat="1" ht="12" customHeight="1">
      <c r="A55" s="485" t="s">
        <v>108</v>
      </c>
      <c r="B55" s="467" t="s">
        <v>541</v>
      </c>
      <c r="C55" s="342"/>
    </row>
    <row r="56" spans="1:3" s="116" customFormat="1" ht="12" customHeight="1">
      <c r="A56" s="485" t="s">
        <v>337</v>
      </c>
      <c r="B56" s="467" t="s">
        <v>335</v>
      </c>
      <c r="C56" s="342"/>
    </row>
    <row r="57" spans="1:3" s="116" customFormat="1" ht="12" customHeight="1" thickBot="1">
      <c r="A57" s="486" t="s">
        <v>338</v>
      </c>
      <c r="B57" s="468" t="s">
        <v>336</v>
      </c>
      <c r="C57" s="344"/>
    </row>
    <row r="58" spans="1:3" s="116" customFormat="1" ht="12" customHeight="1" thickBot="1">
      <c r="A58" s="37" t="s">
        <v>28</v>
      </c>
      <c r="B58" s="335" t="s">
        <v>339</v>
      </c>
      <c r="C58" s="340">
        <f>SUM(C59:C61)</f>
        <v>0</v>
      </c>
    </row>
    <row r="59" spans="1:3" s="116" customFormat="1" ht="12" customHeight="1">
      <c r="A59" s="484" t="s">
        <v>194</v>
      </c>
      <c r="B59" s="466" t="s">
        <v>341</v>
      </c>
      <c r="C59" s="345"/>
    </row>
    <row r="60" spans="1:3" s="116" customFormat="1" ht="12" customHeight="1">
      <c r="A60" s="485" t="s">
        <v>195</v>
      </c>
      <c r="B60" s="467" t="s">
        <v>542</v>
      </c>
      <c r="C60" s="345"/>
    </row>
    <row r="61" spans="1:3" s="116" customFormat="1" ht="12" customHeight="1">
      <c r="A61" s="485" t="s">
        <v>251</v>
      </c>
      <c r="B61" s="467" t="s">
        <v>342</v>
      </c>
      <c r="C61" s="345"/>
    </row>
    <row r="62" spans="1:3" s="116" customFormat="1" ht="12" customHeight="1" thickBot="1">
      <c r="A62" s="486" t="s">
        <v>340</v>
      </c>
      <c r="B62" s="468" t="s">
        <v>343</v>
      </c>
      <c r="C62" s="345"/>
    </row>
    <row r="63" spans="1:3" s="116" customFormat="1" ht="12" customHeight="1" thickBot="1">
      <c r="A63" s="37" t="s">
        <v>29</v>
      </c>
      <c r="B63" s="21" t="s">
        <v>344</v>
      </c>
      <c r="C63" s="346">
        <f>+C8+C15+C22+C29+C36+C47+C53+C58</f>
        <v>0</v>
      </c>
    </row>
    <row r="64" spans="1:3" s="116" customFormat="1" ht="12" customHeight="1" thickBot="1">
      <c r="A64" s="487" t="s">
        <v>486</v>
      </c>
      <c r="B64" s="335" t="s">
        <v>346</v>
      </c>
      <c r="C64" s="340">
        <f>SUM(C65:C67)</f>
        <v>0</v>
      </c>
    </row>
    <row r="65" spans="1:3" s="116" customFormat="1" ht="12" customHeight="1">
      <c r="A65" s="484" t="s">
        <v>379</v>
      </c>
      <c r="B65" s="466" t="s">
        <v>347</v>
      </c>
      <c r="C65" s="345"/>
    </row>
    <row r="66" spans="1:3" s="116" customFormat="1" ht="12" customHeight="1">
      <c r="A66" s="485" t="s">
        <v>388</v>
      </c>
      <c r="B66" s="467" t="s">
        <v>348</v>
      </c>
      <c r="C66" s="345"/>
    </row>
    <row r="67" spans="1:3" s="116" customFormat="1" ht="12" customHeight="1" thickBot="1">
      <c r="A67" s="486" t="s">
        <v>389</v>
      </c>
      <c r="B67" s="470" t="s">
        <v>349</v>
      </c>
      <c r="C67" s="345"/>
    </row>
    <row r="68" spans="1:3" s="116" customFormat="1" ht="12" customHeight="1" thickBot="1">
      <c r="A68" s="487" t="s">
        <v>350</v>
      </c>
      <c r="B68" s="335" t="s">
        <v>351</v>
      </c>
      <c r="C68" s="340">
        <f>SUM(C69:C72)</f>
        <v>0</v>
      </c>
    </row>
    <row r="69" spans="1:3" s="116" customFormat="1" ht="12" customHeight="1">
      <c r="A69" s="484" t="s">
        <v>162</v>
      </c>
      <c r="B69" s="466" t="s">
        <v>352</v>
      </c>
      <c r="C69" s="345"/>
    </row>
    <row r="70" spans="1:3" s="116" customFormat="1" ht="12" customHeight="1">
      <c r="A70" s="485" t="s">
        <v>163</v>
      </c>
      <c r="B70" s="467" t="s">
        <v>353</v>
      </c>
      <c r="C70" s="345"/>
    </row>
    <row r="71" spans="1:3" s="116" customFormat="1" ht="12" customHeight="1">
      <c r="A71" s="485" t="s">
        <v>380</v>
      </c>
      <c r="B71" s="467" t="s">
        <v>354</v>
      </c>
      <c r="C71" s="345"/>
    </row>
    <row r="72" spans="1:3" s="116" customFormat="1" ht="12" customHeight="1" thickBot="1">
      <c r="A72" s="486" t="s">
        <v>381</v>
      </c>
      <c r="B72" s="468" t="s">
        <v>355</v>
      </c>
      <c r="C72" s="345"/>
    </row>
    <row r="73" spans="1:3" s="116" customFormat="1" ht="12" customHeight="1" thickBot="1">
      <c r="A73" s="487" t="s">
        <v>356</v>
      </c>
      <c r="B73" s="335" t="s">
        <v>357</v>
      </c>
      <c r="C73" s="340">
        <f>SUM(C74:C75)</f>
        <v>0</v>
      </c>
    </row>
    <row r="74" spans="1:3" s="116" customFormat="1" ht="12" customHeight="1">
      <c r="A74" s="484" t="s">
        <v>382</v>
      </c>
      <c r="B74" s="466" t="s">
        <v>358</v>
      </c>
      <c r="C74" s="345"/>
    </row>
    <row r="75" spans="1:3" s="116" customFormat="1" ht="12" customHeight="1" thickBot="1">
      <c r="A75" s="486" t="s">
        <v>383</v>
      </c>
      <c r="B75" s="468" t="s">
        <v>359</v>
      </c>
      <c r="C75" s="345"/>
    </row>
    <row r="76" spans="1:3" s="115" customFormat="1" ht="12" customHeight="1" thickBot="1">
      <c r="A76" s="487" t="s">
        <v>360</v>
      </c>
      <c r="B76" s="335" t="s">
        <v>361</v>
      </c>
      <c r="C76" s="340">
        <f>SUM(C77:C79)</f>
        <v>0</v>
      </c>
    </row>
    <row r="77" spans="1:3" s="116" customFormat="1" ht="12" customHeight="1">
      <c r="A77" s="484" t="s">
        <v>384</v>
      </c>
      <c r="B77" s="466" t="s">
        <v>362</v>
      </c>
      <c r="C77" s="345"/>
    </row>
    <row r="78" spans="1:3" s="116" customFormat="1" ht="12" customHeight="1">
      <c r="A78" s="485" t="s">
        <v>385</v>
      </c>
      <c r="B78" s="467" t="s">
        <v>363</v>
      </c>
      <c r="C78" s="345"/>
    </row>
    <row r="79" spans="1:3" s="116" customFormat="1" ht="12" customHeight="1" thickBot="1">
      <c r="A79" s="486" t="s">
        <v>386</v>
      </c>
      <c r="B79" s="468" t="s">
        <v>364</v>
      </c>
      <c r="C79" s="345"/>
    </row>
    <row r="80" spans="1:3" s="116" customFormat="1" ht="12" customHeight="1" thickBot="1">
      <c r="A80" s="487" t="s">
        <v>365</v>
      </c>
      <c r="B80" s="335" t="s">
        <v>387</v>
      </c>
      <c r="C80" s="340">
        <f>SUM(C81:C84)</f>
        <v>0</v>
      </c>
    </row>
    <row r="81" spans="1:3" s="116" customFormat="1" ht="12" customHeight="1">
      <c r="A81" s="488" t="s">
        <v>366</v>
      </c>
      <c r="B81" s="466" t="s">
        <v>367</v>
      </c>
      <c r="C81" s="345"/>
    </row>
    <row r="82" spans="1:3" s="116" customFormat="1" ht="12" customHeight="1">
      <c r="A82" s="489" t="s">
        <v>368</v>
      </c>
      <c r="B82" s="467" t="s">
        <v>369</v>
      </c>
      <c r="C82" s="345"/>
    </row>
    <row r="83" spans="1:3" s="116" customFormat="1" ht="12" customHeight="1">
      <c r="A83" s="489" t="s">
        <v>370</v>
      </c>
      <c r="B83" s="467" t="s">
        <v>371</v>
      </c>
      <c r="C83" s="345"/>
    </row>
    <row r="84" spans="1:3" s="115" customFormat="1" ht="12" customHeight="1" thickBot="1">
      <c r="A84" s="490" t="s">
        <v>372</v>
      </c>
      <c r="B84" s="468" t="s">
        <v>373</v>
      </c>
      <c r="C84" s="345"/>
    </row>
    <row r="85" spans="1:3" s="115" customFormat="1" ht="12" customHeight="1" thickBot="1">
      <c r="A85" s="487" t="s">
        <v>374</v>
      </c>
      <c r="B85" s="335" t="s">
        <v>375</v>
      </c>
      <c r="C85" s="517"/>
    </row>
    <row r="86" spans="1:3" s="115" customFormat="1" ht="12" customHeight="1" thickBot="1">
      <c r="A86" s="487" t="s">
        <v>376</v>
      </c>
      <c r="B86" s="474" t="s">
        <v>377</v>
      </c>
      <c r="C86" s="346">
        <f>+C64+C68+C73+C76+C80+C85</f>
        <v>0</v>
      </c>
    </row>
    <row r="87" spans="1:3" s="115" customFormat="1" ht="12" customHeight="1" thickBot="1">
      <c r="A87" s="491" t="s">
        <v>390</v>
      </c>
      <c r="B87" s="476" t="s">
        <v>522</v>
      </c>
      <c r="C87" s="346">
        <f>+C63+C86</f>
        <v>0</v>
      </c>
    </row>
    <row r="88" spans="1:3" s="116" customFormat="1" ht="15" customHeight="1">
      <c r="A88" s="278"/>
      <c r="B88" s="279"/>
      <c r="C88" s="411"/>
    </row>
    <row r="89" spans="1:3" ht="13.5" thickBot="1">
      <c r="A89" s="492"/>
      <c r="B89" s="281"/>
      <c r="C89" s="412"/>
    </row>
    <row r="90" spans="1:3" s="75" customFormat="1" ht="16.5" customHeight="1" thickBot="1">
      <c r="A90" s="282"/>
      <c r="B90" s="283" t="s">
        <v>63</v>
      </c>
      <c r="C90" s="413"/>
    </row>
    <row r="91" spans="1:3" s="117" customFormat="1" ht="12" customHeight="1" thickBot="1">
      <c r="A91" s="458" t="s">
        <v>21</v>
      </c>
      <c r="B91" s="31" t="s">
        <v>393</v>
      </c>
      <c r="C91" s="339">
        <f>SUM(C92:C96)</f>
        <v>0</v>
      </c>
    </row>
    <row r="92" spans="1:3" ht="12" customHeight="1">
      <c r="A92" s="493" t="s">
        <v>109</v>
      </c>
      <c r="B92" s="10" t="s">
        <v>52</v>
      </c>
      <c r="C92" s="341"/>
    </row>
    <row r="93" spans="1:3" ht="12" customHeight="1">
      <c r="A93" s="485" t="s">
        <v>110</v>
      </c>
      <c r="B93" s="8" t="s">
        <v>196</v>
      </c>
      <c r="C93" s="342"/>
    </row>
    <row r="94" spans="1:3" ht="12" customHeight="1">
      <c r="A94" s="485" t="s">
        <v>111</v>
      </c>
      <c r="B94" s="8" t="s">
        <v>152</v>
      </c>
      <c r="C94" s="344"/>
    </row>
    <row r="95" spans="1:3" ht="12" customHeight="1">
      <c r="A95" s="485" t="s">
        <v>112</v>
      </c>
      <c r="B95" s="11" t="s">
        <v>197</v>
      </c>
      <c r="C95" s="344"/>
    </row>
    <row r="96" spans="1:3" ht="12" customHeight="1">
      <c r="A96" s="485" t="s">
        <v>123</v>
      </c>
      <c r="B96" s="19" t="s">
        <v>198</v>
      </c>
      <c r="C96" s="344"/>
    </row>
    <row r="97" spans="1:3" ht="12" customHeight="1">
      <c r="A97" s="485" t="s">
        <v>113</v>
      </c>
      <c r="B97" s="8" t="s">
        <v>394</v>
      </c>
      <c r="C97" s="344"/>
    </row>
    <row r="98" spans="1:3" ht="12" customHeight="1">
      <c r="A98" s="485" t="s">
        <v>114</v>
      </c>
      <c r="B98" s="168" t="s">
        <v>395</v>
      </c>
      <c r="C98" s="344"/>
    </row>
    <row r="99" spans="1:3" ht="12" customHeight="1">
      <c r="A99" s="485" t="s">
        <v>124</v>
      </c>
      <c r="B99" s="169" t="s">
        <v>396</v>
      </c>
      <c r="C99" s="344"/>
    </row>
    <row r="100" spans="1:3" ht="12" customHeight="1">
      <c r="A100" s="485" t="s">
        <v>125</v>
      </c>
      <c r="B100" s="169" t="s">
        <v>397</v>
      </c>
      <c r="C100" s="344"/>
    </row>
    <row r="101" spans="1:3" ht="12" customHeight="1">
      <c r="A101" s="485" t="s">
        <v>126</v>
      </c>
      <c r="B101" s="168" t="s">
        <v>398</v>
      </c>
      <c r="C101" s="344"/>
    </row>
    <row r="102" spans="1:3" ht="12" customHeight="1">
      <c r="A102" s="485" t="s">
        <v>127</v>
      </c>
      <c r="B102" s="168" t="s">
        <v>399</v>
      </c>
      <c r="C102" s="344"/>
    </row>
    <row r="103" spans="1:3" ht="12" customHeight="1">
      <c r="A103" s="485" t="s">
        <v>129</v>
      </c>
      <c r="B103" s="169" t="s">
        <v>400</v>
      </c>
      <c r="C103" s="344"/>
    </row>
    <row r="104" spans="1:3" ht="12" customHeight="1">
      <c r="A104" s="494" t="s">
        <v>199</v>
      </c>
      <c r="B104" s="170" t="s">
        <v>401</v>
      </c>
      <c r="C104" s="344"/>
    </row>
    <row r="105" spans="1:3" ht="12" customHeight="1">
      <c r="A105" s="485" t="s">
        <v>391</v>
      </c>
      <c r="B105" s="170" t="s">
        <v>402</v>
      </c>
      <c r="C105" s="344"/>
    </row>
    <row r="106" spans="1:3" ht="12" customHeight="1" thickBot="1">
      <c r="A106" s="495" t="s">
        <v>392</v>
      </c>
      <c r="B106" s="171" t="s">
        <v>403</v>
      </c>
      <c r="C106" s="348"/>
    </row>
    <row r="107" spans="1:3" ht="12" customHeight="1" thickBot="1">
      <c r="A107" s="37" t="s">
        <v>22</v>
      </c>
      <c r="B107" s="30" t="s">
        <v>404</v>
      </c>
      <c r="C107" s="340">
        <f>+C108+C110+C112</f>
        <v>0</v>
      </c>
    </row>
    <row r="108" spans="1:3" ht="12" customHeight="1">
      <c r="A108" s="484" t="s">
        <v>115</v>
      </c>
      <c r="B108" s="8" t="s">
        <v>249</v>
      </c>
      <c r="C108" s="343"/>
    </row>
    <row r="109" spans="1:3" ht="12" customHeight="1">
      <c r="A109" s="484" t="s">
        <v>116</v>
      </c>
      <c r="B109" s="12" t="s">
        <v>408</v>
      </c>
      <c r="C109" s="343"/>
    </row>
    <row r="110" spans="1:3" ht="12" customHeight="1">
      <c r="A110" s="484" t="s">
        <v>117</v>
      </c>
      <c r="B110" s="12" t="s">
        <v>200</v>
      </c>
      <c r="C110" s="342"/>
    </row>
    <row r="111" spans="1:3" ht="12" customHeight="1">
      <c r="A111" s="484" t="s">
        <v>118</v>
      </c>
      <c r="B111" s="12" t="s">
        <v>409</v>
      </c>
      <c r="C111" s="308"/>
    </row>
    <row r="112" spans="1:3" ht="12" customHeight="1">
      <c r="A112" s="484" t="s">
        <v>119</v>
      </c>
      <c r="B112" s="337" t="s">
        <v>252</v>
      </c>
      <c r="C112" s="308"/>
    </row>
    <row r="113" spans="1:3" ht="12" customHeight="1">
      <c r="A113" s="484" t="s">
        <v>128</v>
      </c>
      <c r="B113" s="336" t="s">
        <v>543</v>
      </c>
      <c r="C113" s="308"/>
    </row>
    <row r="114" spans="1:3" ht="12" customHeight="1">
      <c r="A114" s="484" t="s">
        <v>130</v>
      </c>
      <c r="B114" s="462" t="s">
        <v>414</v>
      </c>
      <c r="C114" s="308"/>
    </row>
    <row r="115" spans="1:3" ht="12" customHeight="1">
      <c r="A115" s="484" t="s">
        <v>201</v>
      </c>
      <c r="B115" s="169" t="s">
        <v>397</v>
      </c>
      <c r="C115" s="308"/>
    </row>
    <row r="116" spans="1:3" ht="12" customHeight="1">
      <c r="A116" s="484" t="s">
        <v>202</v>
      </c>
      <c r="B116" s="169" t="s">
        <v>413</v>
      </c>
      <c r="C116" s="308"/>
    </row>
    <row r="117" spans="1:3" ht="12" customHeight="1">
      <c r="A117" s="484" t="s">
        <v>203</v>
      </c>
      <c r="B117" s="169" t="s">
        <v>412</v>
      </c>
      <c r="C117" s="308"/>
    </row>
    <row r="118" spans="1:3" ht="12" customHeight="1">
      <c r="A118" s="484" t="s">
        <v>405</v>
      </c>
      <c r="B118" s="169" t="s">
        <v>400</v>
      </c>
      <c r="C118" s="308"/>
    </row>
    <row r="119" spans="1:3" ht="12" customHeight="1">
      <c r="A119" s="484" t="s">
        <v>406</v>
      </c>
      <c r="B119" s="169" t="s">
        <v>411</v>
      </c>
      <c r="C119" s="308"/>
    </row>
    <row r="120" spans="1:3" ht="12" customHeight="1" thickBot="1">
      <c r="A120" s="494" t="s">
        <v>407</v>
      </c>
      <c r="B120" s="169" t="s">
        <v>410</v>
      </c>
      <c r="C120" s="310"/>
    </row>
    <row r="121" spans="1:3" ht="12" customHeight="1" thickBot="1">
      <c r="A121" s="37" t="s">
        <v>23</v>
      </c>
      <c r="B121" s="149" t="s">
        <v>415</v>
      </c>
      <c r="C121" s="340">
        <f>+C122+C123</f>
        <v>0</v>
      </c>
    </row>
    <row r="122" spans="1:3" ht="12" customHeight="1">
      <c r="A122" s="484" t="s">
        <v>98</v>
      </c>
      <c r="B122" s="9" t="s">
        <v>65</v>
      </c>
      <c r="C122" s="343"/>
    </row>
    <row r="123" spans="1:3" ht="12" customHeight="1" thickBot="1">
      <c r="A123" s="486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49" t="s">
        <v>416</v>
      </c>
      <c r="C124" s="340">
        <f>+C91+C107+C121</f>
        <v>0</v>
      </c>
    </row>
    <row r="125" spans="1:3" ht="12" customHeight="1" thickBot="1">
      <c r="A125" s="37" t="s">
        <v>25</v>
      </c>
      <c r="B125" s="149" t="s">
        <v>417</v>
      </c>
      <c r="C125" s="340">
        <f>+C126+C127+C128</f>
        <v>0</v>
      </c>
    </row>
    <row r="126" spans="1:3" s="117" customFormat="1" ht="12" customHeight="1">
      <c r="A126" s="484" t="s">
        <v>102</v>
      </c>
      <c r="B126" s="9" t="s">
        <v>418</v>
      </c>
      <c r="C126" s="308"/>
    </row>
    <row r="127" spans="1:3" ht="12" customHeight="1">
      <c r="A127" s="484" t="s">
        <v>103</v>
      </c>
      <c r="B127" s="9" t="s">
        <v>419</v>
      </c>
      <c r="C127" s="308"/>
    </row>
    <row r="128" spans="1:3" ht="12" customHeight="1" thickBot="1">
      <c r="A128" s="494" t="s">
        <v>104</v>
      </c>
      <c r="B128" s="7" t="s">
        <v>420</v>
      </c>
      <c r="C128" s="308"/>
    </row>
    <row r="129" spans="1:3" ht="12" customHeight="1" thickBot="1">
      <c r="A129" s="37" t="s">
        <v>26</v>
      </c>
      <c r="B129" s="149" t="s">
        <v>485</v>
      </c>
      <c r="C129" s="340">
        <f>+C130+C131+C132+C133</f>
        <v>0</v>
      </c>
    </row>
    <row r="130" spans="1:3" ht="12" customHeight="1">
      <c r="A130" s="484" t="s">
        <v>105</v>
      </c>
      <c r="B130" s="9" t="s">
        <v>421</v>
      </c>
      <c r="C130" s="308"/>
    </row>
    <row r="131" spans="1:3" ht="12" customHeight="1">
      <c r="A131" s="484" t="s">
        <v>106</v>
      </c>
      <c r="B131" s="9" t="s">
        <v>422</v>
      </c>
      <c r="C131" s="308"/>
    </row>
    <row r="132" spans="1:3" ht="12" customHeight="1">
      <c r="A132" s="484" t="s">
        <v>324</v>
      </c>
      <c r="B132" s="9" t="s">
        <v>423</v>
      </c>
      <c r="C132" s="308"/>
    </row>
    <row r="133" spans="1:3" s="117" customFormat="1" ht="12" customHeight="1" thickBot="1">
      <c r="A133" s="494" t="s">
        <v>325</v>
      </c>
      <c r="B133" s="7" t="s">
        <v>424</v>
      </c>
      <c r="C133" s="308"/>
    </row>
    <row r="134" spans="1:11" ht="12" customHeight="1" thickBot="1">
      <c r="A134" s="37" t="s">
        <v>27</v>
      </c>
      <c r="B134" s="149" t="s">
        <v>425</v>
      </c>
      <c r="C134" s="346">
        <f>+C135+C136+C137+C138</f>
        <v>0</v>
      </c>
      <c r="K134" s="290"/>
    </row>
    <row r="135" spans="1:3" ht="12.75">
      <c r="A135" s="484" t="s">
        <v>107</v>
      </c>
      <c r="B135" s="9" t="s">
        <v>426</v>
      </c>
      <c r="C135" s="308"/>
    </row>
    <row r="136" spans="1:3" ht="12" customHeight="1">
      <c r="A136" s="484" t="s">
        <v>108</v>
      </c>
      <c r="B136" s="9" t="s">
        <v>436</v>
      </c>
      <c r="C136" s="308"/>
    </row>
    <row r="137" spans="1:3" s="117" customFormat="1" ht="12" customHeight="1">
      <c r="A137" s="484" t="s">
        <v>337</v>
      </c>
      <c r="B137" s="9" t="s">
        <v>427</v>
      </c>
      <c r="C137" s="308"/>
    </row>
    <row r="138" spans="1:3" s="117" customFormat="1" ht="12" customHeight="1" thickBot="1">
      <c r="A138" s="494" t="s">
        <v>338</v>
      </c>
      <c r="B138" s="7" t="s">
        <v>428</v>
      </c>
      <c r="C138" s="308"/>
    </row>
    <row r="139" spans="1:3" s="117" customFormat="1" ht="12" customHeight="1" thickBot="1">
      <c r="A139" s="37" t="s">
        <v>28</v>
      </c>
      <c r="B139" s="149" t="s">
        <v>429</v>
      </c>
      <c r="C139" s="349">
        <f>+C140+C141+C142+C143</f>
        <v>0</v>
      </c>
    </row>
    <row r="140" spans="1:3" s="117" customFormat="1" ht="12" customHeight="1">
      <c r="A140" s="484" t="s">
        <v>194</v>
      </c>
      <c r="B140" s="9" t="s">
        <v>430</v>
      </c>
      <c r="C140" s="308"/>
    </row>
    <row r="141" spans="1:3" s="117" customFormat="1" ht="12" customHeight="1">
      <c r="A141" s="484" t="s">
        <v>195</v>
      </c>
      <c r="B141" s="9" t="s">
        <v>431</v>
      </c>
      <c r="C141" s="308"/>
    </row>
    <row r="142" spans="1:3" s="117" customFormat="1" ht="12" customHeight="1">
      <c r="A142" s="484" t="s">
        <v>251</v>
      </c>
      <c r="B142" s="9" t="s">
        <v>432</v>
      </c>
      <c r="C142" s="308"/>
    </row>
    <row r="143" spans="1:3" ht="12.75" customHeight="1" thickBot="1">
      <c r="A143" s="484" t="s">
        <v>340</v>
      </c>
      <c r="B143" s="9" t="s">
        <v>433</v>
      </c>
      <c r="C143" s="308"/>
    </row>
    <row r="144" spans="1:3" ht="12" customHeight="1" thickBot="1">
      <c r="A144" s="37" t="s">
        <v>29</v>
      </c>
      <c r="B144" s="149" t="s">
        <v>434</v>
      </c>
      <c r="C144" s="478">
        <f>+C125+C129+C134+C139</f>
        <v>0</v>
      </c>
    </row>
    <row r="145" spans="1:3" ht="15" customHeight="1" thickBot="1">
      <c r="A145" s="496" t="s">
        <v>30</v>
      </c>
      <c r="B145" s="430" t="s">
        <v>435</v>
      </c>
      <c r="C145" s="478">
        <f>+C124+C144</f>
        <v>0</v>
      </c>
    </row>
    <row r="146" spans="1:3" ht="13.5" thickBot="1">
      <c r="A146" s="437"/>
      <c r="B146" s="438"/>
      <c r="C146" s="439"/>
    </row>
    <row r="147" spans="1:3" ht="15" customHeight="1" thickBot="1">
      <c r="A147" s="287" t="s">
        <v>221</v>
      </c>
      <c r="B147" s="288"/>
      <c r="C147" s="146"/>
    </row>
    <row r="148" spans="1:3" ht="14.25" customHeight="1" thickBot="1">
      <c r="A148" s="287" t="s">
        <v>222</v>
      </c>
      <c r="B148" s="288"/>
      <c r="C14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C58"/>
  <sheetViews>
    <sheetView workbookViewId="0" topLeftCell="A1">
      <selection activeCell="H21" sqref="H21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8" t="s">
        <v>523</v>
      </c>
    </row>
    <row r="2" spans="1:3" s="509" customFormat="1" ht="25.5" customHeight="1">
      <c r="A2" s="456" t="s">
        <v>219</v>
      </c>
      <c r="B2" s="401" t="s">
        <v>499</v>
      </c>
      <c r="C2" s="416" t="s">
        <v>67</v>
      </c>
    </row>
    <row r="3" spans="1:3" s="509" customFormat="1" ht="24.75" thickBot="1">
      <c r="A3" s="501" t="s">
        <v>218</v>
      </c>
      <c r="B3" s="402" t="s">
        <v>498</v>
      </c>
      <c r="C3" s="417" t="s">
        <v>57</v>
      </c>
    </row>
    <row r="4" spans="1:3" s="510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271" t="s">
        <v>60</v>
      </c>
    </row>
    <row r="6" spans="1:3" s="511" customFormat="1" ht="12.75" customHeight="1" thickBot="1">
      <c r="A6" s="231">
        <v>1</v>
      </c>
      <c r="B6" s="232">
        <v>2</v>
      </c>
      <c r="C6" s="233">
        <v>3</v>
      </c>
    </row>
    <row r="7" spans="1:3" s="511" customFormat="1" ht="15.75" customHeight="1" thickBot="1">
      <c r="A7" s="272"/>
      <c r="B7" s="273" t="s">
        <v>61</v>
      </c>
      <c r="C7" s="274"/>
    </row>
    <row r="8" spans="1:3" s="418" customFormat="1" ht="12" customHeight="1" thickBot="1">
      <c r="A8" s="231" t="s">
        <v>21</v>
      </c>
      <c r="B8" s="275" t="s">
        <v>500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313</v>
      </c>
      <c r="C9" s="407"/>
    </row>
    <row r="10" spans="1:3" s="418" customFormat="1" ht="12" customHeight="1">
      <c r="A10" s="503" t="s">
        <v>110</v>
      </c>
      <c r="B10" s="8" t="s">
        <v>314</v>
      </c>
      <c r="C10" s="358"/>
    </row>
    <row r="11" spans="1:3" s="418" customFormat="1" ht="12" customHeight="1">
      <c r="A11" s="503" t="s">
        <v>111</v>
      </c>
      <c r="B11" s="8" t="s">
        <v>315</v>
      </c>
      <c r="C11" s="358"/>
    </row>
    <row r="12" spans="1:3" s="418" customFormat="1" ht="12" customHeight="1">
      <c r="A12" s="503" t="s">
        <v>112</v>
      </c>
      <c r="B12" s="8" t="s">
        <v>316</v>
      </c>
      <c r="C12" s="358"/>
    </row>
    <row r="13" spans="1:3" s="418" customFormat="1" ht="12" customHeight="1">
      <c r="A13" s="503" t="s">
        <v>161</v>
      </c>
      <c r="B13" s="8" t="s">
        <v>317</v>
      </c>
      <c r="C13" s="358"/>
    </row>
    <row r="14" spans="1:3" s="418" customFormat="1" ht="12" customHeight="1">
      <c r="A14" s="503" t="s">
        <v>113</v>
      </c>
      <c r="B14" s="8" t="s">
        <v>501</v>
      </c>
      <c r="C14" s="358"/>
    </row>
    <row r="15" spans="1:3" s="418" customFormat="1" ht="12" customHeight="1">
      <c r="A15" s="503" t="s">
        <v>114</v>
      </c>
      <c r="B15" s="7" t="s">
        <v>502</v>
      </c>
      <c r="C15" s="358"/>
    </row>
    <row r="16" spans="1:3" s="418" customFormat="1" ht="12" customHeight="1">
      <c r="A16" s="503" t="s">
        <v>124</v>
      </c>
      <c r="B16" s="8" t="s">
        <v>320</v>
      </c>
      <c r="C16" s="408"/>
    </row>
    <row r="17" spans="1:3" s="512" customFormat="1" ht="12" customHeight="1">
      <c r="A17" s="503" t="s">
        <v>125</v>
      </c>
      <c r="B17" s="8" t="s">
        <v>321</v>
      </c>
      <c r="C17" s="358"/>
    </row>
    <row r="18" spans="1:3" s="512" customFormat="1" ht="12" customHeight="1" thickBot="1">
      <c r="A18" s="503" t="s">
        <v>126</v>
      </c>
      <c r="B18" s="7" t="s">
        <v>322</v>
      </c>
      <c r="C18" s="359"/>
    </row>
    <row r="19" spans="1:3" s="418" customFormat="1" ht="12" customHeight="1" thickBot="1">
      <c r="A19" s="231" t="s">
        <v>22</v>
      </c>
      <c r="B19" s="275" t="s">
        <v>503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288</v>
      </c>
      <c r="C20" s="358"/>
    </row>
    <row r="21" spans="1:3" s="512" customFormat="1" ht="12" customHeight="1">
      <c r="A21" s="503" t="s">
        <v>116</v>
      </c>
      <c r="B21" s="8" t="s">
        <v>504</v>
      </c>
      <c r="C21" s="358"/>
    </row>
    <row r="22" spans="1:3" s="512" customFormat="1" ht="12" customHeight="1">
      <c r="A22" s="503" t="s">
        <v>117</v>
      </c>
      <c r="B22" s="8" t="s">
        <v>505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39" t="s">
        <v>23</v>
      </c>
      <c r="B24" s="149" t="s">
        <v>187</v>
      </c>
      <c r="C24" s="387"/>
    </row>
    <row r="25" spans="1:3" s="512" customFormat="1" ht="12" customHeight="1" thickBot="1">
      <c r="A25" s="239" t="s">
        <v>24</v>
      </c>
      <c r="B25" s="149" t="s">
        <v>506</v>
      </c>
      <c r="C25" s="360">
        <f>+C26+C27</f>
        <v>0</v>
      </c>
    </row>
    <row r="26" spans="1:3" s="512" customFormat="1" ht="12" customHeight="1">
      <c r="A26" s="504" t="s">
        <v>298</v>
      </c>
      <c r="B26" s="505" t="s">
        <v>504</v>
      </c>
      <c r="C26" s="94"/>
    </row>
    <row r="27" spans="1:3" s="512" customFormat="1" ht="12" customHeight="1">
      <c r="A27" s="504" t="s">
        <v>301</v>
      </c>
      <c r="B27" s="506" t="s">
        <v>507</v>
      </c>
      <c r="C27" s="361"/>
    </row>
    <row r="28" spans="1:3" s="512" customFormat="1" ht="12" customHeight="1" thickBot="1">
      <c r="A28" s="503" t="s">
        <v>302</v>
      </c>
      <c r="B28" s="507" t="s">
        <v>508</v>
      </c>
      <c r="C28" s="101"/>
    </row>
    <row r="29" spans="1:3" s="512" customFormat="1" ht="12" customHeight="1" thickBot="1">
      <c r="A29" s="239" t="s">
        <v>25</v>
      </c>
      <c r="B29" s="149" t="s">
        <v>509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327</v>
      </c>
      <c r="C30" s="94"/>
    </row>
    <row r="31" spans="1:3" s="512" customFormat="1" ht="12" customHeight="1">
      <c r="A31" s="504" t="s">
        <v>103</v>
      </c>
      <c r="B31" s="506" t="s">
        <v>328</v>
      </c>
      <c r="C31" s="361"/>
    </row>
    <row r="32" spans="1:3" s="512" customFormat="1" ht="12" customHeight="1" thickBot="1">
      <c r="A32" s="503" t="s">
        <v>104</v>
      </c>
      <c r="B32" s="167" t="s">
        <v>329</v>
      </c>
      <c r="C32" s="101"/>
    </row>
    <row r="33" spans="1:3" s="418" customFormat="1" ht="12" customHeight="1" thickBot="1">
      <c r="A33" s="239" t="s">
        <v>26</v>
      </c>
      <c r="B33" s="149" t="s">
        <v>442</v>
      </c>
      <c r="C33" s="387"/>
    </row>
    <row r="34" spans="1:3" s="418" customFormat="1" ht="12" customHeight="1" thickBot="1">
      <c r="A34" s="239" t="s">
        <v>27</v>
      </c>
      <c r="B34" s="149" t="s">
        <v>510</v>
      </c>
      <c r="C34" s="409"/>
    </row>
    <row r="35" spans="1:3" s="418" customFormat="1" ht="12" customHeight="1" thickBot="1">
      <c r="A35" s="231" t="s">
        <v>28</v>
      </c>
      <c r="B35" s="149" t="s">
        <v>511</v>
      </c>
      <c r="C35" s="410">
        <f>+C8+C19+C24+C25+C29+C33+C34</f>
        <v>0</v>
      </c>
    </row>
    <row r="36" spans="1:3" s="418" customFormat="1" ht="12" customHeight="1" thickBot="1">
      <c r="A36" s="276" t="s">
        <v>29</v>
      </c>
      <c r="B36" s="149" t="s">
        <v>512</v>
      </c>
      <c r="C36" s="410">
        <f>+C37+C38+C39</f>
        <v>0</v>
      </c>
    </row>
    <row r="37" spans="1:3" s="418" customFormat="1" ht="12" customHeight="1">
      <c r="A37" s="504" t="s">
        <v>513</v>
      </c>
      <c r="B37" s="505" t="s">
        <v>259</v>
      </c>
      <c r="C37" s="94"/>
    </row>
    <row r="38" spans="1:3" s="418" customFormat="1" ht="12" customHeight="1">
      <c r="A38" s="504" t="s">
        <v>514</v>
      </c>
      <c r="B38" s="506" t="s">
        <v>3</v>
      </c>
      <c r="C38" s="361"/>
    </row>
    <row r="39" spans="1:3" s="512" customFormat="1" ht="12" customHeight="1" thickBot="1">
      <c r="A39" s="503" t="s">
        <v>515</v>
      </c>
      <c r="B39" s="167" t="s">
        <v>516</v>
      </c>
      <c r="C39" s="101"/>
    </row>
    <row r="40" spans="1:3" s="512" customFormat="1" ht="15" customHeight="1" thickBot="1">
      <c r="A40" s="276" t="s">
        <v>30</v>
      </c>
      <c r="B40" s="277" t="s">
        <v>517</v>
      </c>
      <c r="C40" s="413">
        <f>+C35+C36</f>
        <v>0</v>
      </c>
    </row>
    <row r="41" spans="1:3" s="512" customFormat="1" ht="15" customHeight="1">
      <c r="A41" s="278"/>
      <c r="B41" s="279"/>
      <c r="C41" s="411"/>
    </row>
    <row r="42" spans="1:3" ht="13.5" thickBot="1">
      <c r="A42" s="280"/>
      <c r="B42" s="281"/>
      <c r="C42" s="412"/>
    </row>
    <row r="43" spans="1:3" s="511" customFormat="1" ht="16.5" customHeight="1" thickBot="1">
      <c r="A43" s="282"/>
      <c r="B43" s="283" t="s">
        <v>63</v>
      </c>
      <c r="C43" s="413"/>
    </row>
    <row r="44" spans="1:3" s="513" customFormat="1" ht="12" customHeight="1" thickBot="1">
      <c r="A44" s="239" t="s">
        <v>21</v>
      </c>
      <c r="B44" s="149" t="s">
        <v>518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4"/>
    </row>
    <row r="46" spans="1:3" ht="12" customHeight="1">
      <c r="A46" s="503" t="s">
        <v>110</v>
      </c>
      <c r="B46" s="8" t="s">
        <v>196</v>
      </c>
      <c r="C46" s="97"/>
    </row>
    <row r="47" spans="1:3" ht="12" customHeight="1">
      <c r="A47" s="503" t="s">
        <v>111</v>
      </c>
      <c r="B47" s="8" t="s">
        <v>152</v>
      </c>
      <c r="C47" s="97"/>
    </row>
    <row r="48" spans="1:3" ht="12" customHeight="1">
      <c r="A48" s="503" t="s">
        <v>112</v>
      </c>
      <c r="B48" s="8" t="s">
        <v>197</v>
      </c>
      <c r="C48" s="97"/>
    </row>
    <row r="49" spans="1:3" ht="12" customHeight="1" thickBot="1">
      <c r="A49" s="503" t="s">
        <v>161</v>
      </c>
      <c r="B49" s="8" t="s">
        <v>198</v>
      </c>
      <c r="C49" s="97"/>
    </row>
    <row r="50" spans="1:3" ht="12" customHeight="1" thickBot="1">
      <c r="A50" s="239" t="s">
        <v>22</v>
      </c>
      <c r="B50" s="149" t="s">
        <v>519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249</v>
      </c>
      <c r="C51" s="94"/>
    </row>
    <row r="52" spans="1:3" ht="12" customHeight="1">
      <c r="A52" s="503" t="s">
        <v>116</v>
      </c>
      <c r="B52" s="8" t="s">
        <v>200</v>
      </c>
      <c r="C52" s="97"/>
    </row>
    <row r="53" spans="1:3" ht="12" customHeight="1">
      <c r="A53" s="503" t="s">
        <v>117</v>
      </c>
      <c r="B53" s="8" t="s">
        <v>64</v>
      </c>
      <c r="C53" s="97"/>
    </row>
    <row r="54" spans="1:3" ht="12" customHeight="1" thickBot="1">
      <c r="A54" s="503" t="s">
        <v>118</v>
      </c>
      <c r="B54" s="8" t="s">
        <v>4</v>
      </c>
      <c r="C54" s="97"/>
    </row>
    <row r="55" spans="1:3" ht="15" customHeight="1" thickBot="1">
      <c r="A55" s="239" t="s">
        <v>23</v>
      </c>
      <c r="B55" s="284" t="s">
        <v>520</v>
      </c>
      <c r="C55" s="414">
        <f>+C44+C50</f>
        <v>0</v>
      </c>
    </row>
    <row r="56" ht="13.5" thickBot="1">
      <c r="C56" s="415"/>
    </row>
    <row r="57" spans="1:3" ht="15" customHeight="1" thickBot="1">
      <c r="A57" s="287" t="s">
        <v>221</v>
      </c>
      <c r="B57" s="288"/>
      <c r="C57" s="146"/>
    </row>
    <row r="58" spans="1:3" ht="14.25" customHeight="1" thickBot="1">
      <c r="A58" s="287" t="s">
        <v>222</v>
      </c>
      <c r="B58" s="288"/>
      <c r="C58" s="14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I150"/>
  <sheetViews>
    <sheetView tabSelected="1" zoomScaleSheetLayoutView="100" zoomScalePageLayoutView="120" workbookViewId="0" topLeftCell="A1">
      <selection activeCell="H15" sqref="H15"/>
    </sheetView>
  </sheetViews>
  <sheetFormatPr defaultColWidth="9.00390625" defaultRowHeight="12.75"/>
  <cols>
    <col min="1" max="1" width="9.50390625" style="431" customWidth="1"/>
    <col min="2" max="2" width="91.625" style="431" customWidth="1"/>
    <col min="3" max="3" width="21.625" style="432" customWidth="1"/>
    <col min="4" max="4" width="9.00390625" style="463" customWidth="1"/>
    <col min="5" max="16384" width="9.375" style="463" customWidth="1"/>
  </cols>
  <sheetData>
    <row r="2" spans="1:3" ht="15.75" customHeight="1">
      <c r="A2" s="581" t="s">
        <v>18</v>
      </c>
      <c r="B2" s="581"/>
      <c r="C2" s="581"/>
    </row>
    <row r="3" spans="1:3" ht="15.75" customHeight="1" thickBot="1">
      <c r="A3" s="580" t="s">
        <v>165</v>
      </c>
      <c r="B3" s="580"/>
      <c r="C3" s="350" t="s">
        <v>250</v>
      </c>
    </row>
    <row r="4" spans="1:3" ht="37.5" customHeight="1" thickBot="1">
      <c r="A4" s="23" t="s">
        <v>78</v>
      </c>
      <c r="B4" s="24" t="s">
        <v>20</v>
      </c>
      <c r="C4" s="44" t="s">
        <v>279</v>
      </c>
    </row>
    <row r="5" spans="1:3" s="464" customFormat="1" ht="12" customHeight="1" thickBot="1">
      <c r="A5" s="458">
        <v>1</v>
      </c>
      <c r="B5" s="459">
        <v>2</v>
      </c>
      <c r="C5" s="460">
        <v>3</v>
      </c>
    </row>
    <row r="6" spans="1:3" s="465" customFormat="1" ht="12" customHeight="1" thickBot="1">
      <c r="A6" s="20" t="s">
        <v>21</v>
      </c>
      <c r="B6" s="21" t="s">
        <v>280</v>
      </c>
      <c r="C6" s="340">
        <f>+C7+C8+C9+C10+C11+C12</f>
        <v>78331</v>
      </c>
    </row>
    <row r="7" spans="1:3" s="465" customFormat="1" ht="12" customHeight="1">
      <c r="A7" s="15" t="s">
        <v>109</v>
      </c>
      <c r="B7" s="466" t="s">
        <v>281</v>
      </c>
      <c r="C7" s="343">
        <f>13314+4000</f>
        <v>17314</v>
      </c>
    </row>
    <row r="8" spans="1:3" s="465" customFormat="1" ht="12" customHeight="1">
      <c r="A8" s="14" t="s">
        <v>110</v>
      </c>
      <c r="B8" s="467" t="s">
        <v>283</v>
      </c>
      <c r="C8" s="342">
        <v>15974</v>
      </c>
    </row>
    <row r="9" spans="1:3" s="465" customFormat="1" ht="12" customHeight="1">
      <c r="A9" s="14" t="s">
        <v>111</v>
      </c>
      <c r="B9" s="467" t="s">
        <v>284</v>
      </c>
      <c r="C9" s="342">
        <v>1581</v>
      </c>
    </row>
    <row r="10" spans="1:3" s="465" customFormat="1" ht="12" customHeight="1">
      <c r="A10" s="14" t="s">
        <v>112</v>
      </c>
      <c r="B10" s="467" t="s">
        <v>285</v>
      </c>
      <c r="C10" s="342">
        <v>118</v>
      </c>
    </row>
    <row r="11" spans="1:3" s="465" customFormat="1" ht="12" customHeight="1">
      <c r="A11" s="14" t="s">
        <v>161</v>
      </c>
      <c r="B11" s="467" t="s">
        <v>555</v>
      </c>
      <c r="C11" s="342">
        <v>28408</v>
      </c>
    </row>
    <row r="12" spans="1:3" s="465" customFormat="1" ht="12" customHeight="1" thickBot="1">
      <c r="A12" s="16" t="s">
        <v>113</v>
      </c>
      <c r="B12" s="468" t="s">
        <v>286</v>
      </c>
      <c r="C12" s="342">
        <f>12682-2666+159+4761</f>
        <v>14936</v>
      </c>
    </row>
    <row r="13" spans="1:3" s="465" customFormat="1" ht="12" customHeight="1" thickBot="1">
      <c r="A13" s="20" t="s">
        <v>22</v>
      </c>
      <c r="B13" s="335" t="s">
        <v>287</v>
      </c>
      <c r="C13" s="340">
        <f>+C14+C15+C16+C17+C18</f>
        <v>80919</v>
      </c>
    </row>
    <row r="14" spans="1:3" s="465" customFormat="1" ht="12" customHeight="1">
      <c r="A14" s="15" t="s">
        <v>115</v>
      </c>
      <c r="B14" s="466" t="s">
        <v>288</v>
      </c>
      <c r="C14" s="343"/>
    </row>
    <row r="15" spans="1:3" s="465" customFormat="1" ht="12" customHeight="1">
      <c r="A15" s="14" t="s">
        <v>116</v>
      </c>
      <c r="B15" s="467" t="s">
        <v>289</v>
      </c>
      <c r="C15" s="342"/>
    </row>
    <row r="16" spans="1:3" s="465" customFormat="1" ht="12" customHeight="1">
      <c r="A16" s="14" t="s">
        <v>117</v>
      </c>
      <c r="B16" s="467" t="s">
        <v>537</v>
      </c>
      <c r="C16" s="342"/>
    </row>
    <row r="17" spans="1:3" s="465" customFormat="1" ht="12" customHeight="1">
      <c r="A17" s="14" t="s">
        <v>118</v>
      </c>
      <c r="B17" s="467" t="s">
        <v>538</v>
      </c>
      <c r="C17" s="342"/>
    </row>
    <row r="18" spans="1:3" s="465" customFormat="1" ht="12" customHeight="1">
      <c r="A18" s="14" t="s">
        <v>119</v>
      </c>
      <c r="B18" s="467" t="s">
        <v>290</v>
      </c>
      <c r="C18" s="342">
        <v>80919</v>
      </c>
    </row>
    <row r="19" spans="1:3" s="465" customFormat="1" ht="12" customHeight="1" thickBot="1">
      <c r="A19" s="16" t="s">
        <v>128</v>
      </c>
      <c r="B19" s="468" t="s">
        <v>291</v>
      </c>
      <c r="C19" s="344"/>
    </row>
    <row r="20" spans="1:3" s="465" customFormat="1" ht="12" customHeight="1" thickBot="1">
      <c r="A20" s="20" t="s">
        <v>23</v>
      </c>
      <c r="B20" s="21" t="s">
        <v>292</v>
      </c>
      <c r="C20" s="340">
        <f>+C21+C22+C23+C24+C25</f>
        <v>18897</v>
      </c>
    </row>
    <row r="21" spans="1:3" s="465" customFormat="1" ht="12" customHeight="1">
      <c r="A21" s="15" t="s">
        <v>98</v>
      </c>
      <c r="B21" s="466" t="s">
        <v>293</v>
      </c>
      <c r="C21" s="343"/>
    </row>
    <row r="22" spans="1:3" s="465" customFormat="1" ht="12" customHeight="1">
      <c r="A22" s="14" t="s">
        <v>99</v>
      </c>
      <c r="B22" s="467" t="s">
        <v>294</v>
      </c>
      <c r="C22" s="342"/>
    </row>
    <row r="23" spans="1:3" s="465" customFormat="1" ht="12" customHeight="1">
      <c r="A23" s="14" t="s">
        <v>100</v>
      </c>
      <c r="B23" s="467" t="s">
        <v>539</v>
      </c>
      <c r="C23" s="342"/>
    </row>
    <row r="24" spans="1:3" s="465" customFormat="1" ht="12" customHeight="1">
      <c r="A24" s="14" t="s">
        <v>101</v>
      </c>
      <c r="B24" s="467" t="s">
        <v>540</v>
      </c>
      <c r="C24" s="342"/>
    </row>
    <row r="25" spans="1:3" s="465" customFormat="1" ht="12" customHeight="1">
      <c r="A25" s="14" t="s">
        <v>184</v>
      </c>
      <c r="B25" s="467" t="s">
        <v>295</v>
      </c>
      <c r="C25" s="342">
        <v>18897</v>
      </c>
    </row>
    <row r="26" spans="1:3" s="465" customFormat="1" ht="12" customHeight="1" thickBot="1">
      <c r="A26" s="16" t="s">
        <v>185</v>
      </c>
      <c r="B26" s="468" t="s">
        <v>296</v>
      </c>
      <c r="C26" s="344"/>
    </row>
    <row r="27" spans="1:3" s="465" customFormat="1" ht="12" customHeight="1" thickBot="1">
      <c r="A27" s="20" t="s">
        <v>186</v>
      </c>
      <c r="B27" s="21" t="s">
        <v>297</v>
      </c>
      <c r="C27" s="346">
        <f>+C28+C31+C32+C33</f>
        <v>12265</v>
      </c>
    </row>
    <row r="28" spans="1:3" s="465" customFormat="1" ht="12" customHeight="1">
      <c r="A28" s="15" t="s">
        <v>298</v>
      </c>
      <c r="B28" s="466" t="s">
        <v>304</v>
      </c>
      <c r="C28" s="461">
        <f>+C29+C30</f>
        <v>10225</v>
      </c>
    </row>
    <row r="29" spans="1:3" s="465" customFormat="1" ht="12" customHeight="1">
      <c r="A29" s="14" t="s">
        <v>299</v>
      </c>
      <c r="B29" s="467" t="s">
        <v>305</v>
      </c>
      <c r="C29" s="342">
        <f>1000</f>
        <v>1000</v>
      </c>
    </row>
    <row r="30" spans="1:3" s="465" customFormat="1" ht="12" customHeight="1">
      <c r="A30" s="14" t="s">
        <v>300</v>
      </c>
      <c r="B30" s="467" t="s">
        <v>306</v>
      </c>
      <c r="C30" s="342">
        <f>890+35+8300</f>
        <v>9225</v>
      </c>
    </row>
    <row r="31" spans="1:3" s="465" customFormat="1" ht="12" customHeight="1">
      <c r="A31" s="14" t="s">
        <v>301</v>
      </c>
      <c r="B31" s="467" t="s">
        <v>307</v>
      </c>
      <c r="C31" s="342">
        <v>2000</v>
      </c>
    </row>
    <row r="32" spans="1:3" s="465" customFormat="1" ht="12" customHeight="1">
      <c r="A32" s="14" t="s">
        <v>302</v>
      </c>
      <c r="B32" s="467" t="s">
        <v>308</v>
      </c>
      <c r="C32" s="342"/>
    </row>
    <row r="33" spans="1:3" s="465" customFormat="1" ht="12" customHeight="1" thickBot="1">
      <c r="A33" s="16" t="s">
        <v>303</v>
      </c>
      <c r="B33" s="468" t="s">
        <v>309</v>
      </c>
      <c r="C33" s="344">
        <v>40</v>
      </c>
    </row>
    <row r="34" spans="1:3" s="465" customFormat="1" ht="12" customHeight="1" thickBot="1">
      <c r="A34" s="20" t="s">
        <v>25</v>
      </c>
      <c r="B34" s="21" t="s">
        <v>310</v>
      </c>
      <c r="C34" s="340">
        <f>SUM(C35:C44)</f>
        <v>31336</v>
      </c>
    </row>
    <row r="35" spans="1:3" s="465" customFormat="1" ht="12" customHeight="1">
      <c r="A35" s="15" t="s">
        <v>102</v>
      </c>
      <c r="B35" s="466" t="s">
        <v>313</v>
      </c>
      <c r="C35" s="343">
        <v>170</v>
      </c>
    </row>
    <row r="36" spans="1:3" s="465" customFormat="1" ht="12" customHeight="1">
      <c r="A36" s="14" t="s">
        <v>103</v>
      </c>
      <c r="B36" s="467" t="s">
        <v>314</v>
      </c>
      <c r="C36" s="342">
        <v>3717</v>
      </c>
    </row>
    <row r="37" spans="1:3" s="465" customFormat="1" ht="12" customHeight="1">
      <c r="A37" s="14" t="s">
        <v>104</v>
      </c>
      <c r="B37" s="467" t="s">
        <v>315</v>
      </c>
      <c r="C37" s="342"/>
    </row>
    <row r="38" spans="1:3" s="465" customFormat="1" ht="12" customHeight="1">
      <c r="A38" s="14" t="s">
        <v>188</v>
      </c>
      <c r="B38" s="467" t="s">
        <v>316</v>
      </c>
      <c r="C38" s="342">
        <v>4044</v>
      </c>
    </row>
    <row r="39" spans="1:3" s="465" customFormat="1" ht="12" customHeight="1">
      <c r="A39" s="14" t="s">
        <v>189</v>
      </c>
      <c r="B39" s="467" t="s">
        <v>317</v>
      </c>
      <c r="C39" s="342">
        <f>17830-170</f>
        <v>17660</v>
      </c>
    </row>
    <row r="40" spans="1:3" s="465" customFormat="1" ht="12" customHeight="1">
      <c r="A40" s="14" t="s">
        <v>190</v>
      </c>
      <c r="B40" s="467" t="s">
        <v>318</v>
      </c>
      <c r="C40" s="342">
        <v>4815</v>
      </c>
    </row>
    <row r="41" spans="1:3" s="465" customFormat="1" ht="12" customHeight="1">
      <c r="A41" s="14" t="s">
        <v>191</v>
      </c>
      <c r="B41" s="467" t="s">
        <v>319</v>
      </c>
      <c r="C41" s="342"/>
    </row>
    <row r="42" spans="1:3" s="465" customFormat="1" ht="12" customHeight="1">
      <c r="A42" s="14" t="s">
        <v>192</v>
      </c>
      <c r="B42" s="467" t="s">
        <v>320</v>
      </c>
      <c r="C42" s="342"/>
    </row>
    <row r="43" spans="1:3" s="465" customFormat="1" ht="12" customHeight="1">
      <c r="A43" s="14" t="s">
        <v>311</v>
      </c>
      <c r="B43" s="467" t="s">
        <v>321</v>
      </c>
      <c r="C43" s="345"/>
    </row>
    <row r="44" spans="1:3" s="465" customFormat="1" ht="12" customHeight="1" thickBot="1">
      <c r="A44" s="16" t="s">
        <v>312</v>
      </c>
      <c r="B44" s="468" t="s">
        <v>322</v>
      </c>
      <c r="C44" s="453">
        <v>930</v>
      </c>
    </row>
    <row r="45" spans="1:3" s="465" customFormat="1" ht="12" customHeight="1" thickBot="1">
      <c r="A45" s="20" t="s">
        <v>26</v>
      </c>
      <c r="B45" s="21" t="s">
        <v>323</v>
      </c>
      <c r="C45" s="340">
        <f>SUM(C46:C50)</f>
        <v>3078</v>
      </c>
    </row>
    <row r="46" spans="1:3" s="465" customFormat="1" ht="12" customHeight="1">
      <c r="A46" s="15" t="s">
        <v>105</v>
      </c>
      <c r="B46" s="466" t="s">
        <v>327</v>
      </c>
      <c r="C46" s="516"/>
    </row>
    <row r="47" spans="1:3" s="465" customFormat="1" ht="12" customHeight="1">
      <c r="A47" s="14" t="s">
        <v>106</v>
      </c>
      <c r="B47" s="467" t="s">
        <v>328</v>
      </c>
      <c r="C47" s="345">
        <v>3078</v>
      </c>
    </row>
    <row r="48" spans="1:3" s="465" customFormat="1" ht="12" customHeight="1">
      <c r="A48" s="14" t="s">
        <v>324</v>
      </c>
      <c r="B48" s="467" t="s">
        <v>329</v>
      </c>
      <c r="C48" s="345"/>
    </row>
    <row r="49" spans="1:3" s="465" customFormat="1" ht="12" customHeight="1">
      <c r="A49" s="14" t="s">
        <v>325</v>
      </c>
      <c r="B49" s="467" t="s">
        <v>330</v>
      </c>
      <c r="C49" s="345"/>
    </row>
    <row r="50" spans="1:3" s="465" customFormat="1" ht="12" customHeight="1" thickBot="1">
      <c r="A50" s="16" t="s">
        <v>326</v>
      </c>
      <c r="B50" s="468" t="s">
        <v>331</v>
      </c>
      <c r="C50" s="453"/>
    </row>
    <row r="51" spans="1:3" s="465" customFormat="1" ht="12" customHeight="1" thickBot="1">
      <c r="A51" s="20" t="s">
        <v>193</v>
      </c>
      <c r="B51" s="21" t="s">
        <v>332</v>
      </c>
      <c r="C51" s="340">
        <f>SUM(C52:C54)</f>
        <v>0</v>
      </c>
    </row>
    <row r="52" spans="1:3" s="465" customFormat="1" ht="12" customHeight="1">
      <c r="A52" s="15" t="s">
        <v>107</v>
      </c>
      <c r="B52" s="466" t="s">
        <v>333</v>
      </c>
      <c r="C52" s="343"/>
    </row>
    <row r="53" spans="1:3" s="465" customFormat="1" ht="12" customHeight="1">
      <c r="A53" s="14" t="s">
        <v>108</v>
      </c>
      <c r="B53" s="467" t="s">
        <v>541</v>
      </c>
      <c r="C53" s="342"/>
    </row>
    <row r="54" spans="1:3" s="465" customFormat="1" ht="12" customHeight="1">
      <c r="A54" s="14" t="s">
        <v>337</v>
      </c>
      <c r="B54" s="467" t="s">
        <v>335</v>
      </c>
      <c r="C54" s="342"/>
    </row>
    <row r="55" spans="1:3" s="465" customFormat="1" ht="12" customHeight="1" thickBot="1">
      <c r="A55" s="16" t="s">
        <v>338</v>
      </c>
      <c r="B55" s="468" t="s">
        <v>336</v>
      </c>
      <c r="C55" s="344"/>
    </row>
    <row r="56" spans="1:3" s="465" customFormat="1" ht="12" customHeight="1" thickBot="1">
      <c r="A56" s="20" t="s">
        <v>28</v>
      </c>
      <c r="B56" s="335" t="s">
        <v>339</v>
      </c>
      <c r="C56" s="340">
        <f>SUM(C57:C59)</f>
        <v>0</v>
      </c>
    </row>
    <row r="57" spans="1:3" s="465" customFormat="1" ht="12" customHeight="1">
      <c r="A57" s="15" t="s">
        <v>194</v>
      </c>
      <c r="B57" s="466" t="s">
        <v>341</v>
      </c>
      <c r="C57" s="345"/>
    </row>
    <row r="58" spans="1:3" s="465" customFormat="1" ht="12" customHeight="1">
      <c r="A58" s="14" t="s">
        <v>195</v>
      </c>
      <c r="B58" s="467" t="s">
        <v>542</v>
      </c>
      <c r="C58" s="345"/>
    </row>
    <row r="59" spans="1:3" s="465" customFormat="1" ht="12" customHeight="1">
      <c r="A59" s="14" t="s">
        <v>251</v>
      </c>
      <c r="B59" s="467" t="s">
        <v>342</v>
      </c>
      <c r="C59" s="345"/>
    </row>
    <row r="60" spans="1:3" s="465" customFormat="1" ht="12" customHeight="1" thickBot="1">
      <c r="A60" s="16" t="s">
        <v>340</v>
      </c>
      <c r="B60" s="468" t="s">
        <v>343</v>
      </c>
      <c r="C60" s="345"/>
    </row>
    <row r="61" spans="1:3" s="465" customFormat="1" ht="12" customHeight="1" thickBot="1">
      <c r="A61" s="20" t="s">
        <v>29</v>
      </c>
      <c r="B61" s="21" t="s">
        <v>344</v>
      </c>
      <c r="C61" s="346">
        <f>+C6+C13+C20+C27+C34+C45+C51+C56</f>
        <v>224826</v>
      </c>
    </row>
    <row r="62" spans="1:3" s="465" customFormat="1" ht="12" customHeight="1" thickBot="1">
      <c r="A62" s="469" t="s">
        <v>345</v>
      </c>
      <c r="B62" s="335" t="s">
        <v>346</v>
      </c>
      <c r="C62" s="340">
        <f>SUM(C63:C65)</f>
        <v>0</v>
      </c>
    </row>
    <row r="63" spans="1:3" s="465" customFormat="1" ht="12" customHeight="1">
      <c r="A63" s="15" t="s">
        <v>379</v>
      </c>
      <c r="B63" s="466" t="s">
        <v>347</v>
      </c>
      <c r="C63" s="345"/>
    </row>
    <row r="64" spans="1:3" s="465" customFormat="1" ht="12" customHeight="1">
      <c r="A64" s="14" t="s">
        <v>388</v>
      </c>
      <c r="B64" s="467" t="s">
        <v>348</v>
      </c>
      <c r="C64" s="345"/>
    </row>
    <row r="65" spans="1:3" s="465" customFormat="1" ht="12" customHeight="1" thickBot="1">
      <c r="A65" s="16" t="s">
        <v>389</v>
      </c>
      <c r="B65" s="470" t="s">
        <v>349</v>
      </c>
      <c r="C65" s="345"/>
    </row>
    <row r="66" spans="1:3" s="465" customFormat="1" ht="12" customHeight="1" thickBot="1">
      <c r="A66" s="469" t="s">
        <v>350</v>
      </c>
      <c r="B66" s="335" t="s">
        <v>351</v>
      </c>
      <c r="C66" s="340">
        <f>SUM(C67:C70)</f>
        <v>0</v>
      </c>
    </row>
    <row r="67" spans="1:3" s="465" customFormat="1" ht="12" customHeight="1">
      <c r="A67" s="15" t="s">
        <v>162</v>
      </c>
      <c r="B67" s="466" t="s">
        <v>352</v>
      </c>
      <c r="C67" s="345"/>
    </row>
    <row r="68" spans="1:3" s="465" customFormat="1" ht="12" customHeight="1">
      <c r="A68" s="14" t="s">
        <v>163</v>
      </c>
      <c r="B68" s="467" t="s">
        <v>353</v>
      </c>
      <c r="C68" s="345"/>
    </row>
    <row r="69" spans="1:3" s="465" customFormat="1" ht="12" customHeight="1">
      <c r="A69" s="14" t="s">
        <v>380</v>
      </c>
      <c r="B69" s="467" t="s">
        <v>354</v>
      </c>
      <c r="C69" s="345"/>
    </row>
    <row r="70" spans="1:3" s="465" customFormat="1" ht="12" customHeight="1" thickBot="1">
      <c r="A70" s="16" t="s">
        <v>381</v>
      </c>
      <c r="B70" s="468" t="s">
        <v>355</v>
      </c>
      <c r="C70" s="345"/>
    </row>
    <row r="71" spans="1:3" s="465" customFormat="1" ht="12" customHeight="1" thickBot="1">
      <c r="A71" s="469" t="s">
        <v>356</v>
      </c>
      <c r="B71" s="335" t="s">
        <v>357</v>
      </c>
      <c r="C71" s="340">
        <f>SUM(C72:C73)</f>
        <v>1345</v>
      </c>
    </row>
    <row r="72" spans="1:3" s="465" customFormat="1" ht="12" customHeight="1">
      <c r="A72" s="15" t="s">
        <v>382</v>
      </c>
      <c r="B72" s="466" t="s">
        <v>358</v>
      </c>
      <c r="C72" s="345">
        <v>1345</v>
      </c>
    </row>
    <row r="73" spans="1:3" s="465" customFormat="1" ht="12" customHeight="1" thickBot="1">
      <c r="A73" s="16" t="s">
        <v>383</v>
      </c>
      <c r="B73" s="468" t="s">
        <v>359</v>
      </c>
      <c r="C73" s="345"/>
    </row>
    <row r="74" spans="1:3" s="465" customFormat="1" ht="12" customHeight="1" thickBot="1">
      <c r="A74" s="469" t="s">
        <v>360</v>
      </c>
      <c r="B74" s="335" t="s">
        <v>361</v>
      </c>
      <c r="C74" s="340"/>
    </row>
    <row r="75" spans="1:3" s="465" customFormat="1" ht="12" customHeight="1">
      <c r="A75" s="15" t="s">
        <v>384</v>
      </c>
      <c r="B75" s="466" t="s">
        <v>362</v>
      </c>
      <c r="C75" s="345"/>
    </row>
    <row r="76" spans="1:3" s="465" customFormat="1" ht="12" customHeight="1">
      <c r="A76" s="14" t="s">
        <v>385</v>
      </c>
      <c r="B76" s="467" t="s">
        <v>363</v>
      </c>
      <c r="C76" s="345"/>
    </row>
    <row r="77" spans="1:3" s="465" customFormat="1" ht="12" customHeight="1" thickBot="1">
      <c r="A77" s="16" t="s">
        <v>386</v>
      </c>
      <c r="B77" s="468" t="s">
        <v>364</v>
      </c>
      <c r="C77" s="345"/>
    </row>
    <row r="78" spans="1:3" s="465" customFormat="1" ht="12" customHeight="1" thickBot="1">
      <c r="A78" s="469" t="s">
        <v>365</v>
      </c>
      <c r="B78" s="335" t="s">
        <v>387</v>
      </c>
      <c r="C78" s="340">
        <f>SUM(C79:C82)</f>
        <v>0</v>
      </c>
    </row>
    <row r="79" spans="1:3" s="465" customFormat="1" ht="12" customHeight="1">
      <c r="A79" s="471" t="s">
        <v>366</v>
      </c>
      <c r="B79" s="466" t="s">
        <v>367</v>
      </c>
      <c r="C79" s="345"/>
    </row>
    <row r="80" spans="1:3" s="465" customFormat="1" ht="12" customHeight="1">
      <c r="A80" s="472" t="s">
        <v>368</v>
      </c>
      <c r="B80" s="467" t="s">
        <v>369</v>
      </c>
      <c r="C80" s="345"/>
    </row>
    <row r="81" spans="1:3" s="465" customFormat="1" ht="12" customHeight="1">
      <c r="A81" s="472" t="s">
        <v>370</v>
      </c>
      <c r="B81" s="467" t="s">
        <v>371</v>
      </c>
      <c r="C81" s="345"/>
    </row>
    <row r="82" spans="1:3" s="465" customFormat="1" ht="12" customHeight="1" thickBot="1">
      <c r="A82" s="473" t="s">
        <v>372</v>
      </c>
      <c r="B82" s="468" t="s">
        <v>373</v>
      </c>
      <c r="C82" s="345"/>
    </row>
    <row r="83" spans="1:3" s="465" customFormat="1" ht="13.5" customHeight="1" thickBot="1">
      <c r="A83" s="469" t="s">
        <v>374</v>
      </c>
      <c r="B83" s="335" t="s">
        <v>375</v>
      </c>
      <c r="C83" s="517"/>
    </row>
    <row r="84" spans="1:3" s="465" customFormat="1" ht="15.75" customHeight="1" thickBot="1">
      <c r="A84" s="469" t="s">
        <v>376</v>
      </c>
      <c r="B84" s="474" t="s">
        <v>377</v>
      </c>
      <c r="C84" s="346">
        <f>+C62+C66+C71+C74+C78+C83</f>
        <v>1345</v>
      </c>
    </row>
    <row r="85" spans="1:3" s="465" customFormat="1" ht="16.5" customHeight="1" thickBot="1">
      <c r="A85" s="475" t="s">
        <v>390</v>
      </c>
      <c r="B85" s="476" t="s">
        <v>378</v>
      </c>
      <c r="C85" s="346">
        <f>+C61+C84</f>
        <v>226171</v>
      </c>
    </row>
    <row r="86" spans="1:3" s="465" customFormat="1" ht="83.25" customHeight="1">
      <c r="A86" s="5"/>
      <c r="B86" s="6"/>
      <c r="C86" s="347"/>
    </row>
    <row r="87" spans="1:3" ht="16.5" customHeight="1">
      <c r="A87" s="581" t="s">
        <v>50</v>
      </c>
      <c r="B87" s="581"/>
      <c r="C87" s="581"/>
    </row>
    <row r="88" spans="1:3" s="477" customFormat="1" ht="16.5" customHeight="1" thickBot="1">
      <c r="A88" s="582" t="s">
        <v>166</v>
      </c>
      <c r="B88" s="582"/>
      <c r="C88" s="165" t="s">
        <v>250</v>
      </c>
    </row>
    <row r="89" spans="1:3" ht="37.5" customHeight="1" thickBot="1">
      <c r="A89" s="23" t="s">
        <v>78</v>
      </c>
      <c r="B89" s="24" t="s">
        <v>51</v>
      </c>
      <c r="C89" s="44" t="s">
        <v>279</v>
      </c>
    </row>
    <row r="90" spans="1:3" s="464" customFormat="1" ht="12" customHeight="1" thickBot="1">
      <c r="A90" s="37">
        <v>1</v>
      </c>
      <c r="B90" s="38">
        <v>2</v>
      </c>
      <c r="C90" s="39">
        <v>3</v>
      </c>
    </row>
    <row r="91" spans="1:3" ht="12" customHeight="1" thickBot="1">
      <c r="A91" s="22" t="s">
        <v>21</v>
      </c>
      <c r="B91" s="31" t="s">
        <v>393</v>
      </c>
      <c r="C91" s="339">
        <f>SUM(C92:C96)</f>
        <v>203896</v>
      </c>
    </row>
    <row r="92" spans="1:3" ht="12" customHeight="1">
      <c r="A92" s="17" t="s">
        <v>109</v>
      </c>
      <c r="B92" s="10" t="s">
        <v>52</v>
      </c>
      <c r="C92" s="341">
        <v>59422</v>
      </c>
    </row>
    <row r="93" spans="1:3" ht="12" customHeight="1">
      <c r="A93" s="14" t="s">
        <v>110</v>
      </c>
      <c r="B93" s="8" t="s">
        <v>196</v>
      </c>
      <c r="C93" s="342">
        <v>10737</v>
      </c>
    </row>
    <row r="94" spans="1:3" ht="12" customHeight="1">
      <c r="A94" s="14" t="s">
        <v>111</v>
      </c>
      <c r="B94" s="8" t="s">
        <v>152</v>
      </c>
      <c r="C94" s="344">
        <v>67336</v>
      </c>
    </row>
    <row r="95" spans="1:3" ht="12" customHeight="1">
      <c r="A95" s="14" t="s">
        <v>112</v>
      </c>
      <c r="B95" s="11" t="s">
        <v>197</v>
      </c>
      <c r="C95" s="344">
        <f>33413+5017</f>
        <v>38430</v>
      </c>
    </row>
    <row r="96" spans="1:3" ht="12" customHeight="1">
      <c r="A96" s="14" t="s">
        <v>123</v>
      </c>
      <c r="B96" s="19" t="s">
        <v>198</v>
      </c>
      <c r="C96" s="344">
        <f>7199+6043+500+852+7713+5664</f>
        <v>27971</v>
      </c>
    </row>
    <row r="97" spans="1:3" ht="12" customHeight="1">
      <c r="A97" s="14" t="s">
        <v>113</v>
      </c>
      <c r="B97" s="8" t="s">
        <v>394</v>
      </c>
      <c r="C97" s="344"/>
    </row>
    <row r="98" spans="1:3" ht="12" customHeight="1">
      <c r="A98" s="14" t="s">
        <v>114</v>
      </c>
      <c r="B98" s="168" t="s">
        <v>395</v>
      </c>
      <c r="C98" s="344"/>
    </row>
    <row r="99" spans="1:3" ht="12" customHeight="1">
      <c r="A99" s="14" t="s">
        <v>124</v>
      </c>
      <c r="B99" s="169" t="s">
        <v>396</v>
      </c>
      <c r="C99" s="344"/>
    </row>
    <row r="100" spans="1:3" ht="12" customHeight="1">
      <c r="A100" s="14" t="s">
        <v>125</v>
      </c>
      <c r="B100" s="169" t="s">
        <v>397</v>
      </c>
      <c r="C100" s="344"/>
    </row>
    <row r="101" spans="1:3" ht="12" customHeight="1">
      <c r="A101" s="14" t="s">
        <v>126</v>
      </c>
      <c r="B101" s="168" t="s">
        <v>398</v>
      </c>
      <c r="C101" s="344">
        <f>7199+500+852+7713+5664</f>
        <v>21928</v>
      </c>
    </row>
    <row r="102" spans="1:3" ht="12" customHeight="1">
      <c r="A102" s="14" t="s">
        <v>127</v>
      </c>
      <c r="B102" s="168" t="s">
        <v>399</v>
      </c>
      <c r="C102" s="344"/>
    </row>
    <row r="103" spans="1:3" ht="12" customHeight="1">
      <c r="A103" s="14" t="s">
        <v>129</v>
      </c>
      <c r="B103" s="169" t="s">
        <v>400</v>
      </c>
      <c r="C103" s="344"/>
    </row>
    <row r="104" spans="1:3" ht="12" customHeight="1">
      <c r="A104" s="13" t="s">
        <v>199</v>
      </c>
      <c r="B104" s="170" t="s">
        <v>401</v>
      </c>
      <c r="C104" s="344"/>
    </row>
    <row r="105" spans="1:3" ht="12" customHeight="1">
      <c r="A105" s="14" t="s">
        <v>391</v>
      </c>
      <c r="B105" s="170" t="s">
        <v>402</v>
      </c>
      <c r="C105" s="344"/>
    </row>
    <row r="106" spans="1:3" ht="12" customHeight="1" thickBot="1">
      <c r="A106" s="18" t="s">
        <v>392</v>
      </c>
      <c r="B106" s="171" t="s">
        <v>403</v>
      </c>
      <c r="C106" s="348">
        <f>5443+600</f>
        <v>6043</v>
      </c>
    </row>
    <row r="107" spans="1:3" ht="12" customHeight="1" thickBot="1">
      <c r="A107" s="20" t="s">
        <v>22</v>
      </c>
      <c r="B107" s="30" t="s">
        <v>404</v>
      </c>
      <c r="C107" s="340">
        <f>+C108+C110+C112</f>
        <v>21975</v>
      </c>
    </row>
    <row r="108" spans="1:3" ht="12" customHeight="1">
      <c r="A108" s="15" t="s">
        <v>115</v>
      </c>
      <c r="B108" s="8" t="s">
        <v>249</v>
      </c>
      <c r="C108" s="343">
        <f>14142</f>
        <v>14142</v>
      </c>
    </row>
    <row r="109" spans="1:3" ht="12" customHeight="1">
      <c r="A109" s="15" t="s">
        <v>116</v>
      </c>
      <c r="B109" s="12" t="s">
        <v>408</v>
      </c>
      <c r="C109" s="343"/>
    </row>
    <row r="110" spans="1:3" ht="12" customHeight="1">
      <c r="A110" s="15" t="s">
        <v>117</v>
      </c>
      <c r="B110" s="12" t="s">
        <v>200</v>
      </c>
      <c r="C110" s="342"/>
    </row>
    <row r="111" spans="1:3" ht="12" customHeight="1">
      <c r="A111" s="15" t="s">
        <v>118</v>
      </c>
      <c r="B111" s="12" t="s">
        <v>409</v>
      </c>
      <c r="C111" s="308"/>
    </row>
    <row r="112" spans="1:3" ht="12" customHeight="1">
      <c r="A112" s="15" t="s">
        <v>119</v>
      </c>
      <c r="B112" s="337" t="s">
        <v>252</v>
      </c>
      <c r="C112" s="308">
        <v>7833</v>
      </c>
    </row>
    <row r="113" spans="1:3" ht="12" customHeight="1">
      <c r="A113" s="15" t="s">
        <v>128</v>
      </c>
      <c r="B113" s="336" t="s">
        <v>543</v>
      </c>
      <c r="C113" s="308"/>
    </row>
    <row r="114" spans="1:3" ht="12" customHeight="1">
      <c r="A114" s="15" t="s">
        <v>130</v>
      </c>
      <c r="B114" s="462" t="s">
        <v>414</v>
      </c>
      <c r="C114" s="308"/>
    </row>
    <row r="115" spans="1:3" ht="15.75">
      <c r="A115" s="15" t="s">
        <v>201</v>
      </c>
      <c r="B115" s="169" t="s">
        <v>397</v>
      </c>
      <c r="C115" s="308"/>
    </row>
    <row r="116" spans="1:3" ht="12" customHeight="1">
      <c r="A116" s="15" t="s">
        <v>202</v>
      </c>
      <c r="B116" s="169" t="s">
        <v>413</v>
      </c>
      <c r="C116" s="308"/>
    </row>
    <row r="117" spans="1:3" ht="12" customHeight="1">
      <c r="A117" s="15" t="s">
        <v>203</v>
      </c>
      <c r="B117" s="169" t="s">
        <v>412</v>
      </c>
      <c r="C117" s="308">
        <v>7833</v>
      </c>
    </row>
    <row r="118" spans="1:3" ht="12" customHeight="1">
      <c r="A118" s="15" t="s">
        <v>405</v>
      </c>
      <c r="B118" s="169" t="s">
        <v>400</v>
      </c>
      <c r="C118" s="308"/>
    </row>
    <row r="119" spans="1:3" ht="12" customHeight="1">
      <c r="A119" s="15" t="s">
        <v>406</v>
      </c>
      <c r="B119" s="169" t="s">
        <v>411</v>
      </c>
      <c r="C119" s="308"/>
    </row>
    <row r="120" spans="1:3" ht="16.5" thickBot="1">
      <c r="A120" s="13" t="s">
        <v>407</v>
      </c>
      <c r="B120" s="169" t="s">
        <v>410</v>
      </c>
      <c r="C120" s="310"/>
    </row>
    <row r="121" spans="1:3" ht="12" customHeight="1" thickBot="1">
      <c r="A121" s="20" t="s">
        <v>23</v>
      </c>
      <c r="B121" s="149" t="s">
        <v>415</v>
      </c>
      <c r="C121" s="340">
        <f>+C122+C123</f>
        <v>300</v>
      </c>
    </row>
    <row r="122" spans="1:3" ht="12" customHeight="1">
      <c r="A122" s="15" t="s">
        <v>98</v>
      </c>
      <c r="B122" s="9" t="s">
        <v>65</v>
      </c>
      <c r="C122" s="343">
        <v>300</v>
      </c>
    </row>
    <row r="123" spans="1:3" ht="12" customHeight="1" thickBot="1">
      <c r="A123" s="16" t="s">
        <v>99</v>
      </c>
      <c r="B123" s="12" t="s">
        <v>66</v>
      </c>
      <c r="C123" s="344"/>
    </row>
    <row r="124" spans="1:3" ht="12" customHeight="1" thickBot="1">
      <c r="A124" s="20" t="s">
        <v>24</v>
      </c>
      <c r="B124" s="149" t="s">
        <v>416</v>
      </c>
      <c r="C124" s="340">
        <f>+C91+C107+C121</f>
        <v>226171</v>
      </c>
    </row>
    <row r="125" spans="1:3" ht="12" customHeight="1" thickBot="1">
      <c r="A125" s="20" t="s">
        <v>25</v>
      </c>
      <c r="B125" s="149" t="s">
        <v>417</v>
      </c>
      <c r="C125" s="340"/>
    </row>
    <row r="126" spans="1:3" ht="12" customHeight="1">
      <c r="A126" s="15" t="s">
        <v>102</v>
      </c>
      <c r="B126" s="9" t="s">
        <v>418</v>
      </c>
      <c r="C126" s="308"/>
    </row>
    <row r="127" spans="1:3" ht="12" customHeight="1">
      <c r="A127" s="15" t="s">
        <v>103</v>
      </c>
      <c r="B127" s="9" t="s">
        <v>419</v>
      </c>
      <c r="C127" s="308"/>
    </row>
    <row r="128" spans="1:3" ht="12" customHeight="1" thickBot="1">
      <c r="A128" s="13" t="s">
        <v>104</v>
      </c>
      <c r="B128" s="7" t="s">
        <v>420</v>
      </c>
      <c r="C128" s="308"/>
    </row>
    <row r="129" spans="1:3" ht="12" customHeight="1" thickBot="1">
      <c r="A129" s="20" t="s">
        <v>26</v>
      </c>
      <c r="B129" s="149" t="s">
        <v>485</v>
      </c>
      <c r="C129" s="340">
        <f>+C130+C131+C132+C133</f>
        <v>0</v>
      </c>
    </row>
    <row r="130" spans="1:3" ht="12" customHeight="1">
      <c r="A130" s="15" t="s">
        <v>105</v>
      </c>
      <c r="B130" s="9" t="s">
        <v>421</v>
      </c>
      <c r="C130" s="308"/>
    </row>
    <row r="131" spans="1:3" ht="12" customHeight="1">
      <c r="A131" s="15" t="s">
        <v>106</v>
      </c>
      <c r="B131" s="9" t="s">
        <v>422</v>
      </c>
      <c r="C131" s="308"/>
    </row>
    <row r="132" spans="1:3" ht="12" customHeight="1">
      <c r="A132" s="15" t="s">
        <v>324</v>
      </c>
      <c r="B132" s="9" t="s">
        <v>423</v>
      </c>
      <c r="C132" s="308"/>
    </row>
    <row r="133" spans="1:3" ht="12" customHeight="1" thickBot="1">
      <c r="A133" s="13" t="s">
        <v>325</v>
      </c>
      <c r="B133" s="7" t="s">
        <v>424</v>
      </c>
      <c r="C133" s="308"/>
    </row>
    <row r="134" spans="1:3" ht="12" customHeight="1" thickBot="1">
      <c r="A134" s="20" t="s">
        <v>27</v>
      </c>
      <c r="B134" s="149" t="s">
        <v>425</v>
      </c>
      <c r="C134" s="346">
        <f>+C135+C136+C137+C138</f>
        <v>0</v>
      </c>
    </row>
    <row r="135" spans="1:3" ht="12" customHeight="1">
      <c r="A135" s="15" t="s">
        <v>107</v>
      </c>
      <c r="B135" s="9" t="s">
        <v>426</v>
      </c>
      <c r="C135" s="308"/>
    </row>
    <row r="136" spans="1:3" ht="12" customHeight="1">
      <c r="A136" s="15" t="s">
        <v>108</v>
      </c>
      <c r="B136" s="9" t="s">
        <v>436</v>
      </c>
      <c r="C136" s="308"/>
    </row>
    <row r="137" spans="1:3" ht="12" customHeight="1">
      <c r="A137" s="15" t="s">
        <v>337</v>
      </c>
      <c r="B137" s="9" t="s">
        <v>427</v>
      </c>
      <c r="C137" s="308"/>
    </row>
    <row r="138" spans="1:3" ht="12" customHeight="1" thickBot="1">
      <c r="A138" s="13" t="s">
        <v>338</v>
      </c>
      <c r="B138" s="7" t="s">
        <v>428</v>
      </c>
      <c r="C138" s="308"/>
    </row>
    <row r="139" spans="1:3" ht="12" customHeight="1" thickBot="1">
      <c r="A139" s="20" t="s">
        <v>28</v>
      </c>
      <c r="B139" s="149" t="s">
        <v>429</v>
      </c>
      <c r="C139" s="349">
        <f>+C140+C141+C142+C143</f>
        <v>0</v>
      </c>
    </row>
    <row r="140" spans="1:3" ht="12" customHeight="1">
      <c r="A140" s="15" t="s">
        <v>194</v>
      </c>
      <c r="B140" s="9" t="s">
        <v>430</v>
      </c>
      <c r="C140" s="308"/>
    </row>
    <row r="141" spans="1:3" ht="12" customHeight="1">
      <c r="A141" s="15" t="s">
        <v>195</v>
      </c>
      <c r="B141" s="9" t="s">
        <v>431</v>
      </c>
      <c r="C141" s="308"/>
    </row>
    <row r="142" spans="1:3" ht="12" customHeight="1">
      <c r="A142" s="15" t="s">
        <v>251</v>
      </c>
      <c r="B142" s="9" t="s">
        <v>432</v>
      </c>
      <c r="C142" s="308"/>
    </row>
    <row r="143" spans="1:3" ht="12" customHeight="1" thickBot="1">
      <c r="A143" s="15" t="s">
        <v>340</v>
      </c>
      <c r="B143" s="9" t="s">
        <v>433</v>
      </c>
      <c r="C143" s="308"/>
    </row>
    <row r="144" spans="1:9" ht="15" customHeight="1" thickBot="1">
      <c r="A144" s="20" t="s">
        <v>29</v>
      </c>
      <c r="B144" s="149" t="s">
        <v>434</v>
      </c>
      <c r="C144" s="478">
        <f>+C125+C129+C134+C139</f>
        <v>0</v>
      </c>
      <c r="F144" s="479"/>
      <c r="G144" s="480"/>
      <c r="H144" s="480"/>
      <c r="I144" s="480"/>
    </row>
    <row r="145" spans="1:3" s="465" customFormat="1" ht="12.75" customHeight="1" thickBot="1">
      <c r="A145" s="338" t="s">
        <v>30</v>
      </c>
      <c r="B145" s="430" t="s">
        <v>435</v>
      </c>
      <c r="C145" s="478">
        <f>+C124+C144</f>
        <v>226171</v>
      </c>
    </row>
    <row r="146" ht="7.5" customHeight="1"/>
    <row r="147" spans="1:3" ht="15.75">
      <c r="A147" s="583" t="s">
        <v>437</v>
      </c>
      <c r="B147" s="583"/>
      <c r="C147" s="583"/>
    </row>
    <row r="148" spans="1:3" ht="15" customHeight="1" thickBot="1">
      <c r="A148" s="580" t="s">
        <v>167</v>
      </c>
      <c r="B148" s="580"/>
      <c r="C148" s="350" t="s">
        <v>250</v>
      </c>
    </row>
    <row r="149" spans="1:4" ht="13.5" customHeight="1" thickBot="1">
      <c r="A149" s="20">
        <v>1</v>
      </c>
      <c r="B149" s="30" t="s">
        <v>438</v>
      </c>
      <c r="C149" s="340">
        <f>+C61-C124</f>
        <v>-1345</v>
      </c>
      <c r="D149" s="481"/>
    </row>
    <row r="150" spans="1:3" ht="27.75" customHeight="1" thickBot="1">
      <c r="A150" s="20" t="s">
        <v>22</v>
      </c>
      <c r="B150" s="30" t="s">
        <v>439</v>
      </c>
      <c r="C150" s="340">
        <f>+C84-C144</f>
        <v>1345</v>
      </c>
    </row>
  </sheetData>
  <sheetProtection/>
  <mergeCells count="6">
    <mergeCell ref="A148:B148"/>
    <mergeCell ref="A87:C87"/>
    <mergeCell ref="A2:C2"/>
    <mergeCell ref="A3:B3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Tiszaörs Községi Önkormányzat
2014. ÉVI KÖLTSÉGVETÉSÉNEK ÖSSZEVONT MÉRLEGE&amp;10
&amp;R&amp;"Times New Roman CE,Félkövér dőlt"&amp;11 1.1. melléklet a 2/2014. (III. 7.) önkormányzati rendelethez</oddHeader>
  </headerFooter>
  <rowBreaks count="1" manualBreakCount="1">
    <brk id="8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C58"/>
  <sheetViews>
    <sheetView workbookViewId="0" topLeftCell="A1">
      <selection activeCell="G11" sqref="G11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8" t="s">
        <v>533</v>
      </c>
    </row>
    <row r="2" spans="1:3" s="509" customFormat="1" ht="25.5" customHeight="1">
      <c r="A2" s="456" t="s">
        <v>219</v>
      </c>
      <c r="B2" s="401" t="s">
        <v>499</v>
      </c>
      <c r="C2" s="416" t="s">
        <v>67</v>
      </c>
    </row>
    <row r="3" spans="1:3" s="509" customFormat="1" ht="24.75" thickBot="1">
      <c r="A3" s="501" t="s">
        <v>218</v>
      </c>
      <c r="B3" s="402" t="s">
        <v>524</v>
      </c>
      <c r="C3" s="417" t="s">
        <v>67</v>
      </c>
    </row>
    <row r="4" spans="1:3" s="510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271" t="s">
        <v>60</v>
      </c>
    </row>
    <row r="6" spans="1:3" s="511" customFormat="1" ht="12.75" customHeight="1" thickBot="1">
      <c r="A6" s="231">
        <v>1</v>
      </c>
      <c r="B6" s="232">
        <v>2</v>
      </c>
      <c r="C6" s="233">
        <v>3</v>
      </c>
    </row>
    <row r="7" spans="1:3" s="511" customFormat="1" ht="15.75" customHeight="1" thickBot="1">
      <c r="A7" s="272"/>
      <c r="B7" s="273" t="s">
        <v>61</v>
      </c>
      <c r="C7" s="274"/>
    </row>
    <row r="8" spans="1:3" s="418" customFormat="1" ht="12" customHeight="1" thickBot="1">
      <c r="A8" s="231" t="s">
        <v>21</v>
      </c>
      <c r="B8" s="275" t="s">
        <v>500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313</v>
      </c>
      <c r="C9" s="407"/>
    </row>
    <row r="10" spans="1:3" s="418" customFormat="1" ht="12" customHeight="1">
      <c r="A10" s="503" t="s">
        <v>110</v>
      </c>
      <c r="B10" s="8" t="s">
        <v>314</v>
      </c>
      <c r="C10" s="358"/>
    </row>
    <row r="11" spans="1:3" s="418" customFormat="1" ht="12" customHeight="1">
      <c r="A11" s="503" t="s">
        <v>111</v>
      </c>
      <c r="B11" s="8" t="s">
        <v>315</v>
      </c>
      <c r="C11" s="358"/>
    </row>
    <row r="12" spans="1:3" s="418" customFormat="1" ht="12" customHeight="1">
      <c r="A12" s="503" t="s">
        <v>112</v>
      </c>
      <c r="B12" s="8" t="s">
        <v>316</v>
      </c>
      <c r="C12" s="358"/>
    </row>
    <row r="13" spans="1:3" s="418" customFormat="1" ht="12" customHeight="1">
      <c r="A13" s="503" t="s">
        <v>161</v>
      </c>
      <c r="B13" s="8" t="s">
        <v>317</v>
      </c>
      <c r="C13" s="358"/>
    </row>
    <row r="14" spans="1:3" s="418" customFormat="1" ht="12" customHeight="1">
      <c r="A14" s="503" t="s">
        <v>113</v>
      </c>
      <c r="B14" s="8" t="s">
        <v>501</v>
      </c>
      <c r="C14" s="358"/>
    </row>
    <row r="15" spans="1:3" s="418" customFormat="1" ht="12" customHeight="1">
      <c r="A15" s="503" t="s">
        <v>114</v>
      </c>
      <c r="B15" s="7" t="s">
        <v>502</v>
      </c>
      <c r="C15" s="358"/>
    </row>
    <row r="16" spans="1:3" s="418" customFormat="1" ht="12" customHeight="1">
      <c r="A16" s="503" t="s">
        <v>124</v>
      </c>
      <c r="B16" s="8" t="s">
        <v>320</v>
      </c>
      <c r="C16" s="408"/>
    </row>
    <row r="17" spans="1:3" s="512" customFormat="1" ht="12" customHeight="1">
      <c r="A17" s="503" t="s">
        <v>125</v>
      </c>
      <c r="B17" s="8" t="s">
        <v>321</v>
      </c>
      <c r="C17" s="358"/>
    </row>
    <row r="18" spans="1:3" s="512" customFormat="1" ht="12" customHeight="1" thickBot="1">
      <c r="A18" s="503" t="s">
        <v>126</v>
      </c>
      <c r="B18" s="7" t="s">
        <v>322</v>
      </c>
      <c r="C18" s="359"/>
    </row>
    <row r="19" spans="1:3" s="418" customFormat="1" ht="12" customHeight="1" thickBot="1">
      <c r="A19" s="231" t="s">
        <v>22</v>
      </c>
      <c r="B19" s="275" t="s">
        <v>503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288</v>
      </c>
      <c r="C20" s="358"/>
    </row>
    <row r="21" spans="1:3" s="512" customFormat="1" ht="12" customHeight="1">
      <c r="A21" s="503" t="s">
        <v>116</v>
      </c>
      <c r="B21" s="8" t="s">
        <v>504</v>
      </c>
      <c r="C21" s="358"/>
    </row>
    <row r="22" spans="1:3" s="512" customFormat="1" ht="12" customHeight="1">
      <c r="A22" s="503" t="s">
        <v>117</v>
      </c>
      <c r="B22" s="8" t="s">
        <v>505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39" t="s">
        <v>23</v>
      </c>
      <c r="B24" s="149" t="s">
        <v>187</v>
      </c>
      <c r="C24" s="387"/>
    </row>
    <row r="25" spans="1:3" s="512" customFormat="1" ht="12" customHeight="1" thickBot="1">
      <c r="A25" s="239" t="s">
        <v>24</v>
      </c>
      <c r="B25" s="149" t="s">
        <v>506</v>
      </c>
      <c r="C25" s="360">
        <f>+C26+C27</f>
        <v>0</v>
      </c>
    </row>
    <row r="26" spans="1:3" s="512" customFormat="1" ht="12" customHeight="1">
      <c r="A26" s="504" t="s">
        <v>298</v>
      </c>
      <c r="B26" s="505" t="s">
        <v>504</v>
      </c>
      <c r="C26" s="94"/>
    </row>
    <row r="27" spans="1:3" s="512" customFormat="1" ht="12" customHeight="1">
      <c r="A27" s="504" t="s">
        <v>301</v>
      </c>
      <c r="B27" s="506" t="s">
        <v>507</v>
      </c>
      <c r="C27" s="361"/>
    </row>
    <row r="28" spans="1:3" s="512" customFormat="1" ht="12" customHeight="1" thickBot="1">
      <c r="A28" s="503" t="s">
        <v>302</v>
      </c>
      <c r="B28" s="507" t="s">
        <v>508</v>
      </c>
      <c r="C28" s="101"/>
    </row>
    <row r="29" spans="1:3" s="512" customFormat="1" ht="12" customHeight="1" thickBot="1">
      <c r="A29" s="239" t="s">
        <v>25</v>
      </c>
      <c r="B29" s="149" t="s">
        <v>509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327</v>
      </c>
      <c r="C30" s="94"/>
    </row>
    <row r="31" spans="1:3" s="512" customFormat="1" ht="12" customHeight="1">
      <c r="A31" s="504" t="s">
        <v>103</v>
      </c>
      <c r="B31" s="506" t="s">
        <v>328</v>
      </c>
      <c r="C31" s="361"/>
    </row>
    <row r="32" spans="1:3" s="512" customFormat="1" ht="12" customHeight="1" thickBot="1">
      <c r="A32" s="503" t="s">
        <v>104</v>
      </c>
      <c r="B32" s="167" t="s">
        <v>329</v>
      </c>
      <c r="C32" s="101"/>
    </row>
    <row r="33" spans="1:3" s="418" customFormat="1" ht="12" customHeight="1" thickBot="1">
      <c r="A33" s="239" t="s">
        <v>26</v>
      </c>
      <c r="B33" s="149" t="s">
        <v>442</v>
      </c>
      <c r="C33" s="387"/>
    </row>
    <row r="34" spans="1:3" s="418" customFormat="1" ht="12" customHeight="1" thickBot="1">
      <c r="A34" s="239" t="s">
        <v>27</v>
      </c>
      <c r="B34" s="149" t="s">
        <v>510</v>
      </c>
      <c r="C34" s="409"/>
    </row>
    <row r="35" spans="1:3" s="418" customFormat="1" ht="12" customHeight="1" thickBot="1">
      <c r="A35" s="231" t="s">
        <v>28</v>
      </c>
      <c r="B35" s="149" t="s">
        <v>511</v>
      </c>
      <c r="C35" s="410">
        <f>+C8+C19+C24+C25+C29+C33+C34</f>
        <v>0</v>
      </c>
    </row>
    <row r="36" spans="1:3" s="418" customFormat="1" ht="12" customHeight="1" thickBot="1">
      <c r="A36" s="276" t="s">
        <v>29</v>
      </c>
      <c r="B36" s="149" t="s">
        <v>512</v>
      </c>
      <c r="C36" s="410">
        <f>+C37+C38+C39</f>
        <v>0</v>
      </c>
    </row>
    <row r="37" spans="1:3" s="418" customFormat="1" ht="12" customHeight="1">
      <c r="A37" s="504" t="s">
        <v>513</v>
      </c>
      <c r="B37" s="505" t="s">
        <v>259</v>
      </c>
      <c r="C37" s="94"/>
    </row>
    <row r="38" spans="1:3" s="418" customFormat="1" ht="12" customHeight="1">
      <c r="A38" s="504" t="s">
        <v>514</v>
      </c>
      <c r="B38" s="506" t="s">
        <v>3</v>
      </c>
      <c r="C38" s="361"/>
    </row>
    <row r="39" spans="1:3" s="512" customFormat="1" ht="12" customHeight="1" thickBot="1">
      <c r="A39" s="503" t="s">
        <v>515</v>
      </c>
      <c r="B39" s="167" t="s">
        <v>516</v>
      </c>
      <c r="C39" s="101"/>
    </row>
    <row r="40" spans="1:3" s="512" customFormat="1" ht="15" customHeight="1" thickBot="1">
      <c r="A40" s="276" t="s">
        <v>30</v>
      </c>
      <c r="B40" s="277" t="s">
        <v>517</v>
      </c>
      <c r="C40" s="413">
        <f>+C35+C36</f>
        <v>0</v>
      </c>
    </row>
    <row r="41" spans="1:3" s="512" customFormat="1" ht="15" customHeight="1">
      <c r="A41" s="278"/>
      <c r="B41" s="279"/>
      <c r="C41" s="411"/>
    </row>
    <row r="42" spans="1:3" ht="13.5" thickBot="1">
      <c r="A42" s="280"/>
      <c r="B42" s="281"/>
      <c r="C42" s="412"/>
    </row>
    <row r="43" spans="1:3" s="511" customFormat="1" ht="16.5" customHeight="1" thickBot="1">
      <c r="A43" s="282"/>
      <c r="B43" s="283" t="s">
        <v>63</v>
      </c>
      <c r="C43" s="413"/>
    </row>
    <row r="44" spans="1:3" s="513" customFormat="1" ht="12" customHeight="1" thickBot="1">
      <c r="A44" s="239" t="s">
        <v>21</v>
      </c>
      <c r="B44" s="149" t="s">
        <v>518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4"/>
    </row>
    <row r="46" spans="1:3" ht="12" customHeight="1">
      <c r="A46" s="503" t="s">
        <v>110</v>
      </c>
      <c r="B46" s="8" t="s">
        <v>196</v>
      </c>
      <c r="C46" s="97"/>
    </row>
    <row r="47" spans="1:3" ht="12" customHeight="1">
      <c r="A47" s="503" t="s">
        <v>111</v>
      </c>
      <c r="B47" s="8" t="s">
        <v>152</v>
      </c>
      <c r="C47" s="97"/>
    </row>
    <row r="48" spans="1:3" ht="12" customHeight="1">
      <c r="A48" s="503" t="s">
        <v>112</v>
      </c>
      <c r="B48" s="8" t="s">
        <v>197</v>
      </c>
      <c r="C48" s="97"/>
    </row>
    <row r="49" spans="1:3" ht="12" customHeight="1" thickBot="1">
      <c r="A49" s="503" t="s">
        <v>161</v>
      </c>
      <c r="B49" s="8" t="s">
        <v>198</v>
      </c>
      <c r="C49" s="97"/>
    </row>
    <row r="50" spans="1:3" ht="12" customHeight="1" thickBot="1">
      <c r="A50" s="239" t="s">
        <v>22</v>
      </c>
      <c r="B50" s="149" t="s">
        <v>519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249</v>
      </c>
      <c r="C51" s="94"/>
    </row>
    <row r="52" spans="1:3" ht="12" customHeight="1">
      <c r="A52" s="503" t="s">
        <v>116</v>
      </c>
      <c r="B52" s="8" t="s">
        <v>200</v>
      </c>
      <c r="C52" s="97"/>
    </row>
    <row r="53" spans="1:3" ht="12" customHeight="1">
      <c r="A53" s="503" t="s">
        <v>117</v>
      </c>
      <c r="B53" s="8" t="s">
        <v>64</v>
      </c>
      <c r="C53" s="97"/>
    </row>
    <row r="54" spans="1:3" ht="12" customHeight="1" thickBot="1">
      <c r="A54" s="503" t="s">
        <v>118</v>
      </c>
      <c r="B54" s="8" t="s">
        <v>4</v>
      </c>
      <c r="C54" s="97"/>
    </row>
    <row r="55" spans="1:3" ht="15" customHeight="1" thickBot="1">
      <c r="A55" s="239" t="s">
        <v>23</v>
      </c>
      <c r="B55" s="284" t="s">
        <v>520</v>
      </c>
      <c r="C55" s="414">
        <f>+C44+C50</f>
        <v>0</v>
      </c>
    </row>
    <row r="56" ht="13.5" thickBot="1">
      <c r="C56" s="415"/>
    </row>
    <row r="57" spans="1:3" ht="15" customHeight="1" thickBot="1">
      <c r="A57" s="287" t="s">
        <v>221</v>
      </c>
      <c r="B57" s="288"/>
      <c r="C57" s="146"/>
    </row>
    <row r="58" spans="1:3" ht="14.25" customHeight="1" thickBot="1">
      <c r="A58" s="287" t="s">
        <v>222</v>
      </c>
      <c r="B58" s="288"/>
      <c r="C5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8" t="s">
        <v>532</v>
      </c>
    </row>
    <row r="2" spans="1:3" s="509" customFormat="1" ht="25.5" customHeight="1">
      <c r="A2" s="456" t="s">
        <v>219</v>
      </c>
      <c r="B2" s="401" t="s">
        <v>499</v>
      </c>
      <c r="C2" s="416" t="s">
        <v>67</v>
      </c>
    </row>
    <row r="3" spans="1:3" s="509" customFormat="1" ht="24.75" thickBot="1">
      <c r="A3" s="501" t="s">
        <v>218</v>
      </c>
      <c r="B3" s="402" t="s">
        <v>526</v>
      </c>
      <c r="C3" s="417" t="s">
        <v>68</v>
      </c>
    </row>
    <row r="4" spans="1:3" s="510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271" t="s">
        <v>60</v>
      </c>
    </row>
    <row r="6" spans="1:3" s="511" customFormat="1" ht="12.75" customHeight="1" thickBot="1">
      <c r="A6" s="231">
        <v>1</v>
      </c>
      <c r="B6" s="232">
        <v>2</v>
      </c>
      <c r="C6" s="233">
        <v>3</v>
      </c>
    </row>
    <row r="7" spans="1:3" s="511" customFormat="1" ht="15.75" customHeight="1" thickBot="1">
      <c r="A7" s="272"/>
      <c r="B7" s="273" t="s">
        <v>61</v>
      </c>
      <c r="C7" s="274"/>
    </row>
    <row r="8" spans="1:3" s="418" customFormat="1" ht="12" customHeight="1" thickBot="1">
      <c r="A8" s="231" t="s">
        <v>21</v>
      </c>
      <c r="B8" s="275" t="s">
        <v>500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313</v>
      </c>
      <c r="C9" s="407"/>
    </row>
    <row r="10" spans="1:3" s="418" customFormat="1" ht="12" customHeight="1">
      <c r="A10" s="503" t="s">
        <v>110</v>
      </c>
      <c r="B10" s="8" t="s">
        <v>314</v>
      </c>
      <c r="C10" s="358"/>
    </row>
    <row r="11" spans="1:3" s="418" customFormat="1" ht="12" customHeight="1">
      <c r="A11" s="503" t="s">
        <v>111</v>
      </c>
      <c r="B11" s="8" t="s">
        <v>315</v>
      </c>
      <c r="C11" s="358"/>
    </row>
    <row r="12" spans="1:3" s="418" customFormat="1" ht="12" customHeight="1">
      <c r="A12" s="503" t="s">
        <v>112</v>
      </c>
      <c r="B12" s="8" t="s">
        <v>316</v>
      </c>
      <c r="C12" s="358"/>
    </row>
    <row r="13" spans="1:3" s="418" customFormat="1" ht="12" customHeight="1">
      <c r="A13" s="503" t="s">
        <v>161</v>
      </c>
      <c r="B13" s="8" t="s">
        <v>317</v>
      </c>
      <c r="C13" s="358"/>
    </row>
    <row r="14" spans="1:3" s="418" customFormat="1" ht="12" customHeight="1">
      <c r="A14" s="503" t="s">
        <v>113</v>
      </c>
      <c r="B14" s="8" t="s">
        <v>501</v>
      </c>
      <c r="C14" s="358"/>
    </row>
    <row r="15" spans="1:3" s="418" customFormat="1" ht="12" customHeight="1">
      <c r="A15" s="503" t="s">
        <v>114</v>
      </c>
      <c r="B15" s="7" t="s">
        <v>502</v>
      </c>
      <c r="C15" s="358"/>
    </row>
    <row r="16" spans="1:3" s="418" customFormat="1" ht="12" customHeight="1">
      <c r="A16" s="503" t="s">
        <v>124</v>
      </c>
      <c r="B16" s="8" t="s">
        <v>320</v>
      </c>
      <c r="C16" s="408"/>
    </row>
    <row r="17" spans="1:3" s="512" customFormat="1" ht="12" customHeight="1">
      <c r="A17" s="503" t="s">
        <v>125</v>
      </c>
      <c r="B17" s="8" t="s">
        <v>321</v>
      </c>
      <c r="C17" s="358"/>
    </row>
    <row r="18" spans="1:3" s="512" customFormat="1" ht="12" customHeight="1" thickBot="1">
      <c r="A18" s="503" t="s">
        <v>126</v>
      </c>
      <c r="B18" s="7" t="s">
        <v>322</v>
      </c>
      <c r="C18" s="359"/>
    </row>
    <row r="19" spans="1:3" s="418" customFormat="1" ht="12" customHeight="1" thickBot="1">
      <c r="A19" s="231" t="s">
        <v>22</v>
      </c>
      <c r="B19" s="275" t="s">
        <v>503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288</v>
      </c>
      <c r="C20" s="358"/>
    </row>
    <row r="21" spans="1:3" s="512" customFormat="1" ht="12" customHeight="1">
      <c r="A21" s="503" t="s">
        <v>116</v>
      </c>
      <c r="B21" s="8" t="s">
        <v>504</v>
      </c>
      <c r="C21" s="358"/>
    </row>
    <row r="22" spans="1:3" s="512" customFormat="1" ht="12" customHeight="1">
      <c r="A22" s="503" t="s">
        <v>117</v>
      </c>
      <c r="B22" s="8" t="s">
        <v>505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39" t="s">
        <v>23</v>
      </c>
      <c r="B24" s="149" t="s">
        <v>187</v>
      </c>
      <c r="C24" s="387"/>
    </row>
    <row r="25" spans="1:3" s="512" customFormat="1" ht="12" customHeight="1" thickBot="1">
      <c r="A25" s="239" t="s">
        <v>24</v>
      </c>
      <c r="B25" s="149" t="s">
        <v>506</v>
      </c>
      <c r="C25" s="360">
        <f>+C26+C27</f>
        <v>0</v>
      </c>
    </row>
    <row r="26" spans="1:3" s="512" customFormat="1" ht="12" customHeight="1">
      <c r="A26" s="504" t="s">
        <v>298</v>
      </c>
      <c r="B26" s="505" t="s">
        <v>504</v>
      </c>
      <c r="C26" s="94"/>
    </row>
    <row r="27" spans="1:3" s="512" customFormat="1" ht="12" customHeight="1">
      <c r="A27" s="504" t="s">
        <v>301</v>
      </c>
      <c r="B27" s="506" t="s">
        <v>507</v>
      </c>
      <c r="C27" s="361"/>
    </row>
    <row r="28" spans="1:3" s="512" customFormat="1" ht="12" customHeight="1" thickBot="1">
      <c r="A28" s="503" t="s">
        <v>302</v>
      </c>
      <c r="B28" s="507" t="s">
        <v>508</v>
      </c>
      <c r="C28" s="101"/>
    </row>
    <row r="29" spans="1:3" s="512" customFormat="1" ht="12" customHeight="1" thickBot="1">
      <c r="A29" s="239" t="s">
        <v>25</v>
      </c>
      <c r="B29" s="149" t="s">
        <v>509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327</v>
      </c>
      <c r="C30" s="94"/>
    </row>
    <row r="31" spans="1:3" s="512" customFormat="1" ht="12" customHeight="1">
      <c r="A31" s="504" t="s">
        <v>103</v>
      </c>
      <c r="B31" s="506" t="s">
        <v>328</v>
      </c>
      <c r="C31" s="361"/>
    </row>
    <row r="32" spans="1:3" s="512" customFormat="1" ht="12" customHeight="1" thickBot="1">
      <c r="A32" s="503" t="s">
        <v>104</v>
      </c>
      <c r="B32" s="167" t="s">
        <v>329</v>
      </c>
      <c r="C32" s="101"/>
    </row>
    <row r="33" spans="1:3" s="418" customFormat="1" ht="12" customHeight="1" thickBot="1">
      <c r="A33" s="239" t="s">
        <v>26</v>
      </c>
      <c r="B33" s="149" t="s">
        <v>442</v>
      </c>
      <c r="C33" s="387"/>
    </row>
    <row r="34" spans="1:3" s="418" customFormat="1" ht="12" customHeight="1" thickBot="1">
      <c r="A34" s="239" t="s">
        <v>27</v>
      </c>
      <c r="B34" s="149" t="s">
        <v>510</v>
      </c>
      <c r="C34" s="409"/>
    </row>
    <row r="35" spans="1:3" s="418" customFormat="1" ht="12" customHeight="1" thickBot="1">
      <c r="A35" s="231" t="s">
        <v>28</v>
      </c>
      <c r="B35" s="149" t="s">
        <v>511</v>
      </c>
      <c r="C35" s="410">
        <f>+C8+C19+C24+C25+C29+C33+C34</f>
        <v>0</v>
      </c>
    </row>
    <row r="36" spans="1:3" s="418" customFormat="1" ht="12" customHeight="1" thickBot="1">
      <c r="A36" s="276" t="s">
        <v>29</v>
      </c>
      <c r="B36" s="149" t="s">
        <v>512</v>
      </c>
      <c r="C36" s="410">
        <f>+C37+C38+C39</f>
        <v>0</v>
      </c>
    </row>
    <row r="37" spans="1:3" s="418" customFormat="1" ht="12" customHeight="1">
      <c r="A37" s="504" t="s">
        <v>513</v>
      </c>
      <c r="B37" s="505" t="s">
        <v>259</v>
      </c>
      <c r="C37" s="94"/>
    </row>
    <row r="38" spans="1:3" s="418" customFormat="1" ht="12" customHeight="1">
      <c r="A38" s="504" t="s">
        <v>514</v>
      </c>
      <c r="B38" s="506" t="s">
        <v>3</v>
      </c>
      <c r="C38" s="361"/>
    </row>
    <row r="39" spans="1:3" s="512" customFormat="1" ht="12" customHeight="1" thickBot="1">
      <c r="A39" s="503" t="s">
        <v>515</v>
      </c>
      <c r="B39" s="167" t="s">
        <v>516</v>
      </c>
      <c r="C39" s="101"/>
    </row>
    <row r="40" spans="1:3" s="512" customFormat="1" ht="15" customHeight="1" thickBot="1">
      <c r="A40" s="276" t="s">
        <v>30</v>
      </c>
      <c r="B40" s="277" t="s">
        <v>517</v>
      </c>
      <c r="C40" s="413">
        <f>+C35+C36</f>
        <v>0</v>
      </c>
    </row>
    <row r="41" spans="1:3" s="512" customFormat="1" ht="15" customHeight="1">
      <c r="A41" s="278"/>
      <c r="B41" s="279"/>
      <c r="C41" s="411"/>
    </row>
    <row r="42" spans="1:3" ht="13.5" thickBot="1">
      <c r="A42" s="280"/>
      <c r="B42" s="281"/>
      <c r="C42" s="412"/>
    </row>
    <row r="43" spans="1:3" s="511" customFormat="1" ht="16.5" customHeight="1" thickBot="1">
      <c r="A43" s="282"/>
      <c r="B43" s="283" t="s">
        <v>63</v>
      </c>
      <c r="C43" s="413"/>
    </row>
    <row r="44" spans="1:3" s="513" customFormat="1" ht="12" customHeight="1" thickBot="1">
      <c r="A44" s="239" t="s">
        <v>21</v>
      </c>
      <c r="B44" s="149" t="s">
        <v>518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4"/>
    </row>
    <row r="46" spans="1:3" ht="12" customHeight="1">
      <c r="A46" s="503" t="s">
        <v>110</v>
      </c>
      <c r="B46" s="8" t="s">
        <v>196</v>
      </c>
      <c r="C46" s="97"/>
    </row>
    <row r="47" spans="1:3" ht="12" customHeight="1">
      <c r="A47" s="503" t="s">
        <v>111</v>
      </c>
      <c r="B47" s="8" t="s">
        <v>152</v>
      </c>
      <c r="C47" s="97"/>
    </row>
    <row r="48" spans="1:3" ht="12" customHeight="1">
      <c r="A48" s="503" t="s">
        <v>112</v>
      </c>
      <c r="B48" s="8" t="s">
        <v>197</v>
      </c>
      <c r="C48" s="97"/>
    </row>
    <row r="49" spans="1:3" ht="12" customHeight="1" thickBot="1">
      <c r="A49" s="503" t="s">
        <v>161</v>
      </c>
      <c r="B49" s="8" t="s">
        <v>198</v>
      </c>
      <c r="C49" s="97"/>
    </row>
    <row r="50" spans="1:3" ht="12" customHeight="1" thickBot="1">
      <c r="A50" s="239" t="s">
        <v>22</v>
      </c>
      <c r="B50" s="149" t="s">
        <v>519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249</v>
      </c>
      <c r="C51" s="94"/>
    </row>
    <row r="52" spans="1:3" ht="12" customHeight="1">
      <c r="A52" s="503" t="s">
        <v>116</v>
      </c>
      <c r="B52" s="8" t="s">
        <v>200</v>
      </c>
      <c r="C52" s="97"/>
    </row>
    <row r="53" spans="1:3" ht="12" customHeight="1">
      <c r="A53" s="503" t="s">
        <v>117</v>
      </c>
      <c r="B53" s="8" t="s">
        <v>64</v>
      </c>
      <c r="C53" s="97"/>
    </row>
    <row r="54" spans="1:3" ht="12" customHeight="1" thickBot="1">
      <c r="A54" s="503" t="s">
        <v>118</v>
      </c>
      <c r="B54" s="8" t="s">
        <v>4</v>
      </c>
      <c r="C54" s="97"/>
    </row>
    <row r="55" spans="1:3" ht="15" customHeight="1" thickBot="1">
      <c r="A55" s="239" t="s">
        <v>23</v>
      </c>
      <c r="B55" s="284" t="s">
        <v>520</v>
      </c>
      <c r="C55" s="414">
        <f>+C44+C50</f>
        <v>0</v>
      </c>
    </row>
    <row r="56" ht="13.5" thickBot="1">
      <c r="C56" s="415"/>
    </row>
    <row r="57" spans="1:3" ht="15" customHeight="1" thickBot="1">
      <c r="A57" s="287" t="s">
        <v>221</v>
      </c>
      <c r="B57" s="288"/>
      <c r="C57" s="146"/>
    </row>
    <row r="58" spans="1:3" ht="14.25" customHeight="1" thickBot="1">
      <c r="A58" s="287" t="s">
        <v>222</v>
      </c>
      <c r="B58" s="288"/>
      <c r="C5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8" t="s">
        <v>531</v>
      </c>
    </row>
    <row r="2" spans="1:3" s="509" customFormat="1" ht="25.5" customHeight="1">
      <c r="A2" s="456" t="s">
        <v>219</v>
      </c>
      <c r="B2" s="401" t="s">
        <v>499</v>
      </c>
      <c r="C2" s="416" t="s">
        <v>67</v>
      </c>
    </row>
    <row r="3" spans="1:3" s="509" customFormat="1" ht="24.75" thickBot="1">
      <c r="A3" s="501" t="s">
        <v>218</v>
      </c>
      <c r="B3" s="402" t="s">
        <v>528</v>
      </c>
      <c r="C3" s="417" t="s">
        <v>547</v>
      </c>
    </row>
    <row r="4" spans="1:3" s="510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271" t="s">
        <v>60</v>
      </c>
    </row>
    <row r="6" spans="1:3" s="511" customFormat="1" ht="12.75" customHeight="1" thickBot="1">
      <c r="A6" s="231">
        <v>1</v>
      </c>
      <c r="B6" s="232">
        <v>2</v>
      </c>
      <c r="C6" s="233">
        <v>3</v>
      </c>
    </row>
    <row r="7" spans="1:3" s="511" customFormat="1" ht="15.75" customHeight="1" thickBot="1">
      <c r="A7" s="272"/>
      <c r="B7" s="273" t="s">
        <v>61</v>
      </c>
      <c r="C7" s="274"/>
    </row>
    <row r="8" spans="1:3" s="418" customFormat="1" ht="12" customHeight="1" thickBot="1">
      <c r="A8" s="231" t="s">
        <v>21</v>
      </c>
      <c r="B8" s="275" t="s">
        <v>500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313</v>
      </c>
      <c r="C9" s="407"/>
    </row>
    <row r="10" spans="1:3" s="418" customFormat="1" ht="12" customHeight="1">
      <c r="A10" s="503" t="s">
        <v>110</v>
      </c>
      <c r="B10" s="8" t="s">
        <v>314</v>
      </c>
      <c r="C10" s="358"/>
    </row>
    <row r="11" spans="1:3" s="418" customFormat="1" ht="12" customHeight="1">
      <c r="A11" s="503" t="s">
        <v>111</v>
      </c>
      <c r="B11" s="8" t="s">
        <v>315</v>
      </c>
      <c r="C11" s="358"/>
    </row>
    <row r="12" spans="1:3" s="418" customFormat="1" ht="12" customHeight="1">
      <c r="A12" s="503" t="s">
        <v>112</v>
      </c>
      <c r="B12" s="8" t="s">
        <v>316</v>
      </c>
      <c r="C12" s="358"/>
    </row>
    <row r="13" spans="1:3" s="418" customFormat="1" ht="12" customHeight="1">
      <c r="A13" s="503" t="s">
        <v>161</v>
      </c>
      <c r="B13" s="8" t="s">
        <v>317</v>
      </c>
      <c r="C13" s="358"/>
    </row>
    <row r="14" spans="1:3" s="418" customFormat="1" ht="12" customHeight="1">
      <c r="A14" s="503" t="s">
        <v>113</v>
      </c>
      <c r="B14" s="8" t="s">
        <v>501</v>
      </c>
      <c r="C14" s="358"/>
    </row>
    <row r="15" spans="1:3" s="418" customFormat="1" ht="12" customHeight="1">
      <c r="A15" s="503" t="s">
        <v>114</v>
      </c>
      <c r="B15" s="7" t="s">
        <v>502</v>
      </c>
      <c r="C15" s="358"/>
    </row>
    <row r="16" spans="1:3" s="418" customFormat="1" ht="12" customHeight="1">
      <c r="A16" s="503" t="s">
        <v>124</v>
      </c>
      <c r="B16" s="8" t="s">
        <v>320</v>
      </c>
      <c r="C16" s="408"/>
    </row>
    <row r="17" spans="1:3" s="512" customFormat="1" ht="12" customHeight="1">
      <c r="A17" s="503" t="s">
        <v>125</v>
      </c>
      <c r="B17" s="8" t="s">
        <v>321</v>
      </c>
      <c r="C17" s="358"/>
    </row>
    <row r="18" spans="1:3" s="512" customFormat="1" ht="12" customHeight="1" thickBot="1">
      <c r="A18" s="503" t="s">
        <v>126</v>
      </c>
      <c r="B18" s="7" t="s">
        <v>322</v>
      </c>
      <c r="C18" s="359"/>
    </row>
    <row r="19" spans="1:3" s="418" customFormat="1" ht="12" customHeight="1" thickBot="1">
      <c r="A19" s="231" t="s">
        <v>22</v>
      </c>
      <c r="B19" s="275" t="s">
        <v>503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288</v>
      </c>
      <c r="C20" s="358"/>
    </row>
    <row r="21" spans="1:3" s="512" customFormat="1" ht="12" customHeight="1">
      <c r="A21" s="503" t="s">
        <v>116</v>
      </c>
      <c r="B21" s="8" t="s">
        <v>504</v>
      </c>
      <c r="C21" s="358"/>
    </row>
    <row r="22" spans="1:3" s="512" customFormat="1" ht="12" customHeight="1">
      <c r="A22" s="503" t="s">
        <v>117</v>
      </c>
      <c r="B22" s="8" t="s">
        <v>505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39" t="s">
        <v>23</v>
      </c>
      <c r="B24" s="149" t="s">
        <v>187</v>
      </c>
      <c r="C24" s="387"/>
    </row>
    <row r="25" spans="1:3" s="512" customFormat="1" ht="12" customHeight="1" thickBot="1">
      <c r="A25" s="239" t="s">
        <v>24</v>
      </c>
      <c r="B25" s="149" t="s">
        <v>506</v>
      </c>
      <c r="C25" s="360">
        <f>+C26+C27</f>
        <v>0</v>
      </c>
    </row>
    <row r="26" spans="1:3" s="512" customFormat="1" ht="12" customHeight="1">
      <c r="A26" s="504" t="s">
        <v>298</v>
      </c>
      <c r="B26" s="505" t="s">
        <v>504</v>
      </c>
      <c r="C26" s="94"/>
    </row>
    <row r="27" spans="1:3" s="512" customFormat="1" ht="12" customHeight="1">
      <c r="A27" s="504" t="s">
        <v>301</v>
      </c>
      <c r="B27" s="506" t="s">
        <v>507</v>
      </c>
      <c r="C27" s="361"/>
    </row>
    <row r="28" spans="1:3" s="512" customFormat="1" ht="12" customHeight="1" thickBot="1">
      <c r="A28" s="503" t="s">
        <v>302</v>
      </c>
      <c r="B28" s="507" t="s">
        <v>508</v>
      </c>
      <c r="C28" s="101"/>
    </row>
    <row r="29" spans="1:3" s="512" customFormat="1" ht="12" customHeight="1" thickBot="1">
      <c r="A29" s="239" t="s">
        <v>25</v>
      </c>
      <c r="B29" s="149" t="s">
        <v>509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327</v>
      </c>
      <c r="C30" s="94"/>
    </row>
    <row r="31" spans="1:3" s="512" customFormat="1" ht="12" customHeight="1">
      <c r="A31" s="504" t="s">
        <v>103</v>
      </c>
      <c r="B31" s="506" t="s">
        <v>328</v>
      </c>
      <c r="C31" s="361"/>
    </row>
    <row r="32" spans="1:3" s="512" customFormat="1" ht="12" customHeight="1" thickBot="1">
      <c r="A32" s="503" t="s">
        <v>104</v>
      </c>
      <c r="B32" s="167" t="s">
        <v>329</v>
      </c>
      <c r="C32" s="101"/>
    </row>
    <row r="33" spans="1:3" s="418" customFormat="1" ht="12" customHeight="1" thickBot="1">
      <c r="A33" s="239" t="s">
        <v>26</v>
      </c>
      <c r="B33" s="149" t="s">
        <v>442</v>
      </c>
      <c r="C33" s="387"/>
    </row>
    <row r="34" spans="1:3" s="418" customFormat="1" ht="12" customHeight="1" thickBot="1">
      <c r="A34" s="239" t="s">
        <v>27</v>
      </c>
      <c r="B34" s="149" t="s">
        <v>510</v>
      </c>
      <c r="C34" s="409"/>
    </row>
    <row r="35" spans="1:3" s="418" customFormat="1" ht="12" customHeight="1" thickBot="1">
      <c r="A35" s="231" t="s">
        <v>28</v>
      </c>
      <c r="B35" s="149" t="s">
        <v>511</v>
      </c>
      <c r="C35" s="410">
        <f>+C8+C19+C24+C25+C29+C33+C34</f>
        <v>0</v>
      </c>
    </row>
    <row r="36" spans="1:3" s="418" customFormat="1" ht="12" customHeight="1" thickBot="1">
      <c r="A36" s="276" t="s">
        <v>29</v>
      </c>
      <c r="B36" s="149" t="s">
        <v>512</v>
      </c>
      <c r="C36" s="410">
        <f>+C37+C38+C39</f>
        <v>0</v>
      </c>
    </row>
    <row r="37" spans="1:3" s="418" customFormat="1" ht="12" customHeight="1">
      <c r="A37" s="504" t="s">
        <v>513</v>
      </c>
      <c r="B37" s="505" t="s">
        <v>259</v>
      </c>
      <c r="C37" s="94"/>
    </row>
    <row r="38" spans="1:3" s="418" customFormat="1" ht="12" customHeight="1">
      <c r="A38" s="504" t="s">
        <v>514</v>
      </c>
      <c r="B38" s="506" t="s">
        <v>3</v>
      </c>
      <c r="C38" s="361"/>
    </row>
    <row r="39" spans="1:3" s="512" customFormat="1" ht="12" customHeight="1" thickBot="1">
      <c r="A39" s="503" t="s">
        <v>515</v>
      </c>
      <c r="B39" s="167" t="s">
        <v>516</v>
      </c>
      <c r="C39" s="101"/>
    </row>
    <row r="40" spans="1:3" s="512" customFormat="1" ht="15" customHeight="1" thickBot="1">
      <c r="A40" s="276" t="s">
        <v>30</v>
      </c>
      <c r="B40" s="277" t="s">
        <v>517</v>
      </c>
      <c r="C40" s="413">
        <f>+C35+C36</f>
        <v>0</v>
      </c>
    </row>
    <row r="41" spans="1:3" s="512" customFormat="1" ht="15" customHeight="1">
      <c r="A41" s="278"/>
      <c r="B41" s="279"/>
      <c r="C41" s="411"/>
    </row>
    <row r="42" spans="1:3" ht="13.5" thickBot="1">
      <c r="A42" s="280"/>
      <c r="B42" s="281"/>
      <c r="C42" s="412"/>
    </row>
    <row r="43" spans="1:3" s="511" customFormat="1" ht="16.5" customHeight="1" thickBot="1">
      <c r="A43" s="282"/>
      <c r="B43" s="283" t="s">
        <v>63</v>
      </c>
      <c r="C43" s="413"/>
    </row>
    <row r="44" spans="1:3" s="513" customFormat="1" ht="12" customHeight="1" thickBot="1">
      <c r="A44" s="239" t="s">
        <v>21</v>
      </c>
      <c r="B44" s="149" t="s">
        <v>518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4"/>
    </row>
    <row r="46" spans="1:3" ht="12" customHeight="1">
      <c r="A46" s="503" t="s">
        <v>110</v>
      </c>
      <c r="B46" s="8" t="s">
        <v>196</v>
      </c>
      <c r="C46" s="97"/>
    </row>
    <row r="47" spans="1:3" ht="12" customHeight="1">
      <c r="A47" s="503" t="s">
        <v>111</v>
      </c>
      <c r="B47" s="8" t="s">
        <v>152</v>
      </c>
      <c r="C47" s="97"/>
    </row>
    <row r="48" spans="1:3" ht="12" customHeight="1">
      <c r="A48" s="503" t="s">
        <v>112</v>
      </c>
      <c r="B48" s="8" t="s">
        <v>197</v>
      </c>
      <c r="C48" s="97"/>
    </row>
    <row r="49" spans="1:3" ht="12" customHeight="1" thickBot="1">
      <c r="A49" s="503" t="s">
        <v>161</v>
      </c>
      <c r="B49" s="8" t="s">
        <v>198</v>
      </c>
      <c r="C49" s="97"/>
    </row>
    <row r="50" spans="1:3" ht="12" customHeight="1" thickBot="1">
      <c r="A50" s="239" t="s">
        <v>22</v>
      </c>
      <c r="B50" s="149" t="s">
        <v>519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249</v>
      </c>
      <c r="C51" s="94"/>
    </row>
    <row r="52" spans="1:3" ht="12" customHeight="1">
      <c r="A52" s="503" t="s">
        <v>116</v>
      </c>
      <c r="B52" s="8" t="s">
        <v>200</v>
      </c>
      <c r="C52" s="97"/>
    </row>
    <row r="53" spans="1:3" ht="12" customHeight="1">
      <c r="A53" s="503" t="s">
        <v>117</v>
      </c>
      <c r="B53" s="8" t="s">
        <v>64</v>
      </c>
      <c r="C53" s="97"/>
    </row>
    <row r="54" spans="1:3" ht="12" customHeight="1" thickBot="1">
      <c r="A54" s="503" t="s">
        <v>118</v>
      </c>
      <c r="B54" s="8" t="s">
        <v>4</v>
      </c>
      <c r="C54" s="97"/>
    </row>
    <row r="55" spans="1:3" ht="15" customHeight="1" thickBot="1">
      <c r="A55" s="239" t="s">
        <v>23</v>
      </c>
      <c r="B55" s="284" t="s">
        <v>520</v>
      </c>
      <c r="C55" s="414">
        <f>+C44+C50</f>
        <v>0</v>
      </c>
    </row>
    <row r="56" ht="13.5" thickBot="1">
      <c r="C56" s="415"/>
    </row>
    <row r="57" spans="1:3" ht="15" customHeight="1" thickBot="1">
      <c r="A57" s="287" t="s">
        <v>221</v>
      </c>
      <c r="B57" s="288"/>
      <c r="C57" s="146"/>
    </row>
    <row r="58" spans="1:3" ht="14.25" customHeight="1" thickBot="1">
      <c r="A58" s="287" t="s">
        <v>222</v>
      </c>
      <c r="B58" s="288"/>
      <c r="C5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C58"/>
  <sheetViews>
    <sheetView workbookViewId="0" topLeftCell="A1">
      <selection activeCell="F15" sqref="F15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8" t="s">
        <v>525</v>
      </c>
    </row>
    <row r="2" spans="1:3" s="509" customFormat="1" ht="25.5" customHeight="1">
      <c r="A2" s="456" t="s">
        <v>219</v>
      </c>
      <c r="B2" s="401" t="s">
        <v>223</v>
      </c>
      <c r="C2" s="416" t="s">
        <v>68</v>
      </c>
    </row>
    <row r="3" spans="1:3" s="509" customFormat="1" ht="24.75" thickBot="1">
      <c r="A3" s="501" t="s">
        <v>218</v>
      </c>
      <c r="B3" s="402" t="s">
        <v>498</v>
      </c>
      <c r="C3" s="417" t="s">
        <v>57</v>
      </c>
    </row>
    <row r="4" spans="1:3" s="510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271" t="s">
        <v>60</v>
      </c>
    </row>
    <row r="6" spans="1:3" s="511" customFormat="1" ht="12.75" customHeight="1" thickBot="1">
      <c r="A6" s="231">
        <v>1</v>
      </c>
      <c r="B6" s="232">
        <v>2</v>
      </c>
      <c r="C6" s="233">
        <v>3</v>
      </c>
    </row>
    <row r="7" spans="1:3" s="511" customFormat="1" ht="15.75" customHeight="1" thickBot="1">
      <c r="A7" s="272"/>
      <c r="B7" s="273" t="s">
        <v>61</v>
      </c>
      <c r="C7" s="274"/>
    </row>
    <row r="8" spans="1:3" s="418" customFormat="1" ht="12" customHeight="1" thickBot="1">
      <c r="A8" s="231" t="s">
        <v>21</v>
      </c>
      <c r="B8" s="275" t="s">
        <v>500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313</v>
      </c>
      <c r="C9" s="407"/>
    </row>
    <row r="10" spans="1:3" s="418" customFormat="1" ht="12" customHeight="1">
      <c r="A10" s="503" t="s">
        <v>110</v>
      </c>
      <c r="B10" s="8" t="s">
        <v>314</v>
      </c>
      <c r="C10" s="358"/>
    </row>
    <row r="11" spans="1:3" s="418" customFormat="1" ht="12" customHeight="1">
      <c r="A11" s="503" t="s">
        <v>111</v>
      </c>
      <c r="B11" s="8" t="s">
        <v>315</v>
      </c>
      <c r="C11" s="358"/>
    </row>
    <row r="12" spans="1:3" s="418" customFormat="1" ht="12" customHeight="1">
      <c r="A12" s="503" t="s">
        <v>112</v>
      </c>
      <c r="B12" s="8" t="s">
        <v>316</v>
      </c>
      <c r="C12" s="358"/>
    </row>
    <row r="13" spans="1:3" s="418" customFormat="1" ht="12" customHeight="1">
      <c r="A13" s="503" t="s">
        <v>161</v>
      </c>
      <c r="B13" s="8" t="s">
        <v>317</v>
      </c>
      <c r="C13" s="358"/>
    </row>
    <row r="14" spans="1:3" s="418" customFormat="1" ht="12" customHeight="1">
      <c r="A14" s="503" t="s">
        <v>113</v>
      </c>
      <c r="B14" s="8" t="s">
        <v>501</v>
      </c>
      <c r="C14" s="358"/>
    </row>
    <row r="15" spans="1:3" s="418" customFormat="1" ht="12" customHeight="1">
      <c r="A15" s="503" t="s">
        <v>114</v>
      </c>
      <c r="B15" s="7" t="s">
        <v>502</v>
      </c>
      <c r="C15" s="358"/>
    </row>
    <row r="16" spans="1:3" s="418" customFormat="1" ht="12" customHeight="1">
      <c r="A16" s="503" t="s">
        <v>124</v>
      </c>
      <c r="B16" s="8" t="s">
        <v>320</v>
      </c>
      <c r="C16" s="408"/>
    </row>
    <row r="17" spans="1:3" s="512" customFormat="1" ht="12" customHeight="1">
      <c r="A17" s="503" t="s">
        <v>125</v>
      </c>
      <c r="B17" s="8" t="s">
        <v>321</v>
      </c>
      <c r="C17" s="358"/>
    </row>
    <row r="18" spans="1:3" s="512" customFormat="1" ht="12" customHeight="1" thickBot="1">
      <c r="A18" s="503" t="s">
        <v>126</v>
      </c>
      <c r="B18" s="7" t="s">
        <v>322</v>
      </c>
      <c r="C18" s="359"/>
    </row>
    <row r="19" spans="1:3" s="418" customFormat="1" ht="12" customHeight="1" thickBot="1">
      <c r="A19" s="231" t="s">
        <v>22</v>
      </c>
      <c r="B19" s="275" t="s">
        <v>503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288</v>
      </c>
      <c r="C20" s="358"/>
    </row>
    <row r="21" spans="1:3" s="512" customFormat="1" ht="12" customHeight="1">
      <c r="A21" s="503" t="s">
        <v>116</v>
      </c>
      <c r="B21" s="8" t="s">
        <v>504</v>
      </c>
      <c r="C21" s="358"/>
    </row>
    <row r="22" spans="1:3" s="512" customFormat="1" ht="12" customHeight="1">
      <c r="A22" s="503" t="s">
        <v>117</v>
      </c>
      <c r="B22" s="8" t="s">
        <v>505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39" t="s">
        <v>23</v>
      </c>
      <c r="B24" s="149" t="s">
        <v>187</v>
      </c>
      <c r="C24" s="387"/>
    </row>
    <row r="25" spans="1:3" s="512" customFormat="1" ht="12" customHeight="1" thickBot="1">
      <c r="A25" s="239" t="s">
        <v>24</v>
      </c>
      <c r="B25" s="149" t="s">
        <v>506</v>
      </c>
      <c r="C25" s="360">
        <f>+C26+C27</f>
        <v>0</v>
      </c>
    </row>
    <row r="26" spans="1:3" s="512" customFormat="1" ht="12" customHeight="1">
      <c r="A26" s="504" t="s">
        <v>298</v>
      </c>
      <c r="B26" s="505" t="s">
        <v>504</v>
      </c>
      <c r="C26" s="94"/>
    </row>
    <row r="27" spans="1:3" s="512" customFormat="1" ht="12" customHeight="1">
      <c r="A27" s="504" t="s">
        <v>301</v>
      </c>
      <c r="B27" s="506" t="s">
        <v>507</v>
      </c>
      <c r="C27" s="361"/>
    </row>
    <row r="28" spans="1:3" s="512" customFormat="1" ht="12" customHeight="1" thickBot="1">
      <c r="A28" s="503" t="s">
        <v>302</v>
      </c>
      <c r="B28" s="507" t="s">
        <v>508</v>
      </c>
      <c r="C28" s="101"/>
    </row>
    <row r="29" spans="1:3" s="512" customFormat="1" ht="12" customHeight="1" thickBot="1">
      <c r="A29" s="239" t="s">
        <v>25</v>
      </c>
      <c r="B29" s="149" t="s">
        <v>509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327</v>
      </c>
      <c r="C30" s="94"/>
    </row>
    <row r="31" spans="1:3" s="512" customFormat="1" ht="12" customHeight="1">
      <c r="A31" s="504" t="s">
        <v>103</v>
      </c>
      <c r="B31" s="506" t="s">
        <v>328</v>
      </c>
      <c r="C31" s="361"/>
    </row>
    <row r="32" spans="1:3" s="512" customFormat="1" ht="12" customHeight="1" thickBot="1">
      <c r="A32" s="503" t="s">
        <v>104</v>
      </c>
      <c r="B32" s="167" t="s">
        <v>329</v>
      </c>
      <c r="C32" s="101"/>
    </row>
    <row r="33" spans="1:3" s="418" customFormat="1" ht="12" customHeight="1" thickBot="1">
      <c r="A33" s="239" t="s">
        <v>26</v>
      </c>
      <c r="B33" s="149" t="s">
        <v>442</v>
      </c>
      <c r="C33" s="387"/>
    </row>
    <row r="34" spans="1:3" s="418" customFormat="1" ht="12" customHeight="1" thickBot="1">
      <c r="A34" s="239" t="s">
        <v>27</v>
      </c>
      <c r="B34" s="149" t="s">
        <v>510</v>
      </c>
      <c r="C34" s="409"/>
    </row>
    <row r="35" spans="1:3" s="418" customFormat="1" ht="12" customHeight="1" thickBot="1">
      <c r="A35" s="231" t="s">
        <v>28</v>
      </c>
      <c r="B35" s="149" t="s">
        <v>511</v>
      </c>
      <c r="C35" s="410">
        <f>+C8+C19+C24+C25+C29+C33+C34</f>
        <v>0</v>
      </c>
    </row>
    <row r="36" spans="1:3" s="418" customFormat="1" ht="12" customHeight="1" thickBot="1">
      <c r="A36" s="276" t="s">
        <v>29</v>
      </c>
      <c r="B36" s="149" t="s">
        <v>512</v>
      </c>
      <c r="C36" s="410">
        <f>+C37+C38+C39</f>
        <v>0</v>
      </c>
    </row>
    <row r="37" spans="1:3" s="418" customFormat="1" ht="12" customHeight="1">
      <c r="A37" s="504" t="s">
        <v>513</v>
      </c>
      <c r="B37" s="505" t="s">
        <v>259</v>
      </c>
      <c r="C37" s="94"/>
    </row>
    <row r="38" spans="1:3" s="418" customFormat="1" ht="12" customHeight="1">
      <c r="A38" s="504" t="s">
        <v>514</v>
      </c>
      <c r="B38" s="506" t="s">
        <v>3</v>
      </c>
      <c r="C38" s="361"/>
    </row>
    <row r="39" spans="1:3" s="512" customFormat="1" ht="12" customHeight="1" thickBot="1">
      <c r="A39" s="503" t="s">
        <v>515</v>
      </c>
      <c r="B39" s="167" t="s">
        <v>516</v>
      </c>
      <c r="C39" s="101"/>
    </row>
    <row r="40" spans="1:3" s="512" customFormat="1" ht="15" customHeight="1" thickBot="1">
      <c r="A40" s="276" t="s">
        <v>30</v>
      </c>
      <c r="B40" s="277" t="s">
        <v>517</v>
      </c>
      <c r="C40" s="413">
        <f>+C35+C36</f>
        <v>0</v>
      </c>
    </row>
    <row r="41" spans="1:3" s="512" customFormat="1" ht="15" customHeight="1">
      <c r="A41" s="278"/>
      <c r="B41" s="279"/>
      <c r="C41" s="411"/>
    </row>
    <row r="42" spans="1:3" ht="13.5" thickBot="1">
      <c r="A42" s="280"/>
      <c r="B42" s="281"/>
      <c r="C42" s="412"/>
    </row>
    <row r="43" spans="1:3" s="511" customFormat="1" ht="16.5" customHeight="1" thickBot="1">
      <c r="A43" s="282"/>
      <c r="B43" s="283" t="s">
        <v>63</v>
      </c>
      <c r="C43" s="413"/>
    </row>
    <row r="44" spans="1:3" s="513" customFormat="1" ht="12" customHeight="1" thickBot="1">
      <c r="A44" s="239" t="s">
        <v>21</v>
      </c>
      <c r="B44" s="149" t="s">
        <v>518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4"/>
    </row>
    <row r="46" spans="1:3" ht="12" customHeight="1">
      <c r="A46" s="503" t="s">
        <v>110</v>
      </c>
      <c r="B46" s="8" t="s">
        <v>196</v>
      </c>
      <c r="C46" s="97"/>
    </row>
    <row r="47" spans="1:3" ht="12" customHeight="1">
      <c r="A47" s="503" t="s">
        <v>111</v>
      </c>
      <c r="B47" s="8" t="s">
        <v>152</v>
      </c>
      <c r="C47" s="97"/>
    </row>
    <row r="48" spans="1:3" ht="12" customHeight="1">
      <c r="A48" s="503" t="s">
        <v>112</v>
      </c>
      <c r="B48" s="8" t="s">
        <v>197</v>
      </c>
      <c r="C48" s="97"/>
    </row>
    <row r="49" spans="1:3" ht="12" customHeight="1" thickBot="1">
      <c r="A49" s="503" t="s">
        <v>161</v>
      </c>
      <c r="B49" s="8" t="s">
        <v>198</v>
      </c>
      <c r="C49" s="97"/>
    </row>
    <row r="50" spans="1:3" ht="12" customHeight="1" thickBot="1">
      <c r="A50" s="239" t="s">
        <v>22</v>
      </c>
      <c r="B50" s="149" t="s">
        <v>519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249</v>
      </c>
      <c r="C51" s="94"/>
    </row>
    <row r="52" spans="1:3" ht="12" customHeight="1">
      <c r="A52" s="503" t="s">
        <v>116</v>
      </c>
      <c r="B52" s="8" t="s">
        <v>200</v>
      </c>
      <c r="C52" s="97"/>
    </row>
    <row r="53" spans="1:3" ht="12" customHeight="1">
      <c r="A53" s="503" t="s">
        <v>117</v>
      </c>
      <c r="B53" s="8" t="s">
        <v>64</v>
      </c>
      <c r="C53" s="97"/>
    </row>
    <row r="54" spans="1:3" ht="12" customHeight="1" thickBot="1">
      <c r="A54" s="503" t="s">
        <v>118</v>
      </c>
      <c r="B54" s="8" t="s">
        <v>4</v>
      </c>
      <c r="C54" s="97"/>
    </row>
    <row r="55" spans="1:3" ht="15" customHeight="1" thickBot="1">
      <c r="A55" s="239" t="s">
        <v>23</v>
      </c>
      <c r="B55" s="284" t="s">
        <v>520</v>
      </c>
      <c r="C55" s="414">
        <f>+C44+C50</f>
        <v>0</v>
      </c>
    </row>
    <row r="56" ht="13.5" thickBot="1">
      <c r="C56" s="415"/>
    </row>
    <row r="57" spans="1:3" ht="15" customHeight="1" thickBot="1">
      <c r="A57" s="287" t="s">
        <v>221</v>
      </c>
      <c r="B57" s="288"/>
      <c r="C57" s="146"/>
    </row>
    <row r="58" spans="1:3" ht="14.25" customHeight="1" thickBot="1">
      <c r="A58" s="287" t="s">
        <v>222</v>
      </c>
      <c r="B58" s="288"/>
      <c r="C5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C58"/>
  <sheetViews>
    <sheetView workbookViewId="0" topLeftCell="A1">
      <selection activeCell="G10" sqref="G10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8" t="s">
        <v>527</v>
      </c>
    </row>
    <row r="2" spans="1:3" s="509" customFormat="1" ht="25.5" customHeight="1">
      <c r="A2" s="456" t="s">
        <v>219</v>
      </c>
      <c r="B2" s="401" t="s">
        <v>223</v>
      </c>
      <c r="C2" s="416" t="s">
        <v>68</v>
      </c>
    </row>
    <row r="3" spans="1:3" s="509" customFormat="1" ht="24.75" thickBot="1">
      <c r="A3" s="501" t="s">
        <v>218</v>
      </c>
      <c r="B3" s="402" t="s">
        <v>524</v>
      </c>
      <c r="C3" s="417" t="s">
        <v>67</v>
      </c>
    </row>
    <row r="4" spans="1:3" s="510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271" t="s">
        <v>60</v>
      </c>
    </row>
    <row r="6" spans="1:3" s="511" customFormat="1" ht="12.75" customHeight="1" thickBot="1">
      <c r="A6" s="231">
        <v>1</v>
      </c>
      <c r="B6" s="232">
        <v>2</v>
      </c>
      <c r="C6" s="233">
        <v>3</v>
      </c>
    </row>
    <row r="7" spans="1:3" s="511" customFormat="1" ht="15.75" customHeight="1" thickBot="1">
      <c r="A7" s="272"/>
      <c r="B7" s="273" t="s">
        <v>61</v>
      </c>
      <c r="C7" s="274"/>
    </row>
    <row r="8" spans="1:3" s="418" customFormat="1" ht="12" customHeight="1" thickBot="1">
      <c r="A8" s="231" t="s">
        <v>21</v>
      </c>
      <c r="B8" s="275" t="s">
        <v>500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313</v>
      </c>
      <c r="C9" s="407"/>
    </row>
    <row r="10" spans="1:3" s="418" customFormat="1" ht="12" customHeight="1">
      <c r="A10" s="503" t="s">
        <v>110</v>
      </c>
      <c r="B10" s="8" t="s">
        <v>314</v>
      </c>
      <c r="C10" s="358"/>
    </row>
    <row r="11" spans="1:3" s="418" customFormat="1" ht="12" customHeight="1">
      <c r="A11" s="503" t="s">
        <v>111</v>
      </c>
      <c r="B11" s="8" t="s">
        <v>315</v>
      </c>
      <c r="C11" s="358"/>
    </row>
    <row r="12" spans="1:3" s="418" customFormat="1" ht="12" customHeight="1">
      <c r="A12" s="503" t="s">
        <v>112</v>
      </c>
      <c r="B12" s="8" t="s">
        <v>316</v>
      </c>
      <c r="C12" s="358"/>
    </row>
    <row r="13" spans="1:3" s="418" customFormat="1" ht="12" customHeight="1">
      <c r="A13" s="503" t="s">
        <v>161</v>
      </c>
      <c r="B13" s="8" t="s">
        <v>317</v>
      </c>
      <c r="C13" s="358"/>
    </row>
    <row r="14" spans="1:3" s="418" customFormat="1" ht="12" customHeight="1">
      <c r="A14" s="503" t="s">
        <v>113</v>
      </c>
      <c r="B14" s="8" t="s">
        <v>501</v>
      </c>
      <c r="C14" s="358"/>
    </row>
    <row r="15" spans="1:3" s="418" customFormat="1" ht="12" customHeight="1">
      <c r="A15" s="503" t="s">
        <v>114</v>
      </c>
      <c r="B15" s="7" t="s">
        <v>502</v>
      </c>
      <c r="C15" s="358"/>
    </row>
    <row r="16" spans="1:3" s="418" customFormat="1" ht="12" customHeight="1">
      <c r="A16" s="503" t="s">
        <v>124</v>
      </c>
      <c r="B16" s="8" t="s">
        <v>320</v>
      </c>
      <c r="C16" s="408"/>
    </row>
    <row r="17" spans="1:3" s="512" customFormat="1" ht="12" customHeight="1">
      <c r="A17" s="503" t="s">
        <v>125</v>
      </c>
      <c r="B17" s="8" t="s">
        <v>321</v>
      </c>
      <c r="C17" s="358"/>
    </row>
    <row r="18" spans="1:3" s="512" customFormat="1" ht="12" customHeight="1" thickBot="1">
      <c r="A18" s="503" t="s">
        <v>126</v>
      </c>
      <c r="B18" s="7" t="s">
        <v>322</v>
      </c>
      <c r="C18" s="359"/>
    </row>
    <row r="19" spans="1:3" s="418" customFormat="1" ht="12" customHeight="1" thickBot="1">
      <c r="A19" s="231" t="s">
        <v>22</v>
      </c>
      <c r="B19" s="275" t="s">
        <v>503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288</v>
      </c>
      <c r="C20" s="358"/>
    </row>
    <row r="21" spans="1:3" s="512" customFormat="1" ht="12" customHeight="1">
      <c r="A21" s="503" t="s">
        <v>116</v>
      </c>
      <c r="B21" s="8" t="s">
        <v>504</v>
      </c>
      <c r="C21" s="358"/>
    </row>
    <row r="22" spans="1:3" s="512" customFormat="1" ht="12" customHeight="1">
      <c r="A22" s="503" t="s">
        <v>117</v>
      </c>
      <c r="B22" s="8" t="s">
        <v>505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39" t="s">
        <v>23</v>
      </c>
      <c r="B24" s="149" t="s">
        <v>187</v>
      </c>
      <c r="C24" s="387"/>
    </row>
    <row r="25" spans="1:3" s="512" customFormat="1" ht="12" customHeight="1" thickBot="1">
      <c r="A25" s="239" t="s">
        <v>24</v>
      </c>
      <c r="B25" s="149" t="s">
        <v>506</v>
      </c>
      <c r="C25" s="360">
        <f>+C26+C27</f>
        <v>0</v>
      </c>
    </row>
    <row r="26" spans="1:3" s="512" customFormat="1" ht="12" customHeight="1">
      <c r="A26" s="504" t="s">
        <v>298</v>
      </c>
      <c r="B26" s="505" t="s">
        <v>504</v>
      </c>
      <c r="C26" s="94"/>
    </row>
    <row r="27" spans="1:3" s="512" customFormat="1" ht="12" customHeight="1">
      <c r="A27" s="504" t="s">
        <v>301</v>
      </c>
      <c r="B27" s="506" t="s">
        <v>507</v>
      </c>
      <c r="C27" s="361"/>
    </row>
    <row r="28" spans="1:3" s="512" customFormat="1" ht="12" customHeight="1" thickBot="1">
      <c r="A28" s="503" t="s">
        <v>302</v>
      </c>
      <c r="B28" s="507" t="s">
        <v>508</v>
      </c>
      <c r="C28" s="101"/>
    </row>
    <row r="29" spans="1:3" s="512" customFormat="1" ht="12" customHeight="1" thickBot="1">
      <c r="A29" s="239" t="s">
        <v>25</v>
      </c>
      <c r="B29" s="149" t="s">
        <v>509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327</v>
      </c>
      <c r="C30" s="94"/>
    </row>
    <row r="31" spans="1:3" s="512" customFormat="1" ht="12" customHeight="1">
      <c r="A31" s="504" t="s">
        <v>103</v>
      </c>
      <c r="B31" s="506" t="s">
        <v>328</v>
      </c>
      <c r="C31" s="361"/>
    </row>
    <row r="32" spans="1:3" s="512" customFormat="1" ht="12" customHeight="1" thickBot="1">
      <c r="A32" s="503" t="s">
        <v>104</v>
      </c>
      <c r="B32" s="167" t="s">
        <v>329</v>
      </c>
      <c r="C32" s="101"/>
    </row>
    <row r="33" spans="1:3" s="418" customFormat="1" ht="12" customHeight="1" thickBot="1">
      <c r="A33" s="239" t="s">
        <v>26</v>
      </c>
      <c r="B33" s="149" t="s">
        <v>442</v>
      </c>
      <c r="C33" s="387"/>
    </row>
    <row r="34" spans="1:3" s="418" customFormat="1" ht="12" customHeight="1" thickBot="1">
      <c r="A34" s="239" t="s">
        <v>27</v>
      </c>
      <c r="B34" s="149" t="s">
        <v>510</v>
      </c>
      <c r="C34" s="409"/>
    </row>
    <row r="35" spans="1:3" s="418" customFormat="1" ht="12" customHeight="1" thickBot="1">
      <c r="A35" s="231" t="s">
        <v>28</v>
      </c>
      <c r="B35" s="149" t="s">
        <v>511</v>
      </c>
      <c r="C35" s="410">
        <f>+C8+C19+C24+C25+C29+C33+C34</f>
        <v>0</v>
      </c>
    </row>
    <row r="36" spans="1:3" s="418" customFormat="1" ht="12" customHeight="1" thickBot="1">
      <c r="A36" s="276" t="s">
        <v>29</v>
      </c>
      <c r="B36" s="149" t="s">
        <v>512</v>
      </c>
      <c r="C36" s="410">
        <f>+C37+C38+C39</f>
        <v>0</v>
      </c>
    </row>
    <row r="37" spans="1:3" s="418" customFormat="1" ht="12" customHeight="1">
      <c r="A37" s="504" t="s">
        <v>513</v>
      </c>
      <c r="B37" s="505" t="s">
        <v>259</v>
      </c>
      <c r="C37" s="94"/>
    </row>
    <row r="38" spans="1:3" s="418" customFormat="1" ht="12" customHeight="1">
      <c r="A38" s="504" t="s">
        <v>514</v>
      </c>
      <c r="B38" s="506" t="s">
        <v>3</v>
      </c>
      <c r="C38" s="361"/>
    </row>
    <row r="39" spans="1:3" s="512" customFormat="1" ht="12" customHeight="1" thickBot="1">
      <c r="A39" s="503" t="s">
        <v>515</v>
      </c>
      <c r="B39" s="167" t="s">
        <v>516</v>
      </c>
      <c r="C39" s="101"/>
    </row>
    <row r="40" spans="1:3" s="512" customFormat="1" ht="15" customHeight="1" thickBot="1">
      <c r="A40" s="276" t="s">
        <v>30</v>
      </c>
      <c r="B40" s="277" t="s">
        <v>517</v>
      </c>
      <c r="C40" s="413">
        <f>+C35+C36</f>
        <v>0</v>
      </c>
    </row>
    <row r="41" spans="1:3" s="512" customFormat="1" ht="15" customHeight="1">
      <c r="A41" s="278"/>
      <c r="B41" s="279"/>
      <c r="C41" s="411"/>
    </row>
    <row r="42" spans="1:3" ht="13.5" thickBot="1">
      <c r="A42" s="280"/>
      <c r="B42" s="281"/>
      <c r="C42" s="412"/>
    </row>
    <row r="43" spans="1:3" s="511" customFormat="1" ht="16.5" customHeight="1" thickBot="1">
      <c r="A43" s="282"/>
      <c r="B43" s="283" t="s">
        <v>63</v>
      </c>
      <c r="C43" s="413"/>
    </row>
    <row r="44" spans="1:3" s="513" customFormat="1" ht="12" customHeight="1" thickBot="1">
      <c r="A44" s="239" t="s">
        <v>21</v>
      </c>
      <c r="B44" s="149" t="s">
        <v>518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4"/>
    </row>
    <row r="46" spans="1:3" ht="12" customHeight="1">
      <c r="A46" s="503" t="s">
        <v>110</v>
      </c>
      <c r="B46" s="8" t="s">
        <v>196</v>
      </c>
      <c r="C46" s="97"/>
    </row>
    <row r="47" spans="1:3" ht="12" customHeight="1">
      <c r="A47" s="503" t="s">
        <v>111</v>
      </c>
      <c r="B47" s="8" t="s">
        <v>152</v>
      </c>
      <c r="C47" s="97"/>
    </row>
    <row r="48" spans="1:3" ht="12" customHeight="1">
      <c r="A48" s="503" t="s">
        <v>112</v>
      </c>
      <c r="B48" s="8" t="s">
        <v>197</v>
      </c>
      <c r="C48" s="97"/>
    </row>
    <row r="49" spans="1:3" ht="12" customHeight="1" thickBot="1">
      <c r="A49" s="503" t="s">
        <v>161</v>
      </c>
      <c r="B49" s="8" t="s">
        <v>198</v>
      </c>
      <c r="C49" s="97"/>
    </row>
    <row r="50" spans="1:3" ht="12" customHeight="1" thickBot="1">
      <c r="A50" s="239" t="s">
        <v>22</v>
      </c>
      <c r="B50" s="149" t="s">
        <v>519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249</v>
      </c>
      <c r="C51" s="94"/>
    </row>
    <row r="52" spans="1:3" ht="12" customHeight="1">
      <c r="A52" s="503" t="s">
        <v>116</v>
      </c>
      <c r="B52" s="8" t="s">
        <v>200</v>
      </c>
      <c r="C52" s="97"/>
    </row>
    <row r="53" spans="1:3" ht="12" customHeight="1">
      <c r="A53" s="503" t="s">
        <v>117</v>
      </c>
      <c r="B53" s="8" t="s">
        <v>64</v>
      </c>
      <c r="C53" s="97"/>
    </row>
    <row r="54" spans="1:3" ht="12" customHeight="1" thickBot="1">
      <c r="A54" s="503" t="s">
        <v>118</v>
      </c>
      <c r="B54" s="8" t="s">
        <v>4</v>
      </c>
      <c r="C54" s="97"/>
    </row>
    <row r="55" spans="1:3" ht="15" customHeight="1" thickBot="1">
      <c r="A55" s="239" t="s">
        <v>23</v>
      </c>
      <c r="B55" s="284" t="s">
        <v>520</v>
      </c>
      <c r="C55" s="414">
        <f>+C44+C50</f>
        <v>0</v>
      </c>
    </row>
    <row r="56" ht="13.5" thickBot="1">
      <c r="C56" s="415"/>
    </row>
    <row r="57" spans="1:3" ht="15" customHeight="1" thickBot="1">
      <c r="A57" s="287" t="s">
        <v>221</v>
      </c>
      <c r="B57" s="288"/>
      <c r="C57" s="146"/>
    </row>
    <row r="58" spans="1:3" ht="14.25" customHeight="1" thickBot="1">
      <c r="A58" s="287" t="s">
        <v>222</v>
      </c>
      <c r="B58" s="288"/>
      <c r="C5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C58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8" t="s">
        <v>529</v>
      </c>
    </row>
    <row r="2" spans="1:3" s="509" customFormat="1" ht="25.5" customHeight="1">
      <c r="A2" s="456" t="s">
        <v>219</v>
      </c>
      <c r="B2" s="401" t="s">
        <v>223</v>
      </c>
      <c r="C2" s="416" t="s">
        <v>68</v>
      </c>
    </row>
    <row r="3" spans="1:3" s="509" customFormat="1" ht="24.75" thickBot="1">
      <c r="A3" s="501" t="s">
        <v>218</v>
      </c>
      <c r="B3" s="402" t="s">
        <v>526</v>
      </c>
      <c r="C3" s="417" t="s">
        <v>68</v>
      </c>
    </row>
    <row r="4" spans="1:3" s="510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271" t="s">
        <v>60</v>
      </c>
    </row>
    <row r="6" spans="1:3" s="511" customFormat="1" ht="12.75" customHeight="1" thickBot="1">
      <c r="A6" s="231">
        <v>1</v>
      </c>
      <c r="B6" s="232">
        <v>2</v>
      </c>
      <c r="C6" s="233">
        <v>3</v>
      </c>
    </row>
    <row r="7" spans="1:3" s="511" customFormat="1" ht="15.75" customHeight="1" thickBot="1">
      <c r="A7" s="272"/>
      <c r="B7" s="273" t="s">
        <v>61</v>
      </c>
      <c r="C7" s="274"/>
    </row>
    <row r="8" spans="1:3" s="418" customFormat="1" ht="12" customHeight="1" thickBot="1">
      <c r="A8" s="231" t="s">
        <v>21</v>
      </c>
      <c r="B8" s="275" t="s">
        <v>500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313</v>
      </c>
      <c r="C9" s="407"/>
    </row>
    <row r="10" spans="1:3" s="418" customFormat="1" ht="12" customHeight="1">
      <c r="A10" s="503" t="s">
        <v>110</v>
      </c>
      <c r="B10" s="8" t="s">
        <v>314</v>
      </c>
      <c r="C10" s="358"/>
    </row>
    <row r="11" spans="1:3" s="418" customFormat="1" ht="12" customHeight="1">
      <c r="A11" s="503" t="s">
        <v>111</v>
      </c>
      <c r="B11" s="8" t="s">
        <v>315</v>
      </c>
      <c r="C11" s="358"/>
    </row>
    <row r="12" spans="1:3" s="418" customFormat="1" ht="12" customHeight="1">
      <c r="A12" s="503" t="s">
        <v>112</v>
      </c>
      <c r="B12" s="8" t="s">
        <v>316</v>
      </c>
      <c r="C12" s="358"/>
    </row>
    <row r="13" spans="1:3" s="418" customFormat="1" ht="12" customHeight="1">
      <c r="A13" s="503" t="s">
        <v>161</v>
      </c>
      <c r="B13" s="8" t="s">
        <v>317</v>
      </c>
      <c r="C13" s="358"/>
    </row>
    <row r="14" spans="1:3" s="418" customFormat="1" ht="12" customHeight="1">
      <c r="A14" s="503" t="s">
        <v>113</v>
      </c>
      <c r="B14" s="8" t="s">
        <v>501</v>
      </c>
      <c r="C14" s="358"/>
    </row>
    <row r="15" spans="1:3" s="418" customFormat="1" ht="12" customHeight="1">
      <c r="A15" s="503" t="s">
        <v>114</v>
      </c>
      <c r="B15" s="7" t="s">
        <v>502</v>
      </c>
      <c r="C15" s="358"/>
    </row>
    <row r="16" spans="1:3" s="418" customFormat="1" ht="12" customHeight="1">
      <c r="A16" s="503" t="s">
        <v>124</v>
      </c>
      <c r="B16" s="8" t="s">
        <v>320</v>
      </c>
      <c r="C16" s="408"/>
    </row>
    <row r="17" spans="1:3" s="512" customFormat="1" ht="12" customHeight="1">
      <c r="A17" s="503" t="s">
        <v>125</v>
      </c>
      <c r="B17" s="8" t="s">
        <v>321</v>
      </c>
      <c r="C17" s="358"/>
    </row>
    <row r="18" spans="1:3" s="512" customFormat="1" ht="12" customHeight="1" thickBot="1">
      <c r="A18" s="503" t="s">
        <v>126</v>
      </c>
      <c r="B18" s="7" t="s">
        <v>322</v>
      </c>
      <c r="C18" s="359"/>
    </row>
    <row r="19" spans="1:3" s="418" customFormat="1" ht="12" customHeight="1" thickBot="1">
      <c r="A19" s="231" t="s">
        <v>22</v>
      </c>
      <c r="B19" s="275" t="s">
        <v>503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288</v>
      </c>
      <c r="C20" s="358"/>
    </row>
    <row r="21" spans="1:3" s="512" customFormat="1" ht="12" customHeight="1">
      <c r="A21" s="503" t="s">
        <v>116</v>
      </c>
      <c r="B21" s="8" t="s">
        <v>504</v>
      </c>
      <c r="C21" s="358"/>
    </row>
    <row r="22" spans="1:3" s="512" customFormat="1" ht="12" customHeight="1">
      <c r="A22" s="503" t="s">
        <v>117</v>
      </c>
      <c r="B22" s="8" t="s">
        <v>505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39" t="s">
        <v>23</v>
      </c>
      <c r="B24" s="149" t="s">
        <v>187</v>
      </c>
      <c r="C24" s="387"/>
    </row>
    <row r="25" spans="1:3" s="512" customFormat="1" ht="12" customHeight="1" thickBot="1">
      <c r="A25" s="239" t="s">
        <v>24</v>
      </c>
      <c r="B25" s="149" t="s">
        <v>506</v>
      </c>
      <c r="C25" s="360">
        <f>+C26+C27</f>
        <v>0</v>
      </c>
    </row>
    <row r="26" spans="1:3" s="512" customFormat="1" ht="12" customHeight="1">
      <c r="A26" s="504" t="s">
        <v>298</v>
      </c>
      <c r="B26" s="505" t="s">
        <v>504</v>
      </c>
      <c r="C26" s="94"/>
    </row>
    <row r="27" spans="1:3" s="512" customFormat="1" ht="12" customHeight="1">
      <c r="A27" s="504" t="s">
        <v>301</v>
      </c>
      <c r="B27" s="506" t="s">
        <v>507</v>
      </c>
      <c r="C27" s="361"/>
    </row>
    <row r="28" spans="1:3" s="512" customFormat="1" ht="12" customHeight="1" thickBot="1">
      <c r="A28" s="503" t="s">
        <v>302</v>
      </c>
      <c r="B28" s="507" t="s">
        <v>508</v>
      </c>
      <c r="C28" s="101"/>
    </row>
    <row r="29" spans="1:3" s="512" customFormat="1" ht="12" customHeight="1" thickBot="1">
      <c r="A29" s="239" t="s">
        <v>25</v>
      </c>
      <c r="B29" s="149" t="s">
        <v>509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327</v>
      </c>
      <c r="C30" s="94"/>
    </row>
    <row r="31" spans="1:3" s="512" customFormat="1" ht="12" customHeight="1">
      <c r="A31" s="504" t="s">
        <v>103</v>
      </c>
      <c r="B31" s="506" t="s">
        <v>328</v>
      </c>
      <c r="C31" s="361"/>
    </row>
    <row r="32" spans="1:3" s="512" customFormat="1" ht="12" customHeight="1" thickBot="1">
      <c r="A32" s="503" t="s">
        <v>104</v>
      </c>
      <c r="B32" s="167" t="s">
        <v>329</v>
      </c>
      <c r="C32" s="101"/>
    </row>
    <row r="33" spans="1:3" s="418" customFormat="1" ht="12" customHeight="1" thickBot="1">
      <c r="A33" s="239" t="s">
        <v>26</v>
      </c>
      <c r="B33" s="149" t="s">
        <v>442</v>
      </c>
      <c r="C33" s="387"/>
    </row>
    <row r="34" spans="1:3" s="418" customFormat="1" ht="12" customHeight="1" thickBot="1">
      <c r="A34" s="239" t="s">
        <v>27</v>
      </c>
      <c r="B34" s="149" t="s">
        <v>510</v>
      </c>
      <c r="C34" s="409"/>
    </row>
    <row r="35" spans="1:3" s="418" customFormat="1" ht="12" customHeight="1" thickBot="1">
      <c r="A35" s="231" t="s">
        <v>28</v>
      </c>
      <c r="B35" s="149" t="s">
        <v>511</v>
      </c>
      <c r="C35" s="410">
        <f>+C8+C19+C24+C25+C29+C33+C34</f>
        <v>0</v>
      </c>
    </row>
    <row r="36" spans="1:3" s="418" customFormat="1" ht="12" customHeight="1" thickBot="1">
      <c r="A36" s="276" t="s">
        <v>29</v>
      </c>
      <c r="B36" s="149" t="s">
        <v>512</v>
      </c>
      <c r="C36" s="410">
        <f>+C37+C38+C39</f>
        <v>0</v>
      </c>
    </row>
    <row r="37" spans="1:3" s="418" customFormat="1" ht="12" customHeight="1">
      <c r="A37" s="504" t="s">
        <v>513</v>
      </c>
      <c r="B37" s="505" t="s">
        <v>259</v>
      </c>
      <c r="C37" s="94"/>
    </row>
    <row r="38" spans="1:3" s="418" customFormat="1" ht="12" customHeight="1">
      <c r="A38" s="504" t="s">
        <v>514</v>
      </c>
      <c r="B38" s="506" t="s">
        <v>3</v>
      </c>
      <c r="C38" s="361"/>
    </row>
    <row r="39" spans="1:3" s="512" customFormat="1" ht="12" customHeight="1" thickBot="1">
      <c r="A39" s="503" t="s">
        <v>515</v>
      </c>
      <c r="B39" s="167" t="s">
        <v>516</v>
      </c>
      <c r="C39" s="101"/>
    </row>
    <row r="40" spans="1:3" s="512" customFormat="1" ht="15" customHeight="1" thickBot="1">
      <c r="A40" s="276" t="s">
        <v>30</v>
      </c>
      <c r="B40" s="277" t="s">
        <v>517</v>
      </c>
      <c r="C40" s="413">
        <f>+C35+C36</f>
        <v>0</v>
      </c>
    </row>
    <row r="41" spans="1:3" s="512" customFormat="1" ht="15" customHeight="1">
      <c r="A41" s="278"/>
      <c r="B41" s="279"/>
      <c r="C41" s="411"/>
    </row>
    <row r="42" spans="1:3" ht="13.5" thickBot="1">
      <c r="A42" s="280"/>
      <c r="B42" s="281"/>
      <c r="C42" s="412"/>
    </row>
    <row r="43" spans="1:3" s="511" customFormat="1" ht="16.5" customHeight="1" thickBot="1">
      <c r="A43" s="282"/>
      <c r="B43" s="283" t="s">
        <v>63</v>
      </c>
      <c r="C43" s="413"/>
    </row>
    <row r="44" spans="1:3" s="513" customFormat="1" ht="12" customHeight="1" thickBot="1">
      <c r="A44" s="239" t="s">
        <v>21</v>
      </c>
      <c r="B44" s="149" t="s">
        <v>518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4"/>
    </row>
    <row r="46" spans="1:3" ht="12" customHeight="1">
      <c r="A46" s="503" t="s">
        <v>110</v>
      </c>
      <c r="B46" s="8" t="s">
        <v>196</v>
      </c>
      <c r="C46" s="97"/>
    </row>
    <row r="47" spans="1:3" ht="12" customHeight="1">
      <c r="A47" s="503" t="s">
        <v>111</v>
      </c>
      <c r="B47" s="8" t="s">
        <v>152</v>
      </c>
      <c r="C47" s="97"/>
    </row>
    <row r="48" spans="1:3" ht="12" customHeight="1">
      <c r="A48" s="503" t="s">
        <v>112</v>
      </c>
      <c r="B48" s="8" t="s">
        <v>197</v>
      </c>
      <c r="C48" s="97"/>
    </row>
    <row r="49" spans="1:3" ht="12" customHeight="1" thickBot="1">
      <c r="A49" s="503" t="s">
        <v>161</v>
      </c>
      <c r="B49" s="8" t="s">
        <v>198</v>
      </c>
      <c r="C49" s="97"/>
    </row>
    <row r="50" spans="1:3" ht="12" customHeight="1" thickBot="1">
      <c r="A50" s="239" t="s">
        <v>22</v>
      </c>
      <c r="B50" s="149" t="s">
        <v>519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249</v>
      </c>
      <c r="C51" s="94"/>
    </row>
    <row r="52" spans="1:3" ht="12" customHeight="1">
      <c r="A52" s="503" t="s">
        <v>116</v>
      </c>
      <c r="B52" s="8" t="s">
        <v>200</v>
      </c>
      <c r="C52" s="97"/>
    </row>
    <row r="53" spans="1:3" ht="12" customHeight="1">
      <c r="A53" s="503" t="s">
        <v>117</v>
      </c>
      <c r="B53" s="8" t="s">
        <v>64</v>
      </c>
      <c r="C53" s="97"/>
    </row>
    <row r="54" spans="1:3" ht="12" customHeight="1" thickBot="1">
      <c r="A54" s="503" t="s">
        <v>118</v>
      </c>
      <c r="B54" s="8" t="s">
        <v>4</v>
      </c>
      <c r="C54" s="97"/>
    </row>
    <row r="55" spans="1:3" ht="15" customHeight="1" thickBot="1">
      <c r="A55" s="239" t="s">
        <v>23</v>
      </c>
      <c r="B55" s="284" t="s">
        <v>520</v>
      </c>
      <c r="C55" s="414">
        <f>+C44+C50</f>
        <v>0</v>
      </c>
    </row>
    <row r="56" ht="13.5" thickBot="1">
      <c r="C56" s="415"/>
    </row>
    <row r="57" spans="1:3" ht="15" customHeight="1" thickBot="1">
      <c r="A57" s="287" t="s">
        <v>221</v>
      </c>
      <c r="B57" s="288"/>
      <c r="C57" s="146"/>
    </row>
    <row r="58" spans="1:3" ht="14.25" customHeight="1" thickBot="1">
      <c r="A58" s="287" t="s">
        <v>222</v>
      </c>
      <c r="B58" s="288"/>
      <c r="C5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58"/>
  <sheetViews>
    <sheetView workbookViewId="0" topLeftCell="A1">
      <selection activeCell="D22" sqref="D22"/>
    </sheetView>
  </sheetViews>
  <sheetFormatPr defaultColWidth="9.00390625" defaultRowHeight="12.75"/>
  <cols>
    <col min="1" max="1" width="13.875" style="285" customWidth="1"/>
    <col min="2" max="2" width="79.125" style="286" customWidth="1"/>
    <col min="3" max="3" width="25.00390625" style="286" customWidth="1"/>
    <col min="4" max="16384" width="9.375" style="286" customWidth="1"/>
  </cols>
  <sheetData>
    <row r="1" spans="1:3" s="265" customFormat="1" ht="21" customHeight="1" thickBot="1">
      <c r="A1" s="264"/>
      <c r="B1" s="266"/>
      <c r="C1" s="508" t="s">
        <v>530</v>
      </c>
    </row>
    <row r="2" spans="1:3" s="509" customFormat="1" ht="25.5" customHeight="1">
      <c r="A2" s="456" t="s">
        <v>219</v>
      </c>
      <c r="B2" s="401" t="s">
        <v>223</v>
      </c>
      <c r="C2" s="416" t="s">
        <v>68</v>
      </c>
    </row>
    <row r="3" spans="1:3" s="509" customFormat="1" ht="24.75" thickBot="1">
      <c r="A3" s="501" t="s">
        <v>218</v>
      </c>
      <c r="B3" s="402" t="s">
        <v>528</v>
      </c>
      <c r="C3" s="417" t="s">
        <v>547</v>
      </c>
    </row>
    <row r="4" spans="1:3" s="510" customFormat="1" ht="15.75" customHeight="1" thickBot="1">
      <c r="A4" s="268"/>
      <c r="B4" s="268"/>
      <c r="C4" s="269" t="s">
        <v>58</v>
      </c>
    </row>
    <row r="5" spans="1:3" ht="13.5" thickBot="1">
      <c r="A5" s="457" t="s">
        <v>220</v>
      </c>
      <c r="B5" s="270" t="s">
        <v>59</v>
      </c>
      <c r="C5" s="271" t="s">
        <v>60</v>
      </c>
    </row>
    <row r="6" spans="1:3" s="511" customFormat="1" ht="12.75" customHeight="1" thickBot="1">
      <c r="A6" s="231">
        <v>1</v>
      </c>
      <c r="B6" s="232">
        <v>2</v>
      </c>
      <c r="C6" s="233">
        <v>3</v>
      </c>
    </row>
    <row r="7" spans="1:3" s="511" customFormat="1" ht="15.75" customHeight="1" thickBot="1">
      <c r="A7" s="272"/>
      <c r="B7" s="273" t="s">
        <v>61</v>
      </c>
      <c r="C7" s="274"/>
    </row>
    <row r="8" spans="1:3" s="418" customFormat="1" ht="12" customHeight="1" thickBot="1">
      <c r="A8" s="231" t="s">
        <v>21</v>
      </c>
      <c r="B8" s="275" t="s">
        <v>500</v>
      </c>
      <c r="C8" s="360">
        <f>SUM(C9:C18)</f>
        <v>0</v>
      </c>
    </row>
    <row r="9" spans="1:3" s="418" customFormat="1" ht="12" customHeight="1">
      <c r="A9" s="502" t="s">
        <v>109</v>
      </c>
      <c r="B9" s="10" t="s">
        <v>313</v>
      </c>
      <c r="C9" s="407"/>
    </row>
    <row r="10" spans="1:3" s="418" customFormat="1" ht="12" customHeight="1">
      <c r="A10" s="503" t="s">
        <v>110</v>
      </c>
      <c r="B10" s="8" t="s">
        <v>314</v>
      </c>
      <c r="C10" s="358"/>
    </row>
    <row r="11" spans="1:3" s="418" customFormat="1" ht="12" customHeight="1">
      <c r="A11" s="503" t="s">
        <v>111</v>
      </c>
      <c r="B11" s="8" t="s">
        <v>315</v>
      </c>
      <c r="C11" s="358"/>
    </row>
    <row r="12" spans="1:3" s="418" customFormat="1" ht="12" customHeight="1">
      <c r="A12" s="503" t="s">
        <v>112</v>
      </c>
      <c r="B12" s="8" t="s">
        <v>316</v>
      </c>
      <c r="C12" s="358"/>
    </row>
    <row r="13" spans="1:3" s="418" customFormat="1" ht="12" customHeight="1">
      <c r="A13" s="503" t="s">
        <v>161</v>
      </c>
      <c r="B13" s="8" t="s">
        <v>317</v>
      </c>
      <c r="C13" s="358"/>
    </row>
    <row r="14" spans="1:3" s="418" customFormat="1" ht="12" customHeight="1">
      <c r="A14" s="503" t="s">
        <v>113</v>
      </c>
      <c r="B14" s="8" t="s">
        <v>501</v>
      </c>
      <c r="C14" s="358"/>
    </row>
    <row r="15" spans="1:3" s="418" customFormat="1" ht="12" customHeight="1">
      <c r="A15" s="503" t="s">
        <v>114</v>
      </c>
      <c r="B15" s="7" t="s">
        <v>502</v>
      </c>
      <c r="C15" s="358"/>
    </row>
    <row r="16" spans="1:3" s="418" customFormat="1" ht="12" customHeight="1">
      <c r="A16" s="503" t="s">
        <v>124</v>
      </c>
      <c r="B16" s="8" t="s">
        <v>320</v>
      </c>
      <c r="C16" s="408"/>
    </row>
    <row r="17" spans="1:3" s="512" customFormat="1" ht="12" customHeight="1">
      <c r="A17" s="503" t="s">
        <v>125</v>
      </c>
      <c r="B17" s="8" t="s">
        <v>321</v>
      </c>
      <c r="C17" s="358"/>
    </row>
    <row r="18" spans="1:3" s="512" customFormat="1" ht="12" customHeight="1" thickBot="1">
      <c r="A18" s="503" t="s">
        <v>126</v>
      </c>
      <c r="B18" s="7" t="s">
        <v>322</v>
      </c>
      <c r="C18" s="359"/>
    </row>
    <row r="19" spans="1:3" s="418" customFormat="1" ht="12" customHeight="1" thickBot="1">
      <c r="A19" s="231" t="s">
        <v>22</v>
      </c>
      <c r="B19" s="275" t="s">
        <v>503</v>
      </c>
      <c r="C19" s="360">
        <f>SUM(C20:C22)</f>
        <v>0</v>
      </c>
    </row>
    <row r="20" spans="1:3" s="512" customFormat="1" ht="12" customHeight="1">
      <c r="A20" s="503" t="s">
        <v>115</v>
      </c>
      <c r="B20" s="9" t="s">
        <v>288</v>
      </c>
      <c r="C20" s="358"/>
    </row>
    <row r="21" spans="1:3" s="512" customFormat="1" ht="12" customHeight="1">
      <c r="A21" s="503" t="s">
        <v>116</v>
      </c>
      <c r="B21" s="8" t="s">
        <v>504</v>
      </c>
      <c r="C21" s="358"/>
    </row>
    <row r="22" spans="1:3" s="512" customFormat="1" ht="12" customHeight="1">
      <c r="A22" s="503" t="s">
        <v>117</v>
      </c>
      <c r="B22" s="8" t="s">
        <v>505</v>
      </c>
      <c r="C22" s="358"/>
    </row>
    <row r="23" spans="1:3" s="512" customFormat="1" ht="12" customHeight="1" thickBot="1">
      <c r="A23" s="503" t="s">
        <v>118</v>
      </c>
      <c r="B23" s="8" t="s">
        <v>2</v>
      </c>
      <c r="C23" s="358"/>
    </row>
    <row r="24" spans="1:3" s="512" customFormat="1" ht="12" customHeight="1" thickBot="1">
      <c r="A24" s="239" t="s">
        <v>23</v>
      </c>
      <c r="B24" s="149" t="s">
        <v>187</v>
      </c>
      <c r="C24" s="387"/>
    </row>
    <row r="25" spans="1:3" s="512" customFormat="1" ht="12" customHeight="1" thickBot="1">
      <c r="A25" s="239" t="s">
        <v>24</v>
      </c>
      <c r="B25" s="149" t="s">
        <v>506</v>
      </c>
      <c r="C25" s="360">
        <f>+C26+C27</f>
        <v>0</v>
      </c>
    </row>
    <row r="26" spans="1:3" s="512" customFormat="1" ht="12" customHeight="1">
      <c r="A26" s="504" t="s">
        <v>298</v>
      </c>
      <c r="B26" s="505" t="s">
        <v>504</v>
      </c>
      <c r="C26" s="94"/>
    </row>
    <row r="27" spans="1:3" s="512" customFormat="1" ht="12" customHeight="1">
      <c r="A27" s="504" t="s">
        <v>301</v>
      </c>
      <c r="B27" s="506" t="s">
        <v>507</v>
      </c>
      <c r="C27" s="361"/>
    </row>
    <row r="28" spans="1:3" s="512" customFormat="1" ht="12" customHeight="1" thickBot="1">
      <c r="A28" s="503" t="s">
        <v>302</v>
      </c>
      <c r="B28" s="507" t="s">
        <v>508</v>
      </c>
      <c r="C28" s="101"/>
    </row>
    <row r="29" spans="1:3" s="512" customFormat="1" ht="12" customHeight="1" thickBot="1">
      <c r="A29" s="239" t="s">
        <v>25</v>
      </c>
      <c r="B29" s="149" t="s">
        <v>509</v>
      </c>
      <c r="C29" s="360">
        <f>+C30+C31+C32</f>
        <v>0</v>
      </c>
    </row>
    <row r="30" spans="1:3" s="512" customFormat="1" ht="12" customHeight="1">
      <c r="A30" s="504" t="s">
        <v>102</v>
      </c>
      <c r="B30" s="505" t="s">
        <v>327</v>
      </c>
      <c r="C30" s="94"/>
    </row>
    <row r="31" spans="1:3" s="512" customFormat="1" ht="12" customHeight="1">
      <c r="A31" s="504" t="s">
        <v>103</v>
      </c>
      <c r="B31" s="506" t="s">
        <v>328</v>
      </c>
      <c r="C31" s="361"/>
    </row>
    <row r="32" spans="1:3" s="512" customFormat="1" ht="12" customHeight="1" thickBot="1">
      <c r="A32" s="503" t="s">
        <v>104</v>
      </c>
      <c r="B32" s="167" t="s">
        <v>329</v>
      </c>
      <c r="C32" s="101"/>
    </row>
    <row r="33" spans="1:3" s="418" customFormat="1" ht="12" customHeight="1" thickBot="1">
      <c r="A33" s="239" t="s">
        <v>26</v>
      </c>
      <c r="B33" s="149" t="s">
        <v>442</v>
      </c>
      <c r="C33" s="387"/>
    </row>
    <row r="34" spans="1:3" s="418" customFormat="1" ht="12" customHeight="1" thickBot="1">
      <c r="A34" s="239" t="s">
        <v>27</v>
      </c>
      <c r="B34" s="149" t="s">
        <v>510</v>
      </c>
      <c r="C34" s="409"/>
    </row>
    <row r="35" spans="1:3" s="418" customFormat="1" ht="12" customHeight="1" thickBot="1">
      <c r="A35" s="231" t="s">
        <v>28</v>
      </c>
      <c r="B35" s="149" t="s">
        <v>511</v>
      </c>
      <c r="C35" s="410">
        <f>+C8+C19+C24+C25+C29+C33+C34</f>
        <v>0</v>
      </c>
    </row>
    <row r="36" spans="1:3" s="418" customFormat="1" ht="12" customHeight="1" thickBot="1">
      <c r="A36" s="276" t="s">
        <v>29</v>
      </c>
      <c r="B36" s="149" t="s">
        <v>512</v>
      </c>
      <c r="C36" s="410">
        <f>+C37+C38+C39</f>
        <v>0</v>
      </c>
    </row>
    <row r="37" spans="1:3" s="418" customFormat="1" ht="12" customHeight="1">
      <c r="A37" s="504" t="s">
        <v>513</v>
      </c>
      <c r="B37" s="505" t="s">
        <v>259</v>
      </c>
      <c r="C37" s="94"/>
    </row>
    <row r="38" spans="1:3" s="418" customFormat="1" ht="12" customHeight="1">
      <c r="A38" s="504" t="s">
        <v>514</v>
      </c>
      <c r="B38" s="506" t="s">
        <v>3</v>
      </c>
      <c r="C38" s="361"/>
    </row>
    <row r="39" spans="1:3" s="512" customFormat="1" ht="12" customHeight="1" thickBot="1">
      <c r="A39" s="503" t="s">
        <v>515</v>
      </c>
      <c r="B39" s="167" t="s">
        <v>516</v>
      </c>
      <c r="C39" s="101"/>
    </row>
    <row r="40" spans="1:3" s="512" customFormat="1" ht="15" customHeight="1" thickBot="1">
      <c r="A40" s="276" t="s">
        <v>30</v>
      </c>
      <c r="B40" s="277" t="s">
        <v>517</v>
      </c>
      <c r="C40" s="413">
        <f>+C35+C36</f>
        <v>0</v>
      </c>
    </row>
    <row r="41" spans="1:3" s="512" customFormat="1" ht="15" customHeight="1">
      <c r="A41" s="278"/>
      <c r="B41" s="279"/>
      <c r="C41" s="411"/>
    </row>
    <row r="42" spans="1:3" ht="13.5" thickBot="1">
      <c r="A42" s="280"/>
      <c r="B42" s="281"/>
      <c r="C42" s="412"/>
    </row>
    <row r="43" spans="1:3" s="511" customFormat="1" ht="16.5" customHeight="1" thickBot="1">
      <c r="A43" s="282"/>
      <c r="B43" s="283" t="s">
        <v>63</v>
      </c>
      <c r="C43" s="413"/>
    </row>
    <row r="44" spans="1:3" s="513" customFormat="1" ht="12" customHeight="1" thickBot="1">
      <c r="A44" s="239" t="s">
        <v>21</v>
      </c>
      <c r="B44" s="149" t="s">
        <v>518</v>
      </c>
      <c r="C44" s="360">
        <f>SUM(C45:C49)</f>
        <v>0</v>
      </c>
    </row>
    <row r="45" spans="1:3" ht="12" customHeight="1">
      <c r="A45" s="503" t="s">
        <v>109</v>
      </c>
      <c r="B45" s="9" t="s">
        <v>52</v>
      </c>
      <c r="C45" s="94"/>
    </row>
    <row r="46" spans="1:3" ht="12" customHeight="1">
      <c r="A46" s="503" t="s">
        <v>110</v>
      </c>
      <c r="B46" s="8" t="s">
        <v>196</v>
      </c>
      <c r="C46" s="97"/>
    </row>
    <row r="47" spans="1:3" ht="12" customHeight="1">
      <c r="A47" s="503" t="s">
        <v>111</v>
      </c>
      <c r="B47" s="8" t="s">
        <v>152</v>
      </c>
      <c r="C47" s="97"/>
    </row>
    <row r="48" spans="1:3" ht="12" customHeight="1">
      <c r="A48" s="503" t="s">
        <v>112</v>
      </c>
      <c r="B48" s="8" t="s">
        <v>197</v>
      </c>
      <c r="C48" s="97"/>
    </row>
    <row r="49" spans="1:3" ht="12" customHeight="1" thickBot="1">
      <c r="A49" s="503" t="s">
        <v>161</v>
      </c>
      <c r="B49" s="8" t="s">
        <v>198</v>
      </c>
      <c r="C49" s="97"/>
    </row>
    <row r="50" spans="1:3" ht="12" customHeight="1" thickBot="1">
      <c r="A50" s="239" t="s">
        <v>22</v>
      </c>
      <c r="B50" s="149" t="s">
        <v>519</v>
      </c>
      <c r="C50" s="360">
        <f>SUM(C51:C53)</f>
        <v>0</v>
      </c>
    </row>
    <row r="51" spans="1:3" s="513" customFormat="1" ht="12" customHeight="1">
      <c r="A51" s="503" t="s">
        <v>115</v>
      </c>
      <c r="B51" s="9" t="s">
        <v>249</v>
      </c>
      <c r="C51" s="94"/>
    </row>
    <row r="52" spans="1:3" ht="12" customHeight="1">
      <c r="A52" s="503" t="s">
        <v>116</v>
      </c>
      <c r="B52" s="8" t="s">
        <v>200</v>
      </c>
      <c r="C52" s="97"/>
    </row>
    <row r="53" spans="1:3" ht="12" customHeight="1">
      <c r="A53" s="503" t="s">
        <v>117</v>
      </c>
      <c r="B53" s="8" t="s">
        <v>64</v>
      </c>
      <c r="C53" s="97"/>
    </row>
    <row r="54" spans="1:3" ht="12" customHeight="1" thickBot="1">
      <c r="A54" s="503" t="s">
        <v>118</v>
      </c>
      <c r="B54" s="8" t="s">
        <v>4</v>
      </c>
      <c r="C54" s="97"/>
    </row>
    <row r="55" spans="1:3" ht="15" customHeight="1" thickBot="1">
      <c r="A55" s="239" t="s">
        <v>23</v>
      </c>
      <c r="B55" s="284" t="s">
        <v>520</v>
      </c>
      <c r="C55" s="414">
        <f>+C44+C50</f>
        <v>0</v>
      </c>
    </row>
    <row r="56" ht="13.5" thickBot="1">
      <c r="C56" s="415"/>
    </row>
    <row r="57" spans="1:3" ht="15" customHeight="1" thickBot="1">
      <c r="A57" s="287" t="s">
        <v>221</v>
      </c>
      <c r="B57" s="288"/>
      <c r="C57" s="146"/>
    </row>
    <row r="58" spans="1:3" ht="14.25" customHeight="1" thickBot="1">
      <c r="A58" s="287" t="s">
        <v>222</v>
      </c>
      <c r="B58" s="288"/>
      <c r="C5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G9" sqref="G9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628" t="s">
        <v>5</v>
      </c>
      <c r="B1" s="628"/>
      <c r="C1" s="628"/>
      <c r="D1" s="628"/>
      <c r="E1" s="628"/>
      <c r="F1" s="628"/>
      <c r="G1" s="628"/>
    </row>
    <row r="3" spans="1:7" s="192" customFormat="1" ht="27" customHeight="1">
      <c r="A3" s="190" t="s">
        <v>227</v>
      </c>
      <c r="B3" s="191"/>
      <c r="C3" s="627" t="s">
        <v>228</v>
      </c>
      <c r="D3" s="627"/>
      <c r="E3" s="627"/>
      <c r="F3" s="627"/>
      <c r="G3" s="627"/>
    </row>
    <row r="4" spans="1:7" s="192" customFormat="1" ht="15.75">
      <c r="A4" s="191"/>
      <c r="B4" s="191"/>
      <c r="C4" s="191"/>
      <c r="D4" s="191"/>
      <c r="E4" s="191"/>
      <c r="F4" s="191"/>
      <c r="G4" s="191"/>
    </row>
    <row r="5" spans="1:7" s="192" customFormat="1" ht="24.75" customHeight="1">
      <c r="A5" s="190" t="s">
        <v>229</v>
      </c>
      <c r="B5" s="191"/>
      <c r="C5" s="627" t="s">
        <v>228</v>
      </c>
      <c r="D5" s="627"/>
      <c r="E5" s="627"/>
      <c r="F5" s="627"/>
      <c r="G5" s="191"/>
    </row>
    <row r="6" spans="1:7" s="193" customFormat="1" ht="12.75">
      <c r="A6" s="249"/>
      <c r="B6" s="249"/>
      <c r="C6" s="249"/>
      <c r="D6" s="249"/>
      <c r="E6" s="249"/>
      <c r="F6" s="249"/>
      <c r="G6" s="249"/>
    </row>
    <row r="7" spans="1:7" s="194" customFormat="1" ht="15" customHeight="1">
      <c r="A7" s="306" t="s">
        <v>230</v>
      </c>
      <c r="B7" s="305"/>
      <c r="C7" s="305"/>
      <c r="D7" s="291"/>
      <c r="E7" s="291"/>
      <c r="F7" s="291"/>
      <c r="G7" s="291"/>
    </row>
    <row r="8" spans="1:7" s="194" customFormat="1" ht="15" customHeight="1" thickBot="1">
      <c r="A8" s="306" t="s">
        <v>231</v>
      </c>
      <c r="B8" s="291"/>
      <c r="C8" s="291"/>
      <c r="D8" s="291"/>
      <c r="E8" s="291"/>
      <c r="F8" s="291"/>
      <c r="G8" s="291"/>
    </row>
    <row r="9" spans="1:7" s="93" customFormat="1" ht="42" customHeight="1" thickBot="1">
      <c r="A9" s="228" t="s">
        <v>19</v>
      </c>
      <c r="B9" s="229" t="s">
        <v>232</v>
      </c>
      <c r="C9" s="229" t="s">
        <v>233</v>
      </c>
      <c r="D9" s="229" t="s">
        <v>234</v>
      </c>
      <c r="E9" s="229" t="s">
        <v>235</v>
      </c>
      <c r="F9" s="229" t="s">
        <v>236</v>
      </c>
      <c r="G9" s="230" t="s">
        <v>56</v>
      </c>
    </row>
    <row r="10" spans="1:7" ht="24" customHeight="1">
      <c r="A10" s="292" t="s">
        <v>21</v>
      </c>
      <c r="B10" s="237" t="s">
        <v>237</v>
      </c>
      <c r="C10" s="195"/>
      <c r="D10" s="195"/>
      <c r="E10" s="195"/>
      <c r="F10" s="195"/>
      <c r="G10" s="293">
        <f>SUM(C10:F10)</f>
        <v>0</v>
      </c>
    </row>
    <row r="11" spans="1:7" ht="24" customHeight="1">
      <c r="A11" s="294" t="s">
        <v>22</v>
      </c>
      <c r="B11" s="238" t="s">
        <v>238</v>
      </c>
      <c r="C11" s="196"/>
      <c r="D11" s="196"/>
      <c r="E11" s="196"/>
      <c r="F11" s="196"/>
      <c r="G11" s="295">
        <f aca="true" t="shared" si="0" ref="G11:G16">SUM(C11:F11)</f>
        <v>0</v>
      </c>
    </row>
    <row r="12" spans="1:7" ht="24" customHeight="1">
      <c r="A12" s="294" t="s">
        <v>23</v>
      </c>
      <c r="B12" s="238" t="s">
        <v>239</v>
      </c>
      <c r="C12" s="196"/>
      <c r="D12" s="196"/>
      <c r="E12" s="196"/>
      <c r="F12" s="196"/>
      <c r="G12" s="295">
        <f t="shared" si="0"/>
        <v>0</v>
      </c>
    </row>
    <row r="13" spans="1:7" ht="24" customHeight="1">
      <c r="A13" s="294" t="s">
        <v>24</v>
      </c>
      <c r="B13" s="238" t="s">
        <v>240</v>
      </c>
      <c r="C13" s="196"/>
      <c r="D13" s="196"/>
      <c r="E13" s="196"/>
      <c r="F13" s="196"/>
      <c r="G13" s="295">
        <f t="shared" si="0"/>
        <v>0</v>
      </c>
    </row>
    <row r="14" spans="1:7" ht="24" customHeight="1">
      <c r="A14" s="294" t="s">
        <v>25</v>
      </c>
      <c r="B14" s="238" t="s">
        <v>241</v>
      </c>
      <c r="C14" s="196"/>
      <c r="D14" s="196"/>
      <c r="E14" s="196"/>
      <c r="F14" s="196"/>
      <c r="G14" s="295">
        <f t="shared" si="0"/>
        <v>0</v>
      </c>
    </row>
    <row r="15" spans="1:7" ht="24" customHeight="1" thickBot="1">
      <c r="A15" s="296" t="s">
        <v>26</v>
      </c>
      <c r="B15" s="297" t="s">
        <v>242</v>
      </c>
      <c r="C15" s="197"/>
      <c r="D15" s="197"/>
      <c r="E15" s="197"/>
      <c r="F15" s="197"/>
      <c r="G15" s="298">
        <f t="shared" si="0"/>
        <v>0</v>
      </c>
    </row>
    <row r="16" spans="1:7" s="198" customFormat="1" ht="24" customHeight="1" thickBot="1">
      <c r="A16" s="299" t="s">
        <v>27</v>
      </c>
      <c r="B16" s="300" t="s">
        <v>56</v>
      </c>
      <c r="C16" s="301">
        <f>SUM(C10:C15)</f>
        <v>0</v>
      </c>
      <c r="D16" s="301">
        <f>SUM(D10:D15)</f>
        <v>0</v>
      </c>
      <c r="E16" s="301">
        <f>SUM(E10:E15)</f>
        <v>0</v>
      </c>
      <c r="F16" s="301">
        <f>SUM(F10:F15)</f>
        <v>0</v>
      </c>
      <c r="G16" s="302">
        <f t="shared" si="0"/>
        <v>0</v>
      </c>
    </row>
    <row r="17" spans="1:7" s="193" customFormat="1" ht="12.75">
      <c r="A17" s="249"/>
      <c r="B17" s="249"/>
      <c r="C17" s="249"/>
      <c r="D17" s="249"/>
      <c r="E17" s="249"/>
      <c r="F17" s="249"/>
      <c r="G17" s="249"/>
    </row>
    <row r="18" spans="1:7" s="193" customFormat="1" ht="12.75">
      <c r="A18" s="249"/>
      <c r="B18" s="249"/>
      <c r="C18" s="249"/>
      <c r="D18" s="249"/>
      <c r="E18" s="249"/>
      <c r="F18" s="249"/>
      <c r="G18" s="249"/>
    </row>
    <row r="19" spans="1:7" s="193" customFormat="1" ht="12.75">
      <c r="A19" s="249"/>
      <c r="B19" s="249"/>
      <c r="C19" s="249"/>
      <c r="D19" s="249"/>
      <c r="E19" s="249"/>
      <c r="F19" s="249"/>
      <c r="G19" s="249"/>
    </row>
    <row r="20" spans="1:7" s="193" customFormat="1" ht="15.75">
      <c r="A20" s="192" t="s">
        <v>487</v>
      </c>
      <c r="B20" s="249"/>
      <c r="C20" s="249"/>
      <c r="D20" s="249"/>
      <c r="E20" s="249"/>
      <c r="F20" s="249"/>
      <c r="G20" s="249"/>
    </row>
    <row r="21" spans="1:7" s="193" customFormat="1" ht="12.75">
      <c r="A21" s="249"/>
      <c r="B21" s="249"/>
      <c r="C21" s="249"/>
      <c r="D21" s="249"/>
      <c r="E21" s="249"/>
      <c r="F21" s="249"/>
      <c r="G21" s="249"/>
    </row>
    <row r="22" spans="1:7" ht="12.75">
      <c r="A22" s="249"/>
      <c r="B22" s="249"/>
      <c r="C22" s="249"/>
      <c r="D22" s="249"/>
      <c r="E22" s="249"/>
      <c r="F22" s="249"/>
      <c r="G22" s="249"/>
    </row>
    <row r="23" spans="1:7" ht="12.75">
      <c r="A23" s="249"/>
      <c r="B23" s="249"/>
      <c r="C23" s="193"/>
      <c r="D23" s="193"/>
      <c r="E23" s="193"/>
      <c r="F23" s="193"/>
      <c r="G23" s="249"/>
    </row>
    <row r="24" spans="1:7" ht="13.5">
      <c r="A24" s="249"/>
      <c r="B24" s="249"/>
      <c r="C24" s="303"/>
      <c r="D24" s="304" t="s">
        <v>243</v>
      </c>
      <c r="E24" s="304"/>
      <c r="F24" s="303"/>
      <c r="G24" s="249"/>
    </row>
    <row r="25" spans="3:6" ht="13.5">
      <c r="C25" s="199"/>
      <c r="D25" s="200"/>
      <c r="E25" s="200"/>
      <c r="F25" s="199"/>
    </row>
    <row r="26" spans="3:6" ht="13.5">
      <c r="C26" s="199"/>
      <c r="D26" s="200"/>
      <c r="E26" s="200"/>
      <c r="F26" s="199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2/2014. (III. 7.)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0"/>
  <sheetViews>
    <sheetView zoomScale="120" zoomScaleNormal="120" zoomScaleSheetLayoutView="130" workbookViewId="0" topLeftCell="A1">
      <selection activeCell="G7" sqref="G7"/>
    </sheetView>
  </sheetViews>
  <sheetFormatPr defaultColWidth="9.00390625" defaultRowHeight="12.75"/>
  <cols>
    <col min="1" max="1" width="9.00390625" style="433" customWidth="1"/>
    <col min="2" max="2" width="75.875" style="433" customWidth="1"/>
    <col min="3" max="4" width="15.50390625" style="433" customWidth="1"/>
    <col min="5" max="5" width="9.00390625" style="43" customWidth="1"/>
    <col min="6" max="16384" width="9.375" style="43" customWidth="1"/>
  </cols>
  <sheetData>
    <row r="1" spans="1:4" ht="15.75" customHeight="1">
      <c r="A1" s="581" t="s">
        <v>18</v>
      </c>
      <c r="B1" s="581"/>
      <c r="C1" s="581"/>
      <c r="D1" s="581"/>
    </row>
    <row r="2" spans="1:4" ht="15.75" customHeight="1" thickBot="1">
      <c r="A2" s="580" t="s">
        <v>165</v>
      </c>
      <c r="B2" s="580"/>
      <c r="C2" s="166"/>
      <c r="D2" s="350" t="s">
        <v>250</v>
      </c>
    </row>
    <row r="3" spans="1:4" ht="37.5" customHeight="1" thickBot="1">
      <c r="A3" s="23" t="s">
        <v>78</v>
      </c>
      <c r="B3" s="24" t="s">
        <v>20</v>
      </c>
      <c r="C3" s="455" t="s">
        <v>488</v>
      </c>
      <c r="D3" s="189" t="s">
        <v>279</v>
      </c>
    </row>
    <row r="4" spans="1:4" s="45" customFormat="1" ht="12" customHeight="1" thickBot="1">
      <c r="A4" s="37">
        <v>1</v>
      </c>
      <c r="B4" s="38">
        <v>2</v>
      </c>
      <c r="C4" s="38">
        <v>4</v>
      </c>
      <c r="D4" s="500">
        <v>5</v>
      </c>
    </row>
    <row r="5" spans="1:4" s="1" customFormat="1" ht="12" customHeight="1" thickBot="1">
      <c r="A5" s="20" t="s">
        <v>21</v>
      </c>
      <c r="B5" s="21" t="s">
        <v>280</v>
      </c>
      <c r="C5" s="447">
        <f>+C6+C7+C8+C9+C10+C11</f>
        <v>101635</v>
      </c>
      <c r="D5" s="307">
        <f>+D6+D7+D8+D9+D10+D11</f>
        <v>78331</v>
      </c>
    </row>
    <row r="6" spans="1:4" s="1" customFormat="1" ht="12" customHeight="1">
      <c r="A6" s="15" t="s">
        <v>109</v>
      </c>
      <c r="B6" s="466" t="s">
        <v>281</v>
      </c>
      <c r="C6" s="449">
        <v>27108</v>
      </c>
      <c r="D6" s="309">
        <v>17314</v>
      </c>
    </row>
    <row r="7" spans="1:4" s="1" customFormat="1" ht="12" customHeight="1">
      <c r="A7" s="14" t="s">
        <v>110</v>
      </c>
      <c r="B7" s="467" t="s">
        <v>282</v>
      </c>
      <c r="C7" s="448">
        <v>3264</v>
      </c>
      <c r="D7" s="308">
        <v>15974</v>
      </c>
    </row>
    <row r="8" spans="1:4" s="1" customFormat="1" ht="12" customHeight="1">
      <c r="A8" s="14" t="s">
        <v>111</v>
      </c>
      <c r="B8" s="467" t="s">
        <v>283</v>
      </c>
      <c r="C8" s="448">
        <f>27237+12791</f>
        <v>40028</v>
      </c>
      <c r="D8" s="308">
        <v>1581</v>
      </c>
    </row>
    <row r="9" spans="1:4" s="1" customFormat="1" ht="12" customHeight="1">
      <c r="A9" s="14" t="s">
        <v>112</v>
      </c>
      <c r="B9" s="467" t="s">
        <v>284</v>
      </c>
      <c r="C9" s="448">
        <v>1572</v>
      </c>
      <c r="D9" s="308">
        <v>118</v>
      </c>
    </row>
    <row r="10" spans="1:4" s="1" customFormat="1" ht="12" customHeight="1">
      <c r="A10" s="14" t="s">
        <v>161</v>
      </c>
      <c r="B10" s="467" t="s">
        <v>285</v>
      </c>
      <c r="C10" s="537">
        <v>7225</v>
      </c>
      <c r="D10" s="308">
        <v>28408</v>
      </c>
    </row>
    <row r="11" spans="1:4" s="1" customFormat="1" ht="12" customHeight="1" thickBot="1">
      <c r="A11" s="16" t="s">
        <v>113</v>
      </c>
      <c r="B11" s="337" t="s">
        <v>286</v>
      </c>
      <c r="C11" s="538">
        <f>2738+19700</f>
        <v>22438</v>
      </c>
      <c r="D11" s="308">
        <v>14936</v>
      </c>
    </row>
    <row r="12" spans="1:4" s="1" customFormat="1" ht="12" customHeight="1" thickBot="1">
      <c r="A12" s="20" t="s">
        <v>22</v>
      </c>
      <c r="B12" s="335" t="s">
        <v>287</v>
      </c>
      <c r="C12" s="447">
        <f>+C13+C14+C15+C16+C17</f>
        <v>179959</v>
      </c>
      <c r="D12" s="307">
        <f>+D13+D14+D15+D16+D17</f>
        <v>80919</v>
      </c>
    </row>
    <row r="13" spans="1:4" s="1" customFormat="1" ht="12" customHeight="1">
      <c r="A13" s="15" t="s">
        <v>115</v>
      </c>
      <c r="B13" s="466" t="s">
        <v>288</v>
      </c>
      <c r="C13" s="449"/>
      <c r="D13" s="309"/>
    </row>
    <row r="14" spans="1:4" s="1" customFormat="1" ht="12" customHeight="1">
      <c r="A14" s="14" t="s">
        <v>116</v>
      </c>
      <c r="B14" s="467" t="s">
        <v>289</v>
      </c>
      <c r="C14" s="448"/>
      <c r="D14" s="308"/>
    </row>
    <row r="15" spans="1:4" s="1" customFormat="1" ht="12" customHeight="1">
      <c r="A15" s="14" t="s">
        <v>117</v>
      </c>
      <c r="B15" s="467" t="s">
        <v>537</v>
      </c>
      <c r="C15" s="448"/>
      <c r="D15" s="308"/>
    </row>
    <row r="16" spans="1:4" s="1" customFormat="1" ht="12" customHeight="1">
      <c r="A16" s="14" t="s">
        <v>118</v>
      </c>
      <c r="B16" s="467" t="s">
        <v>538</v>
      </c>
      <c r="C16" s="448"/>
      <c r="D16" s="308"/>
    </row>
    <row r="17" spans="1:4" s="1" customFormat="1" ht="12" customHeight="1">
      <c r="A17" s="14" t="s">
        <v>119</v>
      </c>
      <c r="B17" s="467" t="s">
        <v>290</v>
      </c>
      <c r="C17" s="448">
        <v>179959</v>
      </c>
      <c r="D17" s="308">
        <v>80919</v>
      </c>
    </row>
    <row r="18" spans="1:4" s="1" customFormat="1" ht="12" customHeight="1" thickBot="1">
      <c r="A18" s="16" t="s">
        <v>128</v>
      </c>
      <c r="B18" s="337" t="s">
        <v>291</v>
      </c>
      <c r="C18" s="450"/>
      <c r="D18" s="310"/>
    </row>
    <row r="19" spans="1:4" s="1" customFormat="1" ht="12" customHeight="1" thickBot="1">
      <c r="A19" s="20" t="s">
        <v>23</v>
      </c>
      <c r="B19" s="21" t="s">
        <v>292</v>
      </c>
      <c r="C19" s="447">
        <f>+C20+C21+C22+C23+C24</f>
        <v>24539</v>
      </c>
      <c r="D19" s="307">
        <f>+D20+D21+D22+D23+D24</f>
        <v>18897</v>
      </c>
    </row>
    <row r="20" spans="1:4" s="1" customFormat="1" ht="12" customHeight="1">
      <c r="A20" s="15" t="s">
        <v>98</v>
      </c>
      <c r="B20" s="466" t="s">
        <v>293</v>
      </c>
      <c r="C20" s="449"/>
      <c r="D20" s="309"/>
    </row>
    <row r="21" spans="1:4" s="1" customFormat="1" ht="12" customHeight="1">
      <c r="A21" s="14" t="s">
        <v>99</v>
      </c>
      <c r="B21" s="467" t="s">
        <v>294</v>
      </c>
      <c r="C21" s="448"/>
      <c r="D21" s="308"/>
    </row>
    <row r="22" spans="1:4" s="1" customFormat="1" ht="12" customHeight="1">
      <c r="A22" s="14" t="s">
        <v>100</v>
      </c>
      <c r="B22" s="467" t="s">
        <v>539</v>
      </c>
      <c r="C22" s="448"/>
      <c r="D22" s="308"/>
    </row>
    <row r="23" spans="1:4" s="1" customFormat="1" ht="12" customHeight="1">
      <c r="A23" s="14" t="s">
        <v>101</v>
      </c>
      <c r="B23" s="467" t="s">
        <v>540</v>
      </c>
      <c r="C23" s="448"/>
      <c r="D23" s="308"/>
    </row>
    <row r="24" spans="1:4" s="1" customFormat="1" ht="12" customHeight="1">
      <c r="A24" s="14" t="s">
        <v>184</v>
      </c>
      <c r="B24" s="467" t="s">
        <v>295</v>
      </c>
      <c r="C24" s="448">
        <f>7366+17173</f>
        <v>24539</v>
      </c>
      <c r="D24" s="308">
        <v>18897</v>
      </c>
    </row>
    <row r="25" spans="1:4" s="1" customFormat="1" ht="12" customHeight="1" thickBot="1">
      <c r="A25" s="16" t="s">
        <v>185</v>
      </c>
      <c r="B25" s="337" t="s">
        <v>296</v>
      </c>
      <c r="C25" s="450"/>
      <c r="D25" s="310"/>
    </row>
    <row r="26" spans="1:4" s="1" customFormat="1" ht="12" customHeight="1" thickBot="1">
      <c r="A26" s="20" t="s">
        <v>186</v>
      </c>
      <c r="B26" s="21" t="s">
        <v>297</v>
      </c>
      <c r="C26" s="454">
        <f>+C27+C30+C31+C32</f>
        <v>11763</v>
      </c>
      <c r="D26" s="497">
        <f>+D27+D30+D31+D32</f>
        <v>12265</v>
      </c>
    </row>
    <row r="27" spans="1:4" s="1" customFormat="1" ht="12" customHeight="1">
      <c r="A27" s="15" t="s">
        <v>298</v>
      </c>
      <c r="B27" s="466" t="s">
        <v>304</v>
      </c>
      <c r="C27" s="499">
        <f>+C28+C29</f>
        <v>9526</v>
      </c>
      <c r="D27" s="498">
        <v>10225</v>
      </c>
    </row>
    <row r="28" spans="1:4" s="1" customFormat="1" ht="12" customHeight="1">
      <c r="A28" s="14" t="s">
        <v>299</v>
      </c>
      <c r="B28" s="467" t="s">
        <v>305</v>
      </c>
      <c r="C28" s="448">
        <v>1003</v>
      </c>
      <c r="D28" s="308">
        <v>1000</v>
      </c>
    </row>
    <row r="29" spans="1:4" s="1" customFormat="1" ht="12" customHeight="1">
      <c r="A29" s="14" t="s">
        <v>300</v>
      </c>
      <c r="B29" s="467" t="s">
        <v>306</v>
      </c>
      <c r="C29" s="448">
        <f>7599+38+886</f>
        <v>8523</v>
      </c>
      <c r="D29" s="308">
        <v>9225</v>
      </c>
    </row>
    <row r="30" spans="1:4" s="1" customFormat="1" ht="12" customHeight="1">
      <c r="A30" s="14" t="s">
        <v>301</v>
      </c>
      <c r="B30" s="467" t="s">
        <v>307</v>
      </c>
      <c r="C30" s="448">
        <v>1915</v>
      </c>
      <c r="D30" s="308">
        <v>2000</v>
      </c>
    </row>
    <row r="31" spans="1:4" s="1" customFormat="1" ht="12" customHeight="1">
      <c r="A31" s="14" t="s">
        <v>302</v>
      </c>
      <c r="B31" s="467" t="s">
        <v>308</v>
      </c>
      <c r="C31" s="448"/>
      <c r="D31" s="308"/>
    </row>
    <row r="32" spans="1:4" s="1" customFormat="1" ht="12" customHeight="1" thickBot="1">
      <c r="A32" s="16" t="s">
        <v>303</v>
      </c>
      <c r="B32" s="337" t="s">
        <v>309</v>
      </c>
      <c r="C32" s="450">
        <f>35+38+249</f>
        <v>322</v>
      </c>
      <c r="D32" s="310">
        <v>40</v>
      </c>
    </row>
    <row r="33" spans="1:4" s="1" customFormat="1" ht="12" customHeight="1" thickBot="1">
      <c r="A33" s="20" t="s">
        <v>25</v>
      </c>
      <c r="B33" s="21" t="s">
        <v>310</v>
      </c>
      <c r="C33" s="447">
        <f>SUM(C34:C43)</f>
        <v>21452</v>
      </c>
      <c r="D33" s="307">
        <f>SUM(D34:D43)</f>
        <v>31336</v>
      </c>
    </row>
    <row r="34" spans="1:4" s="1" customFormat="1" ht="12" customHeight="1">
      <c r="A34" s="15" t="s">
        <v>102</v>
      </c>
      <c r="B34" s="466" t="s">
        <v>313</v>
      </c>
      <c r="C34" s="449">
        <v>3689</v>
      </c>
      <c r="D34" s="309">
        <v>170</v>
      </c>
    </row>
    <row r="35" spans="1:4" s="1" customFormat="1" ht="12" customHeight="1">
      <c r="A35" s="14" t="s">
        <v>103</v>
      </c>
      <c r="B35" s="467" t="s">
        <v>314</v>
      </c>
      <c r="C35" s="448">
        <v>12460</v>
      </c>
      <c r="D35" s="308">
        <v>3717</v>
      </c>
    </row>
    <row r="36" spans="1:4" s="1" customFormat="1" ht="12" customHeight="1">
      <c r="A36" s="14" t="s">
        <v>104</v>
      </c>
      <c r="B36" s="467" t="s">
        <v>315</v>
      </c>
      <c r="C36" s="448">
        <v>282</v>
      </c>
      <c r="D36" s="308"/>
    </row>
    <row r="37" spans="1:4" s="1" customFormat="1" ht="12" customHeight="1">
      <c r="A37" s="14" t="s">
        <v>188</v>
      </c>
      <c r="B37" s="467" t="s">
        <v>316</v>
      </c>
      <c r="C37" s="448">
        <v>1120</v>
      </c>
      <c r="D37" s="308">
        <v>4044</v>
      </c>
    </row>
    <row r="38" spans="1:4" s="1" customFormat="1" ht="12" customHeight="1">
      <c r="A38" s="14" t="s">
        <v>189</v>
      </c>
      <c r="B38" s="467" t="s">
        <v>317</v>
      </c>
      <c r="C38" s="448">
        <v>153</v>
      </c>
      <c r="D38" s="308">
        <v>17660</v>
      </c>
    </row>
    <row r="39" spans="1:4" s="1" customFormat="1" ht="12" customHeight="1">
      <c r="A39" s="14" t="s">
        <v>190</v>
      </c>
      <c r="B39" s="467" t="s">
        <v>318</v>
      </c>
      <c r="C39" s="448">
        <v>3662</v>
      </c>
      <c r="D39" s="308">
        <v>4815</v>
      </c>
    </row>
    <row r="40" spans="1:4" s="1" customFormat="1" ht="12" customHeight="1">
      <c r="A40" s="14" t="s">
        <v>191</v>
      </c>
      <c r="B40" s="467" t="s">
        <v>319</v>
      </c>
      <c r="C40" s="448"/>
      <c r="D40" s="308"/>
    </row>
    <row r="41" spans="1:4" s="1" customFormat="1" ht="12" customHeight="1">
      <c r="A41" s="14" t="s">
        <v>192</v>
      </c>
      <c r="B41" s="467" t="s">
        <v>320</v>
      </c>
      <c r="C41" s="448">
        <v>14</v>
      </c>
      <c r="D41" s="308"/>
    </row>
    <row r="42" spans="1:4" s="1" customFormat="1" ht="12" customHeight="1">
      <c r="A42" s="14" t="s">
        <v>311</v>
      </c>
      <c r="B42" s="467" t="s">
        <v>321</v>
      </c>
      <c r="C42" s="451"/>
      <c r="D42" s="311"/>
    </row>
    <row r="43" spans="1:4" s="1" customFormat="1" ht="12" customHeight="1" thickBot="1">
      <c r="A43" s="16" t="s">
        <v>312</v>
      </c>
      <c r="B43" s="337" t="s">
        <v>322</v>
      </c>
      <c r="C43" s="452">
        <v>72</v>
      </c>
      <c r="D43" s="312">
        <v>930</v>
      </c>
    </row>
    <row r="44" spans="1:4" s="1" customFormat="1" ht="12" customHeight="1" thickBot="1">
      <c r="A44" s="20" t="s">
        <v>26</v>
      </c>
      <c r="B44" s="21" t="s">
        <v>323</v>
      </c>
      <c r="C44" s="447">
        <f>SUM(C45:C49)</f>
        <v>0</v>
      </c>
      <c r="D44" s="307">
        <f>SUM(D45:D49)</f>
        <v>3078</v>
      </c>
    </row>
    <row r="45" spans="1:4" s="1" customFormat="1" ht="12" customHeight="1">
      <c r="A45" s="15" t="s">
        <v>105</v>
      </c>
      <c r="B45" s="466" t="s">
        <v>327</v>
      </c>
      <c r="C45" s="518"/>
      <c r="D45" s="334"/>
    </row>
    <row r="46" spans="1:4" s="1" customFormat="1" ht="12" customHeight="1">
      <c r="A46" s="14" t="s">
        <v>106</v>
      </c>
      <c r="B46" s="467" t="s">
        <v>328</v>
      </c>
      <c r="C46" s="451"/>
      <c r="D46" s="311">
        <v>3078</v>
      </c>
    </row>
    <row r="47" spans="1:4" s="1" customFormat="1" ht="12" customHeight="1">
      <c r="A47" s="14" t="s">
        <v>324</v>
      </c>
      <c r="B47" s="467" t="s">
        <v>329</v>
      </c>
      <c r="C47" s="451"/>
      <c r="D47" s="311"/>
    </row>
    <row r="48" spans="1:4" s="1" customFormat="1" ht="12" customHeight="1">
      <c r="A48" s="14" t="s">
        <v>325</v>
      </c>
      <c r="B48" s="467" t="s">
        <v>330</v>
      </c>
      <c r="C48" s="451"/>
      <c r="D48" s="311"/>
    </row>
    <row r="49" spans="1:4" s="1" customFormat="1" ht="12" customHeight="1" thickBot="1">
      <c r="A49" s="16" t="s">
        <v>326</v>
      </c>
      <c r="B49" s="337" t="s">
        <v>331</v>
      </c>
      <c r="C49" s="452"/>
      <c r="D49" s="312"/>
    </row>
    <row r="50" spans="1:4" s="1" customFormat="1" ht="12" customHeight="1" thickBot="1">
      <c r="A50" s="20" t="s">
        <v>193</v>
      </c>
      <c r="B50" s="21" t="s">
        <v>332</v>
      </c>
      <c r="C50" s="447">
        <f>SUM(C51:C53)</f>
        <v>0</v>
      </c>
      <c r="D50" s="307">
        <f>SUM(D51:D53)</f>
        <v>0</v>
      </c>
    </row>
    <row r="51" spans="1:4" s="1" customFormat="1" ht="12" customHeight="1">
      <c r="A51" s="15" t="s">
        <v>107</v>
      </c>
      <c r="B51" s="466" t="s">
        <v>333</v>
      </c>
      <c r="C51" s="449"/>
      <c r="D51" s="309"/>
    </row>
    <row r="52" spans="1:4" s="1" customFormat="1" ht="12" customHeight="1">
      <c r="A52" s="14" t="s">
        <v>108</v>
      </c>
      <c r="B52" s="467" t="s">
        <v>541</v>
      </c>
      <c r="C52" s="448"/>
      <c r="D52" s="308"/>
    </row>
    <row r="53" spans="1:4" s="1" customFormat="1" ht="12" customHeight="1">
      <c r="A53" s="14" t="s">
        <v>337</v>
      </c>
      <c r="B53" s="467" t="s">
        <v>335</v>
      </c>
      <c r="C53" s="448"/>
      <c r="D53" s="308"/>
    </row>
    <row r="54" spans="1:4" s="1" customFormat="1" ht="12" customHeight="1" thickBot="1">
      <c r="A54" s="16" t="s">
        <v>338</v>
      </c>
      <c r="B54" s="337" t="s">
        <v>336</v>
      </c>
      <c r="C54" s="450"/>
      <c r="D54" s="310"/>
    </row>
    <row r="55" spans="1:4" s="1" customFormat="1" ht="12" customHeight="1" thickBot="1">
      <c r="A55" s="20" t="s">
        <v>28</v>
      </c>
      <c r="B55" s="335" t="s">
        <v>339</v>
      </c>
      <c r="C55" s="447">
        <f>SUM(C56:C58)</f>
        <v>0</v>
      </c>
      <c r="D55" s="307">
        <f>SUM(D56:D58)</f>
        <v>0</v>
      </c>
    </row>
    <row r="56" spans="1:4" s="1" customFormat="1" ht="12" customHeight="1">
      <c r="A56" s="14" t="s">
        <v>194</v>
      </c>
      <c r="B56" s="466" t="s">
        <v>341</v>
      </c>
      <c r="C56" s="451"/>
      <c r="D56" s="311"/>
    </row>
    <row r="57" spans="1:4" s="1" customFormat="1" ht="12" customHeight="1">
      <c r="A57" s="14" t="s">
        <v>195</v>
      </c>
      <c r="B57" s="467" t="s">
        <v>542</v>
      </c>
      <c r="C57" s="451"/>
      <c r="D57" s="311"/>
    </row>
    <row r="58" spans="1:4" s="1" customFormat="1" ht="12" customHeight="1">
      <c r="A58" s="14" t="s">
        <v>251</v>
      </c>
      <c r="B58" s="467" t="s">
        <v>342</v>
      </c>
      <c r="C58" s="451"/>
      <c r="D58" s="311"/>
    </row>
    <row r="59" spans="1:4" s="1" customFormat="1" ht="12" customHeight="1" thickBot="1">
      <c r="A59" s="14" t="s">
        <v>340</v>
      </c>
      <c r="B59" s="337" t="s">
        <v>343</v>
      </c>
      <c r="C59" s="451"/>
      <c r="D59" s="311"/>
    </row>
    <row r="60" spans="1:4" s="1" customFormat="1" ht="12" customHeight="1" thickBot="1">
      <c r="A60" s="20" t="s">
        <v>29</v>
      </c>
      <c r="B60" s="21" t="s">
        <v>344</v>
      </c>
      <c r="C60" s="454">
        <f>+C5+C12+C19+C26+C33+C44+C50+C55</f>
        <v>339348</v>
      </c>
      <c r="D60" s="497">
        <f>+D5+D12+D19+D26+D33+D44+D50+D55</f>
        <v>224826</v>
      </c>
    </row>
    <row r="61" spans="1:4" s="1" customFormat="1" ht="12" customHeight="1" thickBot="1">
      <c r="A61" s="519" t="s">
        <v>345</v>
      </c>
      <c r="B61" s="335" t="s">
        <v>346</v>
      </c>
      <c r="C61" s="447">
        <f>SUM(C62:C64)</f>
        <v>0</v>
      </c>
      <c r="D61" s="307">
        <f>SUM(D62:D64)</f>
        <v>0</v>
      </c>
    </row>
    <row r="62" spans="1:4" s="1" customFormat="1" ht="12" customHeight="1">
      <c r="A62" s="14" t="s">
        <v>379</v>
      </c>
      <c r="B62" s="466" t="s">
        <v>347</v>
      </c>
      <c r="C62" s="451"/>
      <c r="D62" s="311"/>
    </row>
    <row r="63" spans="1:4" s="1" customFormat="1" ht="12" customHeight="1">
      <c r="A63" s="14" t="s">
        <v>388</v>
      </c>
      <c r="B63" s="467" t="s">
        <v>348</v>
      </c>
      <c r="C63" s="451"/>
      <c r="D63" s="311"/>
    </row>
    <row r="64" spans="1:4" s="1" customFormat="1" ht="12" customHeight="1" thickBot="1">
      <c r="A64" s="14" t="s">
        <v>389</v>
      </c>
      <c r="B64" s="552" t="s">
        <v>550</v>
      </c>
      <c r="C64" s="451"/>
      <c r="D64" s="311"/>
    </row>
    <row r="65" spans="1:4" s="1" customFormat="1" ht="12" customHeight="1" thickBot="1">
      <c r="A65" s="519" t="s">
        <v>350</v>
      </c>
      <c r="B65" s="335" t="s">
        <v>351</v>
      </c>
      <c r="C65" s="447">
        <f>SUM(C66:C69)</f>
        <v>0</v>
      </c>
      <c r="D65" s="307">
        <f>SUM(D66:D69)</f>
        <v>0</v>
      </c>
    </row>
    <row r="66" spans="1:4" s="1" customFormat="1" ht="12" customHeight="1">
      <c r="A66" s="14" t="s">
        <v>162</v>
      </c>
      <c r="B66" s="466" t="s">
        <v>352</v>
      </c>
      <c r="C66" s="451"/>
      <c r="D66" s="311"/>
    </row>
    <row r="67" spans="1:4" s="1" customFormat="1" ht="12" customHeight="1">
      <c r="A67" s="14" t="s">
        <v>163</v>
      </c>
      <c r="B67" s="467" t="s">
        <v>353</v>
      </c>
      <c r="C67" s="451"/>
      <c r="D67" s="311"/>
    </row>
    <row r="68" spans="1:4" s="1" customFormat="1" ht="12" customHeight="1">
      <c r="A68" s="14" t="s">
        <v>380</v>
      </c>
      <c r="B68" s="467" t="s">
        <v>354</v>
      </c>
      <c r="C68" s="451"/>
      <c r="D68" s="311"/>
    </row>
    <row r="69" spans="1:6" s="1" customFormat="1" ht="17.25" customHeight="1" thickBot="1">
      <c r="A69" s="14" t="s">
        <v>381</v>
      </c>
      <c r="B69" s="337" t="s">
        <v>355</v>
      </c>
      <c r="C69" s="451"/>
      <c r="D69" s="311"/>
      <c r="F69" s="46"/>
    </row>
    <row r="70" spans="1:4" s="1" customFormat="1" ht="12" customHeight="1" thickBot="1">
      <c r="A70" s="519" t="s">
        <v>356</v>
      </c>
      <c r="B70" s="335" t="s">
        <v>357</v>
      </c>
      <c r="C70" s="447">
        <f>SUM(C71:C72)</f>
        <v>6531</v>
      </c>
      <c r="D70" s="307">
        <f>SUM(D71:D72)</f>
        <v>1345</v>
      </c>
    </row>
    <row r="71" spans="1:4" s="1" customFormat="1" ht="12" customHeight="1">
      <c r="A71" s="14" t="s">
        <v>382</v>
      </c>
      <c r="B71" s="466" t="s">
        <v>358</v>
      </c>
      <c r="C71" s="451">
        <v>6531</v>
      </c>
      <c r="D71" s="311">
        <v>1345</v>
      </c>
    </row>
    <row r="72" spans="1:4" s="1" customFormat="1" ht="12" customHeight="1" thickBot="1">
      <c r="A72" s="14" t="s">
        <v>383</v>
      </c>
      <c r="B72" s="337" t="s">
        <v>359</v>
      </c>
      <c r="C72" s="451"/>
      <c r="D72" s="311"/>
    </row>
    <row r="73" spans="1:4" s="1" customFormat="1" ht="12" customHeight="1" thickBot="1">
      <c r="A73" s="519" t="s">
        <v>360</v>
      </c>
      <c r="B73" s="335" t="s">
        <v>361</v>
      </c>
      <c r="C73" s="447">
        <f>SUM(C74:C76)</f>
        <v>0</v>
      </c>
      <c r="D73" s="307">
        <f>SUM(D74:D76)</f>
        <v>0</v>
      </c>
    </row>
    <row r="74" spans="1:4" s="1" customFormat="1" ht="12" customHeight="1">
      <c r="A74" s="14" t="s">
        <v>384</v>
      </c>
      <c r="B74" s="466" t="s">
        <v>362</v>
      </c>
      <c r="C74" s="451"/>
      <c r="D74" s="311"/>
    </row>
    <row r="75" spans="1:4" s="1" customFormat="1" ht="12" customHeight="1">
      <c r="A75" s="14" t="s">
        <v>385</v>
      </c>
      <c r="B75" s="467" t="s">
        <v>363</v>
      </c>
      <c r="C75" s="451"/>
      <c r="D75" s="311"/>
    </row>
    <row r="76" spans="1:4" s="1" customFormat="1" ht="12" customHeight="1" thickBot="1">
      <c r="A76" s="14" t="s">
        <v>386</v>
      </c>
      <c r="B76" s="337" t="s">
        <v>364</v>
      </c>
      <c r="C76" s="451"/>
      <c r="D76" s="311"/>
    </row>
    <row r="77" spans="1:4" s="1" customFormat="1" ht="12" customHeight="1" thickBot="1">
      <c r="A77" s="519" t="s">
        <v>365</v>
      </c>
      <c r="B77" s="335" t="s">
        <v>387</v>
      </c>
      <c r="C77" s="447">
        <f>SUM(C78:C81)</f>
        <v>0</v>
      </c>
      <c r="D77" s="307">
        <f>SUM(D78:D81)</f>
        <v>0</v>
      </c>
    </row>
    <row r="78" spans="1:4" s="1" customFormat="1" ht="12" customHeight="1">
      <c r="A78" s="520" t="s">
        <v>366</v>
      </c>
      <c r="B78" s="466" t="s">
        <v>367</v>
      </c>
      <c r="C78" s="451"/>
      <c r="D78" s="311"/>
    </row>
    <row r="79" spans="1:4" s="1" customFormat="1" ht="12" customHeight="1">
      <c r="A79" s="521" t="s">
        <v>368</v>
      </c>
      <c r="B79" s="467" t="s">
        <v>369</v>
      </c>
      <c r="C79" s="451"/>
      <c r="D79" s="311"/>
    </row>
    <row r="80" spans="1:4" s="1" customFormat="1" ht="12" customHeight="1">
      <c r="A80" s="521" t="s">
        <v>370</v>
      </c>
      <c r="B80" s="467" t="s">
        <v>371</v>
      </c>
      <c r="C80" s="451"/>
      <c r="D80" s="311"/>
    </row>
    <row r="81" spans="1:4" s="1" customFormat="1" ht="12" customHeight="1" thickBot="1">
      <c r="A81" s="522" t="s">
        <v>372</v>
      </c>
      <c r="B81" s="337" t="s">
        <v>373</v>
      </c>
      <c r="C81" s="451"/>
      <c r="D81" s="311"/>
    </row>
    <row r="82" spans="1:4" s="1" customFormat="1" ht="12" customHeight="1" thickBot="1">
      <c r="A82" s="519" t="s">
        <v>374</v>
      </c>
      <c r="B82" s="335" t="s">
        <v>375</v>
      </c>
      <c r="C82" s="524"/>
      <c r="D82" s="525"/>
    </row>
    <row r="83" spans="1:4" s="1" customFormat="1" ht="12" customHeight="1" thickBot="1">
      <c r="A83" s="519" t="s">
        <v>376</v>
      </c>
      <c r="B83" s="550" t="s">
        <v>377</v>
      </c>
      <c r="C83" s="454">
        <f>+C61+C65+C70+C73+C77+C82</f>
        <v>6531</v>
      </c>
      <c r="D83" s="497">
        <f>+D61+D65+D70+D73+D77+D82</f>
        <v>1345</v>
      </c>
    </row>
    <row r="84" spans="1:4" s="1" customFormat="1" ht="12" customHeight="1" thickBot="1">
      <c r="A84" s="523" t="s">
        <v>390</v>
      </c>
      <c r="B84" s="551" t="s">
        <v>378</v>
      </c>
      <c r="C84" s="454">
        <f>+C60+C83</f>
        <v>345879</v>
      </c>
      <c r="D84" s="497">
        <f>+D60+D83</f>
        <v>226171</v>
      </c>
    </row>
    <row r="85" spans="1:4" s="1" customFormat="1" ht="12" customHeight="1">
      <c r="A85" s="419"/>
      <c r="B85" s="420"/>
      <c r="C85" s="421"/>
      <c r="D85" s="422"/>
    </row>
    <row r="86" spans="1:4" s="1" customFormat="1" ht="12" customHeight="1">
      <c r="A86" s="581" t="s">
        <v>50</v>
      </c>
      <c r="B86" s="581"/>
      <c r="C86" s="581"/>
      <c r="D86" s="581"/>
    </row>
    <row r="87" spans="1:4" s="1" customFormat="1" ht="12" customHeight="1" thickBot="1">
      <c r="A87" s="582" t="s">
        <v>166</v>
      </c>
      <c r="B87" s="582"/>
      <c r="C87" s="166"/>
      <c r="D87" s="350" t="s">
        <v>250</v>
      </c>
    </row>
    <row r="88" spans="1:5" s="1" customFormat="1" ht="24" customHeight="1" thickBot="1">
      <c r="A88" s="23" t="s">
        <v>19</v>
      </c>
      <c r="B88" s="24" t="s">
        <v>51</v>
      </c>
      <c r="C88" s="455" t="s">
        <v>488</v>
      </c>
      <c r="D88" s="189" t="s">
        <v>279</v>
      </c>
      <c r="E88" s="174"/>
    </row>
    <row r="89" spans="1:5" s="1" customFormat="1" ht="12" customHeight="1" thickBot="1">
      <c r="A89" s="37">
        <v>1</v>
      </c>
      <c r="B89" s="38">
        <v>2</v>
      </c>
      <c r="C89" s="38">
        <v>4</v>
      </c>
      <c r="D89" s="39">
        <v>5</v>
      </c>
      <c r="E89" s="174"/>
    </row>
    <row r="90" spans="1:5" s="1" customFormat="1" ht="15" customHeight="1" thickBot="1">
      <c r="A90" s="22" t="s">
        <v>21</v>
      </c>
      <c r="B90" s="31" t="s">
        <v>393</v>
      </c>
      <c r="C90" s="446">
        <f>+C91+C92+C93+C94+C95</f>
        <v>304475</v>
      </c>
      <c r="D90" s="553">
        <f>+D91+D92+D93+D94+D95</f>
        <v>203896</v>
      </c>
      <c r="E90" s="174"/>
    </row>
    <row r="91" spans="1:4" s="1" customFormat="1" ht="12.75" customHeight="1">
      <c r="A91" s="17" t="s">
        <v>109</v>
      </c>
      <c r="B91" s="10" t="s">
        <v>52</v>
      </c>
      <c r="C91" s="558">
        <v>132390</v>
      </c>
      <c r="D91" s="554">
        <v>59422</v>
      </c>
    </row>
    <row r="92" spans="1:4" ht="16.5" customHeight="1">
      <c r="A92" s="14" t="s">
        <v>110</v>
      </c>
      <c r="B92" s="8" t="s">
        <v>196</v>
      </c>
      <c r="C92" s="448">
        <v>22443</v>
      </c>
      <c r="D92" s="308">
        <v>10737</v>
      </c>
    </row>
    <row r="93" spans="1:4" ht="15.75">
      <c r="A93" s="14" t="s">
        <v>111</v>
      </c>
      <c r="B93" s="8" t="s">
        <v>152</v>
      </c>
      <c r="C93" s="450">
        <v>74162</v>
      </c>
      <c r="D93" s="310">
        <v>67336</v>
      </c>
    </row>
    <row r="94" spans="1:4" s="45" customFormat="1" ht="12" customHeight="1">
      <c r="A94" s="14" t="s">
        <v>112</v>
      </c>
      <c r="B94" s="11" t="s">
        <v>197</v>
      </c>
      <c r="C94" s="450">
        <v>15262</v>
      </c>
      <c r="D94" s="310">
        <v>38430</v>
      </c>
    </row>
    <row r="95" spans="1:4" ht="12" customHeight="1">
      <c r="A95" s="14" t="s">
        <v>123</v>
      </c>
      <c r="B95" s="19" t="s">
        <v>198</v>
      </c>
      <c r="C95" s="450">
        <v>60218</v>
      </c>
      <c r="D95" s="310">
        <v>27971</v>
      </c>
    </row>
    <row r="96" spans="1:4" ht="12" customHeight="1">
      <c r="A96" s="14" t="s">
        <v>113</v>
      </c>
      <c r="B96" s="8" t="s">
        <v>394</v>
      </c>
      <c r="C96" s="450"/>
      <c r="D96" s="310"/>
    </row>
    <row r="97" spans="1:4" ht="12" customHeight="1">
      <c r="A97" s="14" t="s">
        <v>114</v>
      </c>
      <c r="B97" s="168" t="s">
        <v>395</v>
      </c>
      <c r="C97" s="450"/>
      <c r="D97" s="310"/>
    </row>
    <row r="98" spans="1:4" ht="12" customHeight="1">
      <c r="A98" s="14" t="s">
        <v>124</v>
      </c>
      <c r="B98" s="169" t="s">
        <v>396</v>
      </c>
      <c r="C98" s="450"/>
      <c r="D98" s="310"/>
    </row>
    <row r="99" spans="1:4" ht="12" customHeight="1">
      <c r="A99" s="14" t="s">
        <v>125</v>
      </c>
      <c r="B99" s="169" t="s">
        <v>397</v>
      </c>
      <c r="C99" s="450"/>
      <c r="D99" s="310"/>
    </row>
    <row r="100" spans="1:4" ht="12" customHeight="1">
      <c r="A100" s="14" t="s">
        <v>126</v>
      </c>
      <c r="B100" s="168" t="s">
        <v>398</v>
      </c>
      <c r="C100" s="450">
        <v>54168</v>
      </c>
      <c r="D100" s="310">
        <v>21928</v>
      </c>
    </row>
    <row r="101" spans="1:4" ht="12" customHeight="1">
      <c r="A101" s="14" t="s">
        <v>127</v>
      </c>
      <c r="B101" s="168" t="s">
        <v>399</v>
      </c>
      <c r="C101" s="450"/>
      <c r="D101" s="310"/>
    </row>
    <row r="102" spans="1:4" ht="12" customHeight="1">
      <c r="A102" s="14" t="s">
        <v>129</v>
      </c>
      <c r="B102" s="169" t="s">
        <v>400</v>
      </c>
      <c r="C102" s="450"/>
      <c r="D102" s="310"/>
    </row>
    <row r="103" spans="1:4" ht="12" customHeight="1">
      <c r="A103" s="13" t="s">
        <v>199</v>
      </c>
      <c r="B103" s="170" t="s">
        <v>401</v>
      </c>
      <c r="C103" s="450"/>
      <c r="D103" s="310"/>
    </row>
    <row r="104" spans="1:4" ht="12" customHeight="1">
      <c r="A104" s="14" t="s">
        <v>391</v>
      </c>
      <c r="B104" s="170" t="s">
        <v>402</v>
      </c>
      <c r="C104" s="450"/>
      <c r="D104" s="310"/>
    </row>
    <row r="105" spans="1:4" ht="12" customHeight="1" thickBot="1">
      <c r="A105" s="18" t="s">
        <v>392</v>
      </c>
      <c r="B105" s="171" t="s">
        <v>403</v>
      </c>
      <c r="C105" s="559">
        <v>6050</v>
      </c>
      <c r="D105" s="555">
        <v>6043</v>
      </c>
    </row>
    <row r="106" spans="1:4" ht="12" customHeight="1" thickBot="1">
      <c r="A106" s="20" t="s">
        <v>22</v>
      </c>
      <c r="B106" s="30" t="s">
        <v>404</v>
      </c>
      <c r="C106" s="447">
        <f>+C107+C109+C111</f>
        <v>26791</v>
      </c>
      <c r="D106" s="307">
        <f>+D107+D109+D111</f>
        <v>21975</v>
      </c>
    </row>
    <row r="107" spans="1:4" ht="12" customHeight="1">
      <c r="A107" s="15" t="s">
        <v>115</v>
      </c>
      <c r="B107" s="8" t="s">
        <v>249</v>
      </c>
      <c r="C107" s="449">
        <v>22018</v>
      </c>
      <c r="D107" s="309">
        <v>14142</v>
      </c>
    </row>
    <row r="108" spans="1:4" ht="12" customHeight="1">
      <c r="A108" s="15" t="s">
        <v>116</v>
      </c>
      <c r="B108" s="12" t="s">
        <v>408</v>
      </c>
      <c r="C108" s="449"/>
      <c r="D108" s="309"/>
    </row>
    <row r="109" spans="1:4" ht="12" customHeight="1">
      <c r="A109" s="15" t="s">
        <v>117</v>
      </c>
      <c r="B109" s="12" t="s">
        <v>200</v>
      </c>
      <c r="C109" s="448">
        <v>4128</v>
      </c>
      <c r="D109" s="308"/>
    </row>
    <row r="110" spans="1:4" ht="12" customHeight="1">
      <c r="A110" s="15" t="s">
        <v>118</v>
      </c>
      <c r="B110" s="12" t="s">
        <v>409</v>
      </c>
      <c r="C110" s="448"/>
      <c r="D110" s="308"/>
    </row>
    <row r="111" spans="1:4" ht="12" customHeight="1">
      <c r="A111" s="15" t="s">
        <v>119</v>
      </c>
      <c r="B111" s="337" t="s">
        <v>252</v>
      </c>
      <c r="C111" s="448">
        <f>577+30+38</f>
        <v>645</v>
      </c>
      <c r="D111" s="308">
        <v>7833</v>
      </c>
    </row>
    <row r="112" spans="1:4" ht="12" customHeight="1">
      <c r="A112" s="15" t="s">
        <v>128</v>
      </c>
      <c r="B112" s="336" t="s">
        <v>543</v>
      </c>
      <c r="C112" s="448"/>
      <c r="D112" s="308"/>
    </row>
    <row r="113" spans="1:4" ht="15.75">
      <c r="A113" s="15" t="s">
        <v>130</v>
      </c>
      <c r="B113" s="462" t="s">
        <v>414</v>
      </c>
      <c r="C113" s="448"/>
      <c r="D113" s="308"/>
    </row>
    <row r="114" spans="1:4" ht="12" customHeight="1">
      <c r="A114" s="15" t="s">
        <v>201</v>
      </c>
      <c r="B114" s="169" t="s">
        <v>397</v>
      </c>
      <c r="C114" s="448"/>
      <c r="D114" s="308"/>
    </row>
    <row r="115" spans="1:4" ht="12" customHeight="1">
      <c r="A115" s="15" t="s">
        <v>202</v>
      </c>
      <c r="B115" s="169" t="s">
        <v>413</v>
      </c>
      <c r="C115" s="448">
        <v>577</v>
      </c>
      <c r="D115" s="308"/>
    </row>
    <row r="116" spans="1:4" ht="12" customHeight="1">
      <c r="A116" s="15" t="s">
        <v>203</v>
      </c>
      <c r="B116" s="169" t="s">
        <v>412</v>
      </c>
      <c r="C116" s="448"/>
      <c r="D116" s="308">
        <v>7833</v>
      </c>
    </row>
    <row r="117" spans="1:4" ht="12" customHeight="1">
      <c r="A117" s="15" t="s">
        <v>405</v>
      </c>
      <c r="B117" s="169" t="s">
        <v>400</v>
      </c>
      <c r="C117" s="448"/>
      <c r="D117" s="308"/>
    </row>
    <row r="118" spans="1:4" ht="12" customHeight="1">
      <c r="A118" s="15" t="s">
        <v>406</v>
      </c>
      <c r="B118" s="169" t="s">
        <v>411</v>
      </c>
      <c r="C118" s="448"/>
      <c r="D118" s="308"/>
    </row>
    <row r="119" spans="1:4" ht="12" customHeight="1" thickBot="1">
      <c r="A119" s="13" t="s">
        <v>407</v>
      </c>
      <c r="B119" s="169" t="s">
        <v>410</v>
      </c>
      <c r="C119" s="450">
        <v>30</v>
      </c>
      <c r="D119" s="310"/>
    </row>
    <row r="120" spans="1:4" ht="12" customHeight="1" thickBot="1">
      <c r="A120" s="20" t="s">
        <v>23</v>
      </c>
      <c r="B120" s="149" t="s">
        <v>415</v>
      </c>
      <c r="C120" s="447">
        <f>+C121+C122</f>
        <v>0</v>
      </c>
      <c r="D120" s="307">
        <f>+D121+D122</f>
        <v>300</v>
      </c>
    </row>
    <row r="121" spans="1:4" ht="12" customHeight="1">
      <c r="A121" s="15" t="s">
        <v>98</v>
      </c>
      <c r="B121" s="9" t="s">
        <v>65</v>
      </c>
      <c r="C121" s="449"/>
      <c r="D121" s="309">
        <v>300</v>
      </c>
    </row>
    <row r="122" spans="1:4" ht="12" customHeight="1" thickBot="1">
      <c r="A122" s="16" t="s">
        <v>99</v>
      </c>
      <c r="B122" s="12" t="s">
        <v>66</v>
      </c>
      <c r="C122" s="450"/>
      <c r="D122" s="310"/>
    </row>
    <row r="123" spans="1:4" ht="12" customHeight="1" thickBot="1">
      <c r="A123" s="20" t="s">
        <v>24</v>
      </c>
      <c r="B123" s="149" t="s">
        <v>416</v>
      </c>
      <c r="C123" s="447">
        <f>+C90+C106+C120</f>
        <v>331266</v>
      </c>
      <c r="D123" s="307">
        <f>+D90+D106+D120</f>
        <v>226171</v>
      </c>
    </row>
    <row r="124" spans="1:4" ht="12" customHeight="1" thickBot="1">
      <c r="A124" s="20" t="s">
        <v>25</v>
      </c>
      <c r="B124" s="149" t="s">
        <v>417</v>
      </c>
      <c r="C124" s="447">
        <f>+C125+C126+C127</f>
        <v>0</v>
      </c>
      <c r="D124" s="307">
        <f>+D125+D126+D127</f>
        <v>0</v>
      </c>
    </row>
    <row r="125" spans="1:4" ht="12" customHeight="1">
      <c r="A125" s="15" t="s">
        <v>102</v>
      </c>
      <c r="B125" s="9" t="s">
        <v>418</v>
      </c>
      <c r="C125" s="448"/>
      <c r="D125" s="308"/>
    </row>
    <row r="126" spans="1:4" ht="12" customHeight="1">
      <c r="A126" s="15" t="s">
        <v>103</v>
      </c>
      <c r="B126" s="9" t="s">
        <v>419</v>
      </c>
      <c r="C126" s="448"/>
      <c r="D126" s="308"/>
    </row>
    <row r="127" spans="1:4" ht="12" customHeight="1" thickBot="1">
      <c r="A127" s="13" t="s">
        <v>104</v>
      </c>
      <c r="B127" s="7" t="s">
        <v>420</v>
      </c>
      <c r="C127" s="448"/>
      <c r="D127" s="308"/>
    </row>
    <row r="128" spans="1:4" ht="12" customHeight="1" thickBot="1">
      <c r="A128" s="20" t="s">
        <v>26</v>
      </c>
      <c r="B128" s="149" t="s">
        <v>485</v>
      </c>
      <c r="C128" s="447">
        <f>+C129+C130+C131+C132</f>
        <v>0</v>
      </c>
      <c r="D128" s="307">
        <f>+D129+D130+D131+D132</f>
        <v>0</v>
      </c>
    </row>
    <row r="129" spans="1:4" ht="12" customHeight="1">
      <c r="A129" s="15" t="s">
        <v>105</v>
      </c>
      <c r="B129" s="9" t="s">
        <v>421</v>
      </c>
      <c r="C129" s="448"/>
      <c r="D129" s="308"/>
    </row>
    <row r="130" spans="1:4" ht="12" customHeight="1">
      <c r="A130" s="15" t="s">
        <v>106</v>
      </c>
      <c r="B130" s="9" t="s">
        <v>422</v>
      </c>
      <c r="C130" s="448"/>
      <c r="D130" s="308"/>
    </row>
    <row r="131" spans="1:4" ht="12" customHeight="1">
      <c r="A131" s="15" t="s">
        <v>324</v>
      </c>
      <c r="B131" s="9" t="s">
        <v>423</v>
      </c>
      <c r="C131" s="448"/>
      <c r="D131" s="308"/>
    </row>
    <row r="132" spans="1:4" ht="12" customHeight="1" thickBot="1">
      <c r="A132" s="13" t="s">
        <v>325</v>
      </c>
      <c r="B132" s="7" t="s">
        <v>424</v>
      </c>
      <c r="C132" s="448"/>
      <c r="D132" s="308"/>
    </row>
    <row r="133" spans="1:4" ht="12" customHeight="1" thickBot="1">
      <c r="A133" s="20" t="s">
        <v>27</v>
      </c>
      <c r="B133" s="149" t="s">
        <v>425</v>
      </c>
      <c r="C133" s="454">
        <f>+C134+C135+C136+C137</f>
        <v>0</v>
      </c>
      <c r="D133" s="497">
        <f>+D134+D135+D136+D137</f>
        <v>0</v>
      </c>
    </row>
    <row r="134" spans="1:4" ht="12" customHeight="1">
      <c r="A134" s="15" t="s">
        <v>107</v>
      </c>
      <c r="B134" s="9" t="s">
        <v>426</v>
      </c>
      <c r="C134" s="448"/>
      <c r="D134" s="308"/>
    </row>
    <row r="135" spans="1:4" ht="12" customHeight="1">
      <c r="A135" s="15" t="s">
        <v>108</v>
      </c>
      <c r="B135" s="9" t="s">
        <v>436</v>
      </c>
      <c r="C135" s="448"/>
      <c r="D135" s="308"/>
    </row>
    <row r="136" spans="1:4" ht="12" customHeight="1">
      <c r="A136" s="15" t="s">
        <v>337</v>
      </c>
      <c r="B136" s="9" t="s">
        <v>427</v>
      </c>
      <c r="C136" s="448"/>
      <c r="D136" s="308"/>
    </row>
    <row r="137" spans="1:4" ht="12" customHeight="1" thickBot="1">
      <c r="A137" s="13" t="s">
        <v>338</v>
      </c>
      <c r="B137" s="7" t="s">
        <v>428</v>
      </c>
      <c r="C137" s="448"/>
      <c r="D137" s="308"/>
    </row>
    <row r="138" spans="1:4" ht="12" customHeight="1" thickBot="1">
      <c r="A138" s="20" t="s">
        <v>28</v>
      </c>
      <c r="B138" s="149" t="s">
        <v>429</v>
      </c>
      <c r="C138" s="560">
        <f>+C139+C140+C141+C142</f>
        <v>0</v>
      </c>
      <c r="D138" s="556">
        <f>+D139+D140+D141+D142</f>
        <v>0</v>
      </c>
    </row>
    <row r="139" spans="1:4" ht="12" customHeight="1">
      <c r="A139" s="15" t="s">
        <v>194</v>
      </c>
      <c r="B139" s="9" t="s">
        <v>430</v>
      </c>
      <c r="C139" s="448"/>
      <c r="D139" s="308"/>
    </row>
    <row r="140" spans="1:4" ht="12" customHeight="1">
      <c r="A140" s="15" t="s">
        <v>195</v>
      </c>
      <c r="B140" s="9" t="s">
        <v>431</v>
      </c>
      <c r="C140" s="448"/>
      <c r="D140" s="308"/>
    </row>
    <row r="141" spans="1:4" ht="12" customHeight="1">
      <c r="A141" s="15" t="s">
        <v>251</v>
      </c>
      <c r="B141" s="9" t="s">
        <v>432</v>
      </c>
      <c r="C141" s="448"/>
      <c r="D141" s="308"/>
    </row>
    <row r="142" spans="1:4" ht="12" customHeight="1" thickBot="1">
      <c r="A142" s="15" t="s">
        <v>340</v>
      </c>
      <c r="B142" s="9" t="s">
        <v>433</v>
      </c>
      <c r="C142" s="448"/>
      <c r="D142" s="308"/>
    </row>
    <row r="143" spans="1:4" ht="12" customHeight="1" thickBot="1">
      <c r="A143" s="20" t="s">
        <v>29</v>
      </c>
      <c r="B143" s="149" t="s">
        <v>434</v>
      </c>
      <c r="C143" s="561">
        <f>+C124+C128+C133+C138</f>
        <v>0</v>
      </c>
      <c r="D143" s="557">
        <f>+D124+D128+D133+D138</f>
        <v>0</v>
      </c>
    </row>
    <row r="144" spans="1:4" ht="12" customHeight="1" thickBot="1">
      <c r="A144" s="338" t="s">
        <v>30</v>
      </c>
      <c r="B144" s="430" t="s">
        <v>435</v>
      </c>
      <c r="C144" s="561">
        <f>+C123+C143</f>
        <v>331266</v>
      </c>
      <c r="D144" s="557">
        <f>+D123+D143</f>
        <v>226171</v>
      </c>
    </row>
    <row r="145" ht="12" customHeight="1"/>
    <row r="146" ht="12" customHeight="1"/>
    <row r="147" ht="12" customHeight="1"/>
    <row r="148" ht="12" customHeight="1"/>
    <row r="149" ht="12" customHeight="1"/>
    <row r="150" spans="3:5" ht="15" customHeight="1">
      <c r="C150" s="150"/>
      <c r="D150" s="150"/>
      <c r="E150" s="150"/>
    </row>
    <row r="151" s="1" customFormat="1" ht="12.75" customHeight="1"/>
    <row r="155" ht="16.5" customHeight="1"/>
  </sheetData>
  <sheetProtection/>
  <mergeCells count="4">
    <mergeCell ref="A1:D1"/>
    <mergeCell ref="A86:D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 xml:space="preserve">&amp;C&amp;"Times New Roman CE,Félkövér"&amp;12&amp;UTájékoztató kimutatások, mérlegek&amp;U
Tiszaörs Községi Önkormányzat
2014. ÉVI KÖLTSÉGVETÉSÉNEK MÉRLEGE&amp;R&amp;"Times New Roman CE,Félkövér dőlt"&amp;11 1. számú tájékoztató tábla 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G7" sqref="G7"/>
    </sheetView>
  </sheetViews>
  <sheetFormatPr defaultColWidth="9.00390625" defaultRowHeight="12.75"/>
  <cols>
    <col min="1" max="1" width="6.875" style="223" customWidth="1"/>
    <col min="2" max="2" width="49.625" style="61" customWidth="1"/>
    <col min="3" max="8" width="12.875" style="61" customWidth="1"/>
    <col min="9" max="9" width="13.875" style="61" customWidth="1"/>
    <col min="10" max="16384" width="9.375" style="61" customWidth="1"/>
  </cols>
  <sheetData>
    <row r="1" spans="1:9" ht="27.75" customHeight="1">
      <c r="A1" s="629" t="s">
        <v>6</v>
      </c>
      <c r="B1" s="629"/>
      <c r="C1" s="629"/>
      <c r="D1" s="629"/>
      <c r="E1" s="629"/>
      <c r="F1" s="629"/>
      <c r="G1" s="629"/>
      <c r="H1" s="629"/>
      <c r="I1" s="629"/>
    </row>
    <row r="2" ht="20.25" customHeight="1" thickBot="1">
      <c r="I2" s="544" t="s">
        <v>69</v>
      </c>
    </row>
    <row r="3" spans="1:9" s="545" customFormat="1" ht="26.25" customHeight="1">
      <c r="A3" s="637" t="s">
        <v>78</v>
      </c>
      <c r="B3" s="632" t="s">
        <v>95</v>
      </c>
      <c r="C3" s="637" t="s">
        <v>96</v>
      </c>
      <c r="D3" s="637" t="s">
        <v>548</v>
      </c>
      <c r="E3" s="634" t="s">
        <v>77</v>
      </c>
      <c r="F3" s="635"/>
      <c r="G3" s="635"/>
      <c r="H3" s="636"/>
      <c r="I3" s="632" t="s">
        <v>54</v>
      </c>
    </row>
    <row r="4" spans="1:9" s="546" customFormat="1" ht="32.25" customHeight="1" thickBot="1">
      <c r="A4" s="638"/>
      <c r="B4" s="633"/>
      <c r="C4" s="633"/>
      <c r="D4" s="638"/>
      <c r="E4" s="313" t="s">
        <v>212</v>
      </c>
      <c r="F4" s="313" t="s">
        <v>271</v>
      </c>
      <c r="G4" s="313" t="s">
        <v>272</v>
      </c>
      <c r="H4" s="314" t="s">
        <v>493</v>
      </c>
      <c r="I4" s="633"/>
    </row>
    <row r="5" spans="1:9" s="547" customFormat="1" ht="12.75" customHeight="1" thickBot="1">
      <c r="A5" s="315">
        <v>1</v>
      </c>
      <c r="B5" s="316">
        <v>2</v>
      </c>
      <c r="C5" s="317">
        <v>3</v>
      </c>
      <c r="D5" s="316">
        <v>4</v>
      </c>
      <c r="E5" s="315">
        <v>5</v>
      </c>
      <c r="F5" s="317">
        <v>6</v>
      </c>
      <c r="G5" s="317">
        <v>7</v>
      </c>
      <c r="H5" s="318">
        <v>8</v>
      </c>
      <c r="I5" s="319" t="s">
        <v>97</v>
      </c>
    </row>
    <row r="6" spans="1:9" ht="24.75" customHeight="1" thickBot="1">
      <c r="A6" s="320" t="s">
        <v>21</v>
      </c>
      <c r="B6" s="321" t="s">
        <v>7</v>
      </c>
      <c r="C6" s="539"/>
      <c r="D6" s="76">
        <f>+D7+D8</f>
        <v>17400</v>
      </c>
      <c r="E6" s="77">
        <f>+E7+E8</f>
        <v>2640</v>
      </c>
      <c r="F6" s="78">
        <f>+F7+F8</f>
        <v>2640</v>
      </c>
      <c r="G6" s="78">
        <f>+G7+G8</f>
        <v>0</v>
      </c>
      <c r="H6" s="79">
        <f>+H7+H8</f>
        <v>0</v>
      </c>
      <c r="I6" s="76">
        <f aca="true" t="shared" si="0" ref="I6:I17">SUM(D6:H6)</f>
        <v>22680</v>
      </c>
    </row>
    <row r="7" spans="1:9" ht="19.5" customHeight="1">
      <c r="A7" s="322" t="s">
        <v>22</v>
      </c>
      <c r="B7" s="80" t="s">
        <v>575</v>
      </c>
      <c r="C7" s="540" t="s">
        <v>576</v>
      </c>
      <c r="D7" s="81">
        <f>14669+2731</f>
        <v>17400</v>
      </c>
      <c r="E7" s="82">
        <v>2640</v>
      </c>
      <c r="F7" s="28">
        <v>2640</v>
      </c>
      <c r="G7" s="28"/>
      <c r="H7" s="25"/>
      <c r="I7" s="323">
        <f t="shared" si="0"/>
        <v>22680</v>
      </c>
    </row>
    <row r="8" spans="1:9" ht="19.5" customHeight="1" thickBot="1">
      <c r="A8" s="322" t="s">
        <v>23</v>
      </c>
      <c r="B8" s="80" t="s">
        <v>79</v>
      </c>
      <c r="C8" s="540"/>
      <c r="D8" s="81"/>
      <c r="E8" s="82"/>
      <c r="F8" s="28"/>
      <c r="G8" s="28"/>
      <c r="H8" s="25"/>
      <c r="I8" s="323">
        <f t="shared" si="0"/>
        <v>0</v>
      </c>
    </row>
    <row r="9" spans="1:9" ht="25.5" customHeight="1" thickBot="1">
      <c r="A9" s="320" t="s">
        <v>24</v>
      </c>
      <c r="B9" s="321" t="s">
        <v>8</v>
      </c>
      <c r="C9" s="541"/>
      <c r="D9" s="76">
        <f>+D10+D11</f>
        <v>0</v>
      </c>
      <c r="E9" s="77">
        <f>+E10+E11</f>
        <v>0</v>
      </c>
      <c r="F9" s="78">
        <f>+F10+F11</f>
        <v>0</v>
      </c>
      <c r="G9" s="78">
        <f>+G10+G11</f>
        <v>0</v>
      </c>
      <c r="H9" s="79">
        <f>+H10+H11</f>
        <v>0</v>
      </c>
      <c r="I9" s="76">
        <f t="shared" si="0"/>
        <v>0</v>
      </c>
    </row>
    <row r="10" spans="1:9" ht="19.5" customHeight="1">
      <c r="A10" s="322" t="s">
        <v>25</v>
      </c>
      <c r="B10" s="80" t="s">
        <v>79</v>
      </c>
      <c r="C10" s="540"/>
      <c r="D10" s="81"/>
      <c r="E10" s="82"/>
      <c r="F10" s="28"/>
      <c r="G10" s="28"/>
      <c r="H10" s="25"/>
      <c r="I10" s="323">
        <f t="shared" si="0"/>
        <v>0</v>
      </c>
    </row>
    <row r="11" spans="1:9" ht="19.5" customHeight="1" thickBot="1">
      <c r="A11" s="322" t="s">
        <v>26</v>
      </c>
      <c r="B11" s="80" t="s">
        <v>79</v>
      </c>
      <c r="C11" s="540"/>
      <c r="D11" s="81"/>
      <c r="E11" s="82"/>
      <c r="F11" s="28"/>
      <c r="G11" s="28"/>
      <c r="H11" s="25"/>
      <c r="I11" s="323">
        <f t="shared" si="0"/>
        <v>0</v>
      </c>
    </row>
    <row r="12" spans="1:9" ht="19.5" customHeight="1" thickBot="1">
      <c r="A12" s="320" t="s">
        <v>27</v>
      </c>
      <c r="B12" s="321" t="s">
        <v>224</v>
      </c>
      <c r="C12" s="541"/>
      <c r="D12" s="76">
        <f>+D13</f>
        <v>0</v>
      </c>
      <c r="E12" s="77">
        <f>+E13</f>
        <v>0</v>
      </c>
      <c r="F12" s="78">
        <f>+F13</f>
        <v>0</v>
      </c>
      <c r="G12" s="78">
        <f>+G13</f>
        <v>0</v>
      </c>
      <c r="H12" s="79">
        <f>+H13</f>
        <v>0</v>
      </c>
      <c r="I12" s="76">
        <f t="shared" si="0"/>
        <v>0</v>
      </c>
    </row>
    <row r="13" spans="1:9" ht="19.5" customHeight="1" thickBot="1">
      <c r="A13" s="322" t="s">
        <v>28</v>
      </c>
      <c r="B13" s="80" t="s">
        <v>79</v>
      </c>
      <c r="C13" s="540"/>
      <c r="D13" s="81"/>
      <c r="E13" s="82"/>
      <c r="F13" s="28"/>
      <c r="G13" s="28"/>
      <c r="H13" s="25"/>
      <c r="I13" s="323">
        <f t="shared" si="0"/>
        <v>0</v>
      </c>
    </row>
    <row r="14" spans="1:9" ht="19.5" customHeight="1" thickBot="1">
      <c r="A14" s="320" t="s">
        <v>29</v>
      </c>
      <c r="B14" s="321" t="s">
        <v>225</v>
      </c>
      <c r="C14" s="541"/>
      <c r="D14" s="76">
        <f>+D15</f>
        <v>0</v>
      </c>
      <c r="E14" s="77">
        <f>+E15</f>
        <v>0</v>
      </c>
      <c r="F14" s="78">
        <f>+F15</f>
        <v>0</v>
      </c>
      <c r="G14" s="78">
        <f>+G15</f>
        <v>0</v>
      </c>
      <c r="H14" s="79">
        <f>+H15</f>
        <v>0</v>
      </c>
      <c r="I14" s="76">
        <f t="shared" si="0"/>
        <v>0</v>
      </c>
    </row>
    <row r="15" spans="1:9" ht="19.5" customHeight="1" thickBot="1">
      <c r="A15" s="324" t="s">
        <v>30</v>
      </c>
      <c r="B15" s="83" t="s">
        <v>79</v>
      </c>
      <c r="C15" s="542"/>
      <c r="D15" s="84"/>
      <c r="E15" s="85"/>
      <c r="F15" s="29"/>
      <c r="G15" s="29"/>
      <c r="H15" s="27"/>
      <c r="I15" s="325">
        <f t="shared" si="0"/>
        <v>0</v>
      </c>
    </row>
    <row r="16" spans="1:9" ht="19.5" customHeight="1" thickBot="1">
      <c r="A16" s="320" t="s">
        <v>31</v>
      </c>
      <c r="B16" s="326" t="s">
        <v>226</v>
      </c>
      <c r="C16" s="541"/>
      <c r="D16" s="76">
        <f>+D17</f>
        <v>0</v>
      </c>
      <c r="E16" s="77">
        <f>+E17</f>
        <v>0</v>
      </c>
      <c r="F16" s="78">
        <f>+F17</f>
        <v>0</v>
      </c>
      <c r="G16" s="78">
        <f>+G17</f>
        <v>0</v>
      </c>
      <c r="H16" s="79">
        <f>+H17</f>
        <v>0</v>
      </c>
      <c r="I16" s="76">
        <f t="shared" si="0"/>
        <v>0</v>
      </c>
    </row>
    <row r="17" spans="1:9" ht="19.5" customHeight="1" thickBot="1">
      <c r="A17" s="327" t="s">
        <v>32</v>
      </c>
      <c r="B17" s="86" t="s">
        <v>79</v>
      </c>
      <c r="C17" s="543"/>
      <c r="D17" s="87"/>
      <c r="E17" s="88"/>
      <c r="F17" s="89"/>
      <c r="G17" s="89"/>
      <c r="H17" s="26"/>
      <c r="I17" s="328">
        <f t="shared" si="0"/>
        <v>0</v>
      </c>
    </row>
    <row r="18" spans="1:9" ht="19.5" customHeight="1" thickBot="1">
      <c r="A18" s="630" t="s">
        <v>158</v>
      </c>
      <c r="B18" s="631"/>
      <c r="C18" s="145"/>
      <c r="D18" s="76">
        <f aca="true" t="shared" si="1" ref="D18:I18">+D6+D9+D12+D14+D16</f>
        <v>17400</v>
      </c>
      <c r="E18" s="77">
        <f t="shared" si="1"/>
        <v>2640</v>
      </c>
      <c r="F18" s="78">
        <f t="shared" si="1"/>
        <v>2640</v>
      </c>
      <c r="G18" s="78">
        <f t="shared" si="1"/>
        <v>0</v>
      </c>
      <c r="H18" s="79">
        <f t="shared" si="1"/>
        <v>0</v>
      </c>
      <c r="I18" s="76">
        <f t="shared" si="1"/>
        <v>22680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zoomScalePageLayoutView="120" workbookViewId="0" topLeftCell="C35">
      <selection activeCell="F73" sqref="F73"/>
    </sheetView>
  </sheetViews>
  <sheetFormatPr defaultColWidth="9.00390625" defaultRowHeight="12.75"/>
  <cols>
    <col min="1" max="1" width="9.50390625" style="431" customWidth="1"/>
    <col min="2" max="2" width="91.625" style="431" customWidth="1"/>
    <col min="3" max="3" width="21.625" style="432" customWidth="1"/>
    <col min="4" max="4" width="9.00390625" style="463" customWidth="1"/>
    <col min="5" max="16384" width="9.375" style="463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0" t="s">
        <v>165</v>
      </c>
      <c r="B2" s="580"/>
      <c r="C2" s="350" t="s">
        <v>250</v>
      </c>
    </row>
    <row r="3" spans="1:3" ht="37.5" customHeight="1" thickBot="1">
      <c r="A3" s="23" t="s">
        <v>78</v>
      </c>
      <c r="B3" s="24" t="s">
        <v>20</v>
      </c>
      <c r="C3" s="44" t="s">
        <v>279</v>
      </c>
    </row>
    <row r="4" spans="1:3" s="464" customFormat="1" ht="12" customHeight="1" thickBot="1">
      <c r="A4" s="458">
        <v>1</v>
      </c>
      <c r="B4" s="459">
        <v>2</v>
      </c>
      <c r="C4" s="460">
        <v>3</v>
      </c>
    </row>
    <row r="5" spans="1:3" s="465" customFormat="1" ht="12" customHeight="1" thickBot="1">
      <c r="A5" s="20" t="s">
        <v>21</v>
      </c>
      <c r="B5" s="21" t="s">
        <v>280</v>
      </c>
      <c r="C5" s="340">
        <f>+C6+C7+C8+C9+C10+C11</f>
        <v>78331</v>
      </c>
    </row>
    <row r="6" spans="1:3" s="465" customFormat="1" ht="12" customHeight="1">
      <c r="A6" s="15" t="s">
        <v>109</v>
      </c>
      <c r="B6" s="466" t="s">
        <v>281</v>
      </c>
      <c r="C6" s="343">
        <f>13314+4000</f>
        <v>17314</v>
      </c>
    </row>
    <row r="7" spans="1:3" s="465" customFormat="1" ht="12" customHeight="1">
      <c r="A7" s="14" t="s">
        <v>110</v>
      </c>
      <c r="B7" s="467" t="s">
        <v>283</v>
      </c>
      <c r="C7" s="342">
        <v>15974</v>
      </c>
    </row>
    <row r="8" spans="1:3" s="465" customFormat="1" ht="12" customHeight="1">
      <c r="A8" s="14" t="s">
        <v>111</v>
      </c>
      <c r="B8" s="467" t="s">
        <v>284</v>
      </c>
      <c r="C8" s="342">
        <v>1581</v>
      </c>
    </row>
    <row r="9" spans="1:3" s="465" customFormat="1" ht="12" customHeight="1">
      <c r="A9" s="14" t="s">
        <v>112</v>
      </c>
      <c r="B9" s="467" t="s">
        <v>285</v>
      </c>
      <c r="C9" s="342">
        <v>118</v>
      </c>
    </row>
    <row r="10" spans="1:3" s="465" customFormat="1" ht="12" customHeight="1">
      <c r="A10" s="14" t="s">
        <v>161</v>
      </c>
      <c r="B10" s="467" t="s">
        <v>555</v>
      </c>
      <c r="C10" s="342">
        <v>28408</v>
      </c>
    </row>
    <row r="11" spans="1:3" s="465" customFormat="1" ht="12" customHeight="1" thickBot="1">
      <c r="A11" s="16" t="s">
        <v>113</v>
      </c>
      <c r="B11" s="468" t="s">
        <v>286</v>
      </c>
      <c r="C11" s="342">
        <f>12682-2666+159+4761</f>
        <v>14936</v>
      </c>
    </row>
    <row r="12" spans="1:3" s="465" customFormat="1" ht="12" customHeight="1" thickBot="1">
      <c r="A12" s="20" t="s">
        <v>22</v>
      </c>
      <c r="B12" s="335" t="s">
        <v>287</v>
      </c>
      <c r="C12" s="340">
        <f>+C13+C14+C15+C16+C17</f>
        <v>80919</v>
      </c>
    </row>
    <row r="13" spans="1:3" s="465" customFormat="1" ht="12" customHeight="1">
      <c r="A13" s="15" t="s">
        <v>115</v>
      </c>
      <c r="B13" s="466" t="s">
        <v>288</v>
      </c>
      <c r="C13" s="343"/>
    </row>
    <row r="14" spans="1:3" s="465" customFormat="1" ht="12" customHeight="1">
      <c r="A14" s="14" t="s">
        <v>116</v>
      </c>
      <c r="B14" s="467" t="s">
        <v>289</v>
      </c>
      <c r="C14" s="342"/>
    </row>
    <row r="15" spans="1:3" s="465" customFormat="1" ht="12" customHeight="1">
      <c r="A15" s="14" t="s">
        <v>117</v>
      </c>
      <c r="B15" s="467" t="s">
        <v>537</v>
      </c>
      <c r="C15" s="342"/>
    </row>
    <row r="16" spans="1:3" s="465" customFormat="1" ht="12" customHeight="1">
      <c r="A16" s="14" t="s">
        <v>118</v>
      </c>
      <c r="B16" s="467" t="s">
        <v>538</v>
      </c>
      <c r="C16" s="342"/>
    </row>
    <row r="17" spans="1:3" s="465" customFormat="1" ht="12" customHeight="1">
      <c r="A17" s="14" t="s">
        <v>119</v>
      </c>
      <c r="B17" s="467" t="s">
        <v>290</v>
      </c>
      <c r="C17" s="342">
        <v>80919</v>
      </c>
    </row>
    <row r="18" spans="1:3" s="465" customFormat="1" ht="12" customHeight="1" thickBot="1">
      <c r="A18" s="16" t="s">
        <v>128</v>
      </c>
      <c r="B18" s="468" t="s">
        <v>291</v>
      </c>
      <c r="C18" s="344"/>
    </row>
    <row r="19" spans="1:3" s="465" customFormat="1" ht="12" customHeight="1" thickBot="1">
      <c r="A19" s="20" t="s">
        <v>23</v>
      </c>
      <c r="B19" s="21" t="s">
        <v>292</v>
      </c>
      <c r="C19" s="340">
        <f>+C20+C21+C22+C23+C24</f>
        <v>18897</v>
      </c>
    </row>
    <row r="20" spans="1:3" s="465" customFormat="1" ht="12" customHeight="1">
      <c r="A20" s="15" t="s">
        <v>98</v>
      </c>
      <c r="B20" s="466" t="s">
        <v>293</v>
      </c>
      <c r="C20" s="343"/>
    </row>
    <row r="21" spans="1:3" s="465" customFormat="1" ht="12" customHeight="1">
      <c r="A21" s="14" t="s">
        <v>99</v>
      </c>
      <c r="B21" s="467" t="s">
        <v>294</v>
      </c>
      <c r="C21" s="342"/>
    </row>
    <row r="22" spans="1:3" s="465" customFormat="1" ht="12" customHeight="1">
      <c r="A22" s="14" t="s">
        <v>100</v>
      </c>
      <c r="B22" s="467" t="s">
        <v>539</v>
      </c>
      <c r="C22" s="342"/>
    </row>
    <row r="23" spans="1:3" s="465" customFormat="1" ht="12" customHeight="1">
      <c r="A23" s="14" t="s">
        <v>101</v>
      </c>
      <c r="B23" s="467" t="s">
        <v>540</v>
      </c>
      <c r="C23" s="342"/>
    </row>
    <row r="24" spans="1:3" s="465" customFormat="1" ht="12" customHeight="1">
      <c r="A24" s="14" t="s">
        <v>184</v>
      </c>
      <c r="B24" s="467" t="s">
        <v>295</v>
      </c>
      <c r="C24" s="342">
        <v>18897</v>
      </c>
    </row>
    <row r="25" spans="1:3" s="465" customFormat="1" ht="12" customHeight="1" thickBot="1">
      <c r="A25" s="16" t="s">
        <v>185</v>
      </c>
      <c r="B25" s="468" t="s">
        <v>296</v>
      </c>
      <c r="C25" s="344"/>
    </row>
    <row r="26" spans="1:3" s="465" customFormat="1" ht="12" customHeight="1" thickBot="1">
      <c r="A26" s="20" t="s">
        <v>186</v>
      </c>
      <c r="B26" s="21" t="s">
        <v>297</v>
      </c>
      <c r="C26" s="346">
        <f>+C27+C30+C31+C32</f>
        <v>12265</v>
      </c>
    </row>
    <row r="27" spans="1:3" s="465" customFormat="1" ht="12" customHeight="1">
      <c r="A27" s="15" t="s">
        <v>298</v>
      </c>
      <c r="B27" s="466" t="s">
        <v>304</v>
      </c>
      <c r="C27" s="461">
        <f>+C28+C29</f>
        <v>10225</v>
      </c>
    </row>
    <row r="28" spans="1:3" s="465" customFormat="1" ht="12" customHeight="1">
      <c r="A28" s="14" t="s">
        <v>299</v>
      </c>
      <c r="B28" s="467" t="s">
        <v>305</v>
      </c>
      <c r="C28" s="342">
        <f>1000</f>
        <v>1000</v>
      </c>
    </row>
    <row r="29" spans="1:3" s="465" customFormat="1" ht="12" customHeight="1">
      <c r="A29" s="14" t="s">
        <v>300</v>
      </c>
      <c r="B29" s="467" t="s">
        <v>306</v>
      </c>
      <c r="C29" s="342">
        <f>890+35+8300</f>
        <v>9225</v>
      </c>
    </row>
    <row r="30" spans="1:3" s="465" customFormat="1" ht="12" customHeight="1">
      <c r="A30" s="14" t="s">
        <v>301</v>
      </c>
      <c r="B30" s="467" t="s">
        <v>307</v>
      </c>
      <c r="C30" s="342">
        <v>2000</v>
      </c>
    </row>
    <row r="31" spans="1:3" s="465" customFormat="1" ht="12" customHeight="1">
      <c r="A31" s="14" t="s">
        <v>302</v>
      </c>
      <c r="B31" s="467" t="s">
        <v>308</v>
      </c>
      <c r="C31" s="342"/>
    </row>
    <row r="32" spans="1:3" s="465" customFormat="1" ht="12" customHeight="1" thickBot="1">
      <c r="A32" s="16" t="s">
        <v>303</v>
      </c>
      <c r="B32" s="468" t="s">
        <v>309</v>
      </c>
      <c r="C32" s="344">
        <v>40</v>
      </c>
    </row>
    <row r="33" spans="1:3" s="465" customFormat="1" ht="12" customHeight="1" thickBot="1">
      <c r="A33" s="20" t="s">
        <v>25</v>
      </c>
      <c r="B33" s="21" t="s">
        <v>310</v>
      </c>
      <c r="C33" s="340">
        <f>SUM(C34:C43)</f>
        <v>31120</v>
      </c>
    </row>
    <row r="34" spans="1:3" s="465" customFormat="1" ht="12" customHeight="1">
      <c r="A34" s="15" t="s">
        <v>102</v>
      </c>
      <c r="B34" s="466" t="s">
        <v>313</v>
      </c>
      <c r="C34" s="343"/>
    </row>
    <row r="35" spans="1:3" s="465" customFormat="1" ht="12" customHeight="1">
      <c r="A35" s="14" t="s">
        <v>103</v>
      </c>
      <c r="B35" s="467" t="s">
        <v>314</v>
      </c>
      <c r="C35" s="342">
        <v>3717</v>
      </c>
    </row>
    <row r="36" spans="1:3" s="465" customFormat="1" ht="12" customHeight="1">
      <c r="A36" s="14" t="s">
        <v>104</v>
      </c>
      <c r="B36" s="467" t="s">
        <v>315</v>
      </c>
      <c r="C36" s="342"/>
    </row>
    <row r="37" spans="1:3" s="465" customFormat="1" ht="12" customHeight="1">
      <c r="A37" s="14" t="s">
        <v>188</v>
      </c>
      <c r="B37" s="467" t="s">
        <v>316</v>
      </c>
      <c r="C37" s="342">
        <v>4044</v>
      </c>
    </row>
    <row r="38" spans="1:3" s="465" customFormat="1" ht="12" customHeight="1">
      <c r="A38" s="14" t="s">
        <v>189</v>
      </c>
      <c r="B38" s="467" t="s">
        <v>317</v>
      </c>
      <c r="C38" s="342">
        <f>17830-170</f>
        <v>17660</v>
      </c>
    </row>
    <row r="39" spans="1:3" s="465" customFormat="1" ht="12" customHeight="1">
      <c r="A39" s="14" t="s">
        <v>190</v>
      </c>
      <c r="B39" s="467" t="s">
        <v>318</v>
      </c>
      <c r="C39" s="342">
        <f>4815-46</f>
        <v>4769</v>
      </c>
    </row>
    <row r="40" spans="1:3" s="465" customFormat="1" ht="12" customHeight="1">
      <c r="A40" s="14" t="s">
        <v>191</v>
      </c>
      <c r="B40" s="467" t="s">
        <v>319</v>
      </c>
      <c r="C40" s="342"/>
    </row>
    <row r="41" spans="1:3" s="465" customFormat="1" ht="12" customHeight="1">
      <c r="A41" s="14" t="s">
        <v>192</v>
      </c>
      <c r="B41" s="467" t="s">
        <v>320</v>
      </c>
      <c r="C41" s="342"/>
    </row>
    <row r="42" spans="1:3" s="465" customFormat="1" ht="12" customHeight="1">
      <c r="A42" s="14" t="s">
        <v>311</v>
      </c>
      <c r="B42" s="467" t="s">
        <v>321</v>
      </c>
      <c r="C42" s="345"/>
    </row>
    <row r="43" spans="1:3" s="465" customFormat="1" ht="12" customHeight="1" thickBot="1">
      <c r="A43" s="16" t="s">
        <v>312</v>
      </c>
      <c r="B43" s="468" t="s">
        <v>322</v>
      </c>
      <c r="C43" s="453">
        <v>930</v>
      </c>
    </row>
    <row r="44" spans="1:3" s="465" customFormat="1" ht="12" customHeight="1" thickBot="1">
      <c r="A44" s="20" t="s">
        <v>26</v>
      </c>
      <c r="B44" s="21" t="s">
        <v>323</v>
      </c>
      <c r="C44" s="340">
        <f>SUM(C45:C49)</f>
        <v>3078</v>
      </c>
    </row>
    <row r="45" spans="1:3" s="465" customFormat="1" ht="12" customHeight="1">
      <c r="A45" s="15" t="s">
        <v>105</v>
      </c>
      <c r="B45" s="466" t="s">
        <v>327</v>
      </c>
      <c r="C45" s="516"/>
    </row>
    <row r="46" spans="1:3" s="465" customFormat="1" ht="12" customHeight="1">
      <c r="A46" s="14" t="s">
        <v>106</v>
      </c>
      <c r="B46" s="467" t="s">
        <v>328</v>
      </c>
      <c r="C46" s="345">
        <v>3078</v>
      </c>
    </row>
    <row r="47" spans="1:3" s="465" customFormat="1" ht="12" customHeight="1">
      <c r="A47" s="14" t="s">
        <v>324</v>
      </c>
      <c r="B47" s="467" t="s">
        <v>329</v>
      </c>
      <c r="C47" s="345"/>
    </row>
    <row r="48" spans="1:3" s="465" customFormat="1" ht="12" customHeight="1">
      <c r="A48" s="14" t="s">
        <v>325</v>
      </c>
      <c r="B48" s="467" t="s">
        <v>330</v>
      </c>
      <c r="C48" s="345"/>
    </row>
    <row r="49" spans="1:3" s="465" customFormat="1" ht="12" customHeight="1" thickBot="1">
      <c r="A49" s="16" t="s">
        <v>326</v>
      </c>
      <c r="B49" s="468" t="s">
        <v>331</v>
      </c>
      <c r="C49" s="453"/>
    </row>
    <row r="50" spans="1:3" s="465" customFormat="1" ht="12" customHeight="1" thickBot="1">
      <c r="A50" s="20" t="s">
        <v>193</v>
      </c>
      <c r="B50" s="21" t="s">
        <v>332</v>
      </c>
      <c r="C50" s="340">
        <f>SUM(C51:C53)</f>
        <v>0</v>
      </c>
    </row>
    <row r="51" spans="1:3" s="465" customFormat="1" ht="12" customHeight="1">
      <c r="A51" s="15" t="s">
        <v>107</v>
      </c>
      <c r="B51" s="466" t="s">
        <v>333</v>
      </c>
      <c r="C51" s="343"/>
    </row>
    <row r="52" spans="1:3" s="465" customFormat="1" ht="12" customHeight="1">
      <c r="A52" s="14" t="s">
        <v>108</v>
      </c>
      <c r="B52" s="467" t="s">
        <v>334</v>
      </c>
      <c r="C52" s="342"/>
    </row>
    <row r="53" spans="1:3" s="465" customFormat="1" ht="12" customHeight="1">
      <c r="A53" s="14" t="s">
        <v>337</v>
      </c>
      <c r="B53" s="467" t="s">
        <v>335</v>
      </c>
      <c r="C53" s="342"/>
    </row>
    <row r="54" spans="1:3" s="465" customFormat="1" ht="12" customHeight="1" thickBot="1">
      <c r="A54" s="16" t="s">
        <v>338</v>
      </c>
      <c r="B54" s="468" t="s">
        <v>336</v>
      </c>
      <c r="C54" s="344"/>
    </row>
    <row r="55" spans="1:3" s="465" customFormat="1" ht="12" customHeight="1" thickBot="1">
      <c r="A55" s="20" t="s">
        <v>28</v>
      </c>
      <c r="B55" s="335" t="s">
        <v>339</v>
      </c>
      <c r="C55" s="340">
        <f>SUM(C56:C58)</f>
        <v>0</v>
      </c>
    </row>
    <row r="56" spans="1:3" s="465" customFormat="1" ht="12" customHeight="1">
      <c r="A56" s="15" t="s">
        <v>194</v>
      </c>
      <c r="B56" s="466" t="s">
        <v>341</v>
      </c>
      <c r="C56" s="345"/>
    </row>
    <row r="57" spans="1:3" s="465" customFormat="1" ht="12" customHeight="1">
      <c r="A57" s="14" t="s">
        <v>195</v>
      </c>
      <c r="B57" s="467" t="s">
        <v>542</v>
      </c>
      <c r="C57" s="345"/>
    </row>
    <row r="58" spans="1:3" s="465" customFormat="1" ht="12" customHeight="1">
      <c r="A58" s="14" t="s">
        <v>251</v>
      </c>
      <c r="B58" s="467" t="s">
        <v>342</v>
      </c>
      <c r="C58" s="345"/>
    </row>
    <row r="59" spans="1:3" s="465" customFormat="1" ht="12" customHeight="1" thickBot="1">
      <c r="A59" s="16" t="s">
        <v>340</v>
      </c>
      <c r="B59" s="468" t="s">
        <v>343</v>
      </c>
      <c r="C59" s="345"/>
    </row>
    <row r="60" spans="1:3" s="465" customFormat="1" ht="12" customHeight="1" thickBot="1">
      <c r="A60" s="20" t="s">
        <v>29</v>
      </c>
      <c r="B60" s="21" t="s">
        <v>344</v>
      </c>
      <c r="C60" s="346">
        <f>+C5+C12+C19+C26+C33+C44+C50+C55</f>
        <v>224610</v>
      </c>
    </row>
    <row r="61" spans="1:3" s="465" customFormat="1" ht="12" customHeight="1" thickBot="1">
      <c r="A61" s="469" t="s">
        <v>345</v>
      </c>
      <c r="B61" s="335" t="s">
        <v>346</v>
      </c>
      <c r="C61" s="340">
        <f>SUM(C62:C64)</f>
        <v>0</v>
      </c>
    </row>
    <row r="62" spans="1:3" s="465" customFormat="1" ht="12" customHeight="1">
      <c r="A62" s="15" t="s">
        <v>379</v>
      </c>
      <c r="B62" s="466" t="s">
        <v>347</v>
      </c>
      <c r="C62" s="345"/>
    </row>
    <row r="63" spans="1:3" s="465" customFormat="1" ht="12" customHeight="1">
      <c r="A63" s="14" t="s">
        <v>388</v>
      </c>
      <c r="B63" s="467" t="s">
        <v>348</v>
      </c>
      <c r="C63" s="345"/>
    </row>
    <row r="64" spans="1:3" s="465" customFormat="1" ht="12" customHeight="1" thickBot="1">
      <c r="A64" s="16" t="s">
        <v>389</v>
      </c>
      <c r="B64" s="470" t="s">
        <v>349</v>
      </c>
      <c r="C64" s="345"/>
    </row>
    <row r="65" spans="1:3" s="465" customFormat="1" ht="12" customHeight="1" thickBot="1">
      <c r="A65" s="469" t="s">
        <v>350</v>
      </c>
      <c r="B65" s="335" t="s">
        <v>351</v>
      </c>
      <c r="C65" s="340">
        <f>SUM(C66:C69)</f>
        <v>0</v>
      </c>
    </row>
    <row r="66" spans="1:3" s="465" customFormat="1" ht="12" customHeight="1">
      <c r="A66" s="15" t="s">
        <v>162</v>
      </c>
      <c r="B66" s="466" t="s">
        <v>352</v>
      </c>
      <c r="C66" s="345"/>
    </row>
    <row r="67" spans="1:3" s="465" customFormat="1" ht="12" customHeight="1">
      <c r="A67" s="14" t="s">
        <v>163</v>
      </c>
      <c r="B67" s="467" t="s">
        <v>353</v>
      </c>
      <c r="C67" s="345"/>
    </row>
    <row r="68" spans="1:3" s="465" customFormat="1" ht="12" customHeight="1">
      <c r="A68" s="14" t="s">
        <v>380</v>
      </c>
      <c r="B68" s="467" t="s">
        <v>354</v>
      </c>
      <c r="C68" s="345"/>
    </row>
    <row r="69" spans="1:3" s="465" customFormat="1" ht="12" customHeight="1" thickBot="1">
      <c r="A69" s="16" t="s">
        <v>381</v>
      </c>
      <c r="B69" s="468" t="s">
        <v>355</v>
      </c>
      <c r="C69" s="345"/>
    </row>
    <row r="70" spans="1:3" s="465" customFormat="1" ht="12" customHeight="1" thickBot="1">
      <c r="A70" s="469" t="s">
        <v>356</v>
      </c>
      <c r="B70" s="335" t="s">
        <v>357</v>
      </c>
      <c r="C70" s="340">
        <f>SUM(C71:C72)</f>
        <v>1345</v>
      </c>
    </row>
    <row r="71" spans="1:3" s="465" customFormat="1" ht="12" customHeight="1">
      <c r="A71" s="15" t="s">
        <v>382</v>
      </c>
      <c r="B71" s="466" t="s">
        <v>358</v>
      </c>
      <c r="C71" s="345">
        <v>1345</v>
      </c>
    </row>
    <row r="72" spans="1:3" s="465" customFormat="1" ht="12" customHeight="1" thickBot="1">
      <c r="A72" s="16" t="s">
        <v>383</v>
      </c>
      <c r="B72" s="468" t="s">
        <v>359</v>
      </c>
      <c r="C72" s="345"/>
    </row>
    <row r="73" spans="1:3" s="465" customFormat="1" ht="12" customHeight="1" thickBot="1">
      <c r="A73" s="469" t="s">
        <v>360</v>
      </c>
      <c r="B73" s="335" t="s">
        <v>361</v>
      </c>
      <c r="C73" s="340"/>
    </row>
    <row r="74" spans="1:3" s="465" customFormat="1" ht="12" customHeight="1">
      <c r="A74" s="15" t="s">
        <v>384</v>
      </c>
      <c r="B74" s="466" t="s">
        <v>362</v>
      </c>
      <c r="C74" s="345"/>
    </row>
    <row r="75" spans="1:3" s="465" customFormat="1" ht="12" customHeight="1">
      <c r="A75" s="14" t="s">
        <v>385</v>
      </c>
      <c r="B75" s="467" t="s">
        <v>363</v>
      </c>
      <c r="C75" s="345"/>
    </row>
    <row r="76" spans="1:3" s="465" customFormat="1" ht="12" customHeight="1" thickBot="1">
      <c r="A76" s="16" t="s">
        <v>386</v>
      </c>
      <c r="B76" s="468" t="s">
        <v>364</v>
      </c>
      <c r="C76" s="345"/>
    </row>
    <row r="77" spans="1:3" s="465" customFormat="1" ht="12" customHeight="1" thickBot="1">
      <c r="A77" s="469" t="s">
        <v>365</v>
      </c>
      <c r="B77" s="335" t="s">
        <v>387</v>
      </c>
      <c r="C77" s="340"/>
    </row>
    <row r="78" spans="1:3" s="465" customFormat="1" ht="12" customHeight="1">
      <c r="A78" s="471" t="s">
        <v>366</v>
      </c>
      <c r="B78" s="466" t="s">
        <v>367</v>
      </c>
      <c r="C78" s="345"/>
    </row>
    <row r="79" spans="1:3" s="465" customFormat="1" ht="12" customHeight="1">
      <c r="A79" s="472" t="s">
        <v>368</v>
      </c>
      <c r="B79" s="467" t="s">
        <v>369</v>
      </c>
      <c r="C79" s="345"/>
    </row>
    <row r="80" spans="1:3" s="465" customFormat="1" ht="12" customHeight="1">
      <c r="A80" s="472" t="s">
        <v>370</v>
      </c>
      <c r="B80" s="467" t="s">
        <v>371</v>
      </c>
      <c r="C80" s="345"/>
    </row>
    <row r="81" spans="1:3" s="465" customFormat="1" ht="12" customHeight="1" thickBot="1">
      <c r="A81" s="473" t="s">
        <v>372</v>
      </c>
      <c r="B81" s="468" t="s">
        <v>373</v>
      </c>
      <c r="C81" s="345"/>
    </row>
    <row r="82" spans="1:3" s="465" customFormat="1" ht="13.5" customHeight="1" thickBot="1">
      <c r="A82" s="469" t="s">
        <v>374</v>
      </c>
      <c r="B82" s="335" t="s">
        <v>375</v>
      </c>
      <c r="C82" s="517"/>
    </row>
    <row r="83" spans="1:3" s="465" customFormat="1" ht="15.75" customHeight="1" thickBot="1">
      <c r="A83" s="469" t="s">
        <v>376</v>
      </c>
      <c r="B83" s="474" t="s">
        <v>377</v>
      </c>
      <c r="C83" s="346">
        <f>+C61+C65+C70+C73+C77+C82</f>
        <v>1345</v>
      </c>
    </row>
    <row r="84" spans="1:3" s="465" customFormat="1" ht="16.5" customHeight="1" thickBot="1">
      <c r="A84" s="475" t="s">
        <v>390</v>
      </c>
      <c r="B84" s="476" t="s">
        <v>378</v>
      </c>
      <c r="C84" s="346">
        <f>+C60+C83</f>
        <v>225955</v>
      </c>
    </row>
    <row r="85" spans="1:3" s="465" customFormat="1" ht="83.25" customHeight="1">
      <c r="A85" s="5"/>
      <c r="B85" s="6"/>
      <c r="C85" s="347"/>
    </row>
    <row r="86" spans="1:3" ht="16.5" customHeight="1">
      <c r="A86" s="581" t="s">
        <v>50</v>
      </c>
      <c r="B86" s="581"/>
      <c r="C86" s="581"/>
    </row>
    <row r="87" spans="1:3" s="477" customFormat="1" ht="16.5" customHeight="1" thickBot="1">
      <c r="A87" s="582" t="s">
        <v>166</v>
      </c>
      <c r="B87" s="582"/>
      <c r="C87" s="165" t="s">
        <v>250</v>
      </c>
    </row>
    <row r="88" spans="1:3" ht="37.5" customHeight="1" thickBot="1">
      <c r="A88" s="23" t="s">
        <v>78</v>
      </c>
      <c r="B88" s="24" t="s">
        <v>51</v>
      </c>
      <c r="C88" s="44" t="s">
        <v>279</v>
      </c>
    </row>
    <row r="89" spans="1:3" s="464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393</v>
      </c>
      <c r="C90" s="339">
        <f>SUM(C91:C95)</f>
        <v>203061</v>
      </c>
    </row>
    <row r="91" spans="1:3" ht="12" customHeight="1">
      <c r="A91" s="17" t="s">
        <v>109</v>
      </c>
      <c r="B91" s="10" t="s">
        <v>52</v>
      </c>
      <c r="C91" s="341">
        <v>59422</v>
      </c>
    </row>
    <row r="92" spans="1:3" ht="12" customHeight="1">
      <c r="A92" s="14" t="s">
        <v>110</v>
      </c>
      <c r="B92" s="8" t="s">
        <v>196</v>
      </c>
      <c r="C92" s="342">
        <v>10737</v>
      </c>
    </row>
    <row r="93" spans="1:3" ht="12" customHeight="1">
      <c r="A93" s="14" t="s">
        <v>111</v>
      </c>
      <c r="B93" s="8" t="s">
        <v>152</v>
      </c>
      <c r="C93" s="344">
        <f>67336-235</f>
        <v>67101</v>
      </c>
    </row>
    <row r="94" spans="1:3" ht="12" customHeight="1">
      <c r="A94" s="14" t="s">
        <v>112</v>
      </c>
      <c r="B94" s="11" t="s">
        <v>197</v>
      </c>
      <c r="C94" s="344">
        <f>33413+5017</f>
        <v>38430</v>
      </c>
    </row>
    <row r="95" spans="1:3" ht="12" customHeight="1">
      <c r="A95" s="14" t="s">
        <v>123</v>
      </c>
      <c r="B95" s="19" t="s">
        <v>198</v>
      </c>
      <c r="C95" s="344">
        <f>27971-600</f>
        <v>27371</v>
      </c>
    </row>
    <row r="96" spans="1:3" ht="12" customHeight="1">
      <c r="A96" s="14" t="s">
        <v>113</v>
      </c>
      <c r="B96" s="8" t="s">
        <v>394</v>
      </c>
      <c r="C96" s="344"/>
    </row>
    <row r="97" spans="1:3" ht="12" customHeight="1">
      <c r="A97" s="14" t="s">
        <v>114</v>
      </c>
      <c r="B97" s="168" t="s">
        <v>395</v>
      </c>
      <c r="C97" s="344"/>
    </row>
    <row r="98" spans="1:3" ht="12" customHeight="1">
      <c r="A98" s="14" t="s">
        <v>124</v>
      </c>
      <c r="B98" s="169" t="s">
        <v>396</v>
      </c>
      <c r="C98" s="344"/>
    </row>
    <row r="99" spans="1:3" ht="12" customHeight="1">
      <c r="A99" s="14" t="s">
        <v>125</v>
      </c>
      <c r="B99" s="169" t="s">
        <v>397</v>
      </c>
      <c r="C99" s="344"/>
    </row>
    <row r="100" spans="1:3" ht="12" customHeight="1">
      <c r="A100" s="14" t="s">
        <v>126</v>
      </c>
      <c r="B100" s="168" t="s">
        <v>398</v>
      </c>
      <c r="C100" s="344">
        <v>21928</v>
      </c>
    </row>
    <row r="101" spans="1:3" ht="12" customHeight="1">
      <c r="A101" s="14" t="s">
        <v>127</v>
      </c>
      <c r="B101" s="168" t="s">
        <v>399</v>
      </c>
      <c r="C101" s="344"/>
    </row>
    <row r="102" spans="1:3" ht="12" customHeight="1">
      <c r="A102" s="14" t="s">
        <v>129</v>
      </c>
      <c r="B102" s="169" t="s">
        <v>400</v>
      </c>
      <c r="C102" s="344"/>
    </row>
    <row r="103" spans="1:3" ht="12" customHeight="1">
      <c r="A103" s="13" t="s">
        <v>199</v>
      </c>
      <c r="B103" s="170" t="s">
        <v>401</v>
      </c>
      <c r="C103" s="344"/>
    </row>
    <row r="104" spans="1:3" ht="12" customHeight="1">
      <c r="A104" s="14" t="s">
        <v>391</v>
      </c>
      <c r="B104" s="170" t="s">
        <v>402</v>
      </c>
      <c r="C104" s="344"/>
    </row>
    <row r="105" spans="1:3" ht="12" customHeight="1" thickBot="1">
      <c r="A105" s="18" t="s">
        <v>392</v>
      </c>
      <c r="B105" s="171" t="s">
        <v>403</v>
      </c>
      <c r="C105" s="348">
        <f>6043-600</f>
        <v>5443</v>
      </c>
    </row>
    <row r="106" spans="1:3" ht="12" customHeight="1" thickBot="1">
      <c r="A106" s="20" t="s">
        <v>22</v>
      </c>
      <c r="B106" s="30" t="s">
        <v>404</v>
      </c>
      <c r="C106" s="340">
        <f>+C107+C109+C111</f>
        <v>21975</v>
      </c>
    </row>
    <row r="107" spans="1:3" ht="12" customHeight="1">
      <c r="A107" s="15" t="s">
        <v>115</v>
      </c>
      <c r="B107" s="8" t="s">
        <v>249</v>
      </c>
      <c r="C107" s="343">
        <f>14142</f>
        <v>14142</v>
      </c>
    </row>
    <row r="108" spans="1:3" ht="12" customHeight="1">
      <c r="A108" s="15" t="s">
        <v>116</v>
      </c>
      <c r="B108" s="12" t="s">
        <v>408</v>
      </c>
      <c r="C108" s="343"/>
    </row>
    <row r="109" spans="1:3" ht="12" customHeight="1">
      <c r="A109" s="15" t="s">
        <v>117</v>
      </c>
      <c r="B109" s="12" t="s">
        <v>200</v>
      </c>
      <c r="C109" s="342"/>
    </row>
    <row r="110" spans="1:3" ht="12" customHeight="1">
      <c r="A110" s="15" t="s">
        <v>118</v>
      </c>
      <c r="B110" s="12" t="s">
        <v>409</v>
      </c>
      <c r="C110" s="308"/>
    </row>
    <row r="111" spans="1:3" ht="12" customHeight="1">
      <c r="A111" s="15" t="s">
        <v>119</v>
      </c>
      <c r="B111" s="337" t="s">
        <v>252</v>
      </c>
      <c r="C111" s="308">
        <v>7833</v>
      </c>
    </row>
    <row r="112" spans="1:3" ht="12" customHeight="1">
      <c r="A112" s="15" t="s">
        <v>128</v>
      </c>
      <c r="B112" s="336" t="s">
        <v>543</v>
      </c>
      <c r="C112" s="308"/>
    </row>
    <row r="113" spans="1:3" ht="12" customHeight="1">
      <c r="A113" s="15" t="s">
        <v>130</v>
      </c>
      <c r="B113" s="462" t="s">
        <v>414</v>
      </c>
      <c r="C113" s="308"/>
    </row>
    <row r="114" spans="1:3" ht="15.75">
      <c r="A114" s="15" t="s">
        <v>201</v>
      </c>
      <c r="B114" s="169" t="s">
        <v>397</v>
      </c>
      <c r="C114" s="308"/>
    </row>
    <row r="115" spans="1:3" ht="12" customHeight="1">
      <c r="A115" s="15" t="s">
        <v>202</v>
      </c>
      <c r="B115" s="169" t="s">
        <v>413</v>
      </c>
      <c r="C115" s="308"/>
    </row>
    <row r="116" spans="1:3" ht="12" customHeight="1">
      <c r="A116" s="15" t="s">
        <v>203</v>
      </c>
      <c r="B116" s="169" t="s">
        <v>412</v>
      </c>
      <c r="C116" s="308">
        <v>7833</v>
      </c>
    </row>
    <row r="117" spans="1:3" ht="12" customHeight="1">
      <c r="A117" s="15" t="s">
        <v>405</v>
      </c>
      <c r="B117" s="169" t="s">
        <v>400</v>
      </c>
      <c r="C117" s="308"/>
    </row>
    <row r="118" spans="1:3" ht="12" customHeight="1">
      <c r="A118" s="15" t="s">
        <v>406</v>
      </c>
      <c r="B118" s="169" t="s">
        <v>411</v>
      </c>
      <c r="C118" s="308"/>
    </row>
    <row r="119" spans="1:3" ht="16.5" thickBot="1">
      <c r="A119" s="13" t="s">
        <v>407</v>
      </c>
      <c r="B119" s="169" t="s">
        <v>410</v>
      </c>
      <c r="C119" s="310"/>
    </row>
    <row r="120" spans="1:3" ht="12" customHeight="1" thickBot="1">
      <c r="A120" s="20" t="s">
        <v>23</v>
      </c>
      <c r="B120" s="149" t="s">
        <v>415</v>
      </c>
      <c r="C120" s="340">
        <f>+C121+C122</f>
        <v>300</v>
      </c>
    </row>
    <row r="121" spans="1:3" ht="12" customHeight="1">
      <c r="A121" s="15" t="s">
        <v>98</v>
      </c>
      <c r="B121" s="9" t="s">
        <v>65</v>
      </c>
      <c r="C121" s="343">
        <v>300</v>
      </c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49" t="s">
        <v>416</v>
      </c>
      <c r="C123" s="340">
        <f>+C90+C106+C120</f>
        <v>225336</v>
      </c>
    </row>
    <row r="124" spans="1:3" ht="12" customHeight="1" thickBot="1">
      <c r="A124" s="20" t="s">
        <v>25</v>
      </c>
      <c r="B124" s="149" t="s">
        <v>417</v>
      </c>
      <c r="C124" s="340">
        <f>+C125+C126+C127</f>
        <v>0</v>
      </c>
    </row>
    <row r="125" spans="1:3" ht="12" customHeight="1">
      <c r="A125" s="15" t="s">
        <v>102</v>
      </c>
      <c r="B125" s="9" t="s">
        <v>418</v>
      </c>
      <c r="C125" s="308"/>
    </row>
    <row r="126" spans="1:3" ht="12" customHeight="1">
      <c r="A126" s="15" t="s">
        <v>103</v>
      </c>
      <c r="B126" s="9" t="s">
        <v>419</v>
      </c>
      <c r="C126" s="308"/>
    </row>
    <row r="127" spans="1:3" ht="12" customHeight="1" thickBot="1">
      <c r="A127" s="13" t="s">
        <v>104</v>
      </c>
      <c r="B127" s="7" t="s">
        <v>420</v>
      </c>
      <c r="C127" s="308"/>
    </row>
    <row r="128" spans="1:3" ht="12" customHeight="1" thickBot="1">
      <c r="A128" s="20" t="s">
        <v>26</v>
      </c>
      <c r="B128" s="149" t="s">
        <v>485</v>
      </c>
      <c r="C128" s="340">
        <f>+C129+C130+C131+C132</f>
        <v>0</v>
      </c>
    </row>
    <row r="129" spans="1:3" ht="12" customHeight="1">
      <c r="A129" s="15" t="s">
        <v>105</v>
      </c>
      <c r="B129" s="9" t="s">
        <v>421</v>
      </c>
      <c r="C129" s="308"/>
    </row>
    <row r="130" spans="1:3" ht="12" customHeight="1">
      <c r="A130" s="15" t="s">
        <v>106</v>
      </c>
      <c r="B130" s="9" t="s">
        <v>422</v>
      </c>
      <c r="C130" s="308"/>
    </row>
    <row r="131" spans="1:3" ht="12" customHeight="1">
      <c r="A131" s="15" t="s">
        <v>324</v>
      </c>
      <c r="B131" s="9" t="s">
        <v>423</v>
      </c>
      <c r="C131" s="308"/>
    </row>
    <row r="132" spans="1:3" ht="12" customHeight="1" thickBot="1">
      <c r="A132" s="13" t="s">
        <v>325</v>
      </c>
      <c r="B132" s="7" t="s">
        <v>424</v>
      </c>
      <c r="C132" s="308"/>
    </row>
    <row r="133" spans="1:3" ht="12" customHeight="1" thickBot="1">
      <c r="A133" s="20" t="s">
        <v>27</v>
      </c>
      <c r="B133" s="149" t="s">
        <v>425</v>
      </c>
      <c r="C133" s="346">
        <f>+C134+C135+C136+C137</f>
        <v>0</v>
      </c>
    </row>
    <row r="134" spans="1:3" ht="12" customHeight="1">
      <c r="A134" s="15" t="s">
        <v>107</v>
      </c>
      <c r="B134" s="9" t="s">
        <v>426</v>
      </c>
      <c r="C134" s="308"/>
    </row>
    <row r="135" spans="1:3" ht="12" customHeight="1">
      <c r="A135" s="15" t="s">
        <v>108</v>
      </c>
      <c r="B135" s="9" t="s">
        <v>436</v>
      </c>
      <c r="C135" s="308"/>
    </row>
    <row r="136" spans="1:3" ht="12" customHeight="1">
      <c r="A136" s="15" t="s">
        <v>337</v>
      </c>
      <c r="B136" s="9" t="s">
        <v>427</v>
      </c>
      <c r="C136" s="308"/>
    </row>
    <row r="137" spans="1:3" ht="12" customHeight="1" thickBot="1">
      <c r="A137" s="13" t="s">
        <v>338</v>
      </c>
      <c r="B137" s="7" t="s">
        <v>428</v>
      </c>
      <c r="C137" s="308"/>
    </row>
    <row r="138" spans="1:3" ht="12" customHeight="1" thickBot="1">
      <c r="A138" s="20" t="s">
        <v>28</v>
      </c>
      <c r="B138" s="149" t="s">
        <v>429</v>
      </c>
      <c r="C138" s="349">
        <f>+C139+C140+C141+C142</f>
        <v>0</v>
      </c>
    </row>
    <row r="139" spans="1:3" ht="12" customHeight="1">
      <c r="A139" s="15" t="s">
        <v>194</v>
      </c>
      <c r="B139" s="9" t="s">
        <v>430</v>
      </c>
      <c r="C139" s="308"/>
    </row>
    <row r="140" spans="1:3" ht="12" customHeight="1">
      <c r="A140" s="15" t="s">
        <v>195</v>
      </c>
      <c r="B140" s="9" t="s">
        <v>431</v>
      </c>
      <c r="C140" s="308"/>
    </row>
    <row r="141" spans="1:3" ht="12" customHeight="1">
      <c r="A141" s="15" t="s">
        <v>251</v>
      </c>
      <c r="B141" s="9" t="s">
        <v>432</v>
      </c>
      <c r="C141" s="308"/>
    </row>
    <row r="142" spans="1:3" ht="12" customHeight="1" thickBot="1">
      <c r="A142" s="15" t="s">
        <v>340</v>
      </c>
      <c r="B142" s="9" t="s">
        <v>433</v>
      </c>
      <c r="C142" s="308"/>
    </row>
    <row r="143" spans="1:9" ht="15" customHeight="1" thickBot="1">
      <c r="A143" s="20" t="s">
        <v>29</v>
      </c>
      <c r="B143" s="149" t="s">
        <v>434</v>
      </c>
      <c r="C143" s="478">
        <f>+C124+C128+C133+C138</f>
        <v>0</v>
      </c>
      <c r="F143" s="479"/>
      <c r="G143" s="480"/>
      <c r="H143" s="480"/>
      <c r="I143" s="480"/>
    </row>
    <row r="144" spans="1:3" s="465" customFormat="1" ht="12.75" customHeight="1" thickBot="1">
      <c r="A144" s="338" t="s">
        <v>30</v>
      </c>
      <c r="B144" s="430" t="s">
        <v>435</v>
      </c>
      <c r="C144" s="478">
        <f>+C123+C143</f>
        <v>225336</v>
      </c>
    </row>
    <row r="145" ht="7.5" customHeight="1"/>
    <row r="146" spans="1:3" ht="15.75">
      <c r="A146" s="583" t="s">
        <v>437</v>
      </c>
      <c r="B146" s="583"/>
      <c r="C146" s="583"/>
    </row>
    <row r="147" spans="1:3" ht="15" customHeight="1" thickBot="1">
      <c r="A147" s="580" t="s">
        <v>167</v>
      </c>
      <c r="B147" s="580"/>
      <c r="C147" s="350" t="s">
        <v>250</v>
      </c>
    </row>
    <row r="148" spans="1:4" ht="13.5" customHeight="1" thickBot="1">
      <c r="A148" s="20">
        <v>1</v>
      </c>
      <c r="B148" s="30" t="s">
        <v>438</v>
      </c>
      <c r="C148" s="340">
        <f>+C60-C123</f>
        <v>-726</v>
      </c>
      <c r="D148" s="481"/>
    </row>
    <row r="149" spans="1:3" ht="27.75" customHeight="1" thickBot="1">
      <c r="A149" s="20" t="s">
        <v>22</v>
      </c>
      <c r="B149" s="30" t="s">
        <v>439</v>
      </c>
      <c r="C149" s="340">
        <f>+C83-C143</f>
        <v>1345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Tiszaörs Községi Önkormányzat
2014. ÉVI KÖLTSÉGVETÉS
KÖTELEZŐ FELADATAINAK MÉRLEGE &amp;R&amp;"Times New Roman CE,Félkövér dőlt"&amp;11 1.2. melléklet a 2/2014. (III. 7.)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3">
      <selection activeCell="D33" sqref="D33"/>
    </sheetView>
  </sheetViews>
  <sheetFormatPr defaultColWidth="9.00390625" defaultRowHeight="12.75"/>
  <cols>
    <col min="1" max="1" width="5.875" style="103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0" t="s">
        <v>9</v>
      </c>
      <c r="C1" s="640"/>
      <c r="D1" s="640"/>
    </row>
    <row r="2" spans="1:4" s="91" customFormat="1" ht="16.5" thickBot="1">
      <c r="A2" s="90"/>
      <c r="B2" s="423"/>
      <c r="D2" s="49" t="s">
        <v>69</v>
      </c>
    </row>
    <row r="3" spans="1:4" s="93" customFormat="1" ht="48" customHeight="1" thickBot="1">
      <c r="A3" s="92" t="s">
        <v>19</v>
      </c>
      <c r="B3" s="229" t="s">
        <v>20</v>
      </c>
      <c r="C3" s="229" t="s">
        <v>80</v>
      </c>
      <c r="D3" s="230" t="s">
        <v>81</v>
      </c>
    </row>
    <row r="4" spans="1:4" s="93" customFormat="1" ht="13.5" customHeight="1" thickBot="1">
      <c r="A4" s="40">
        <v>1</v>
      </c>
      <c r="B4" s="232">
        <v>2</v>
      </c>
      <c r="C4" s="232">
        <v>3</v>
      </c>
      <c r="D4" s="233">
        <v>4</v>
      </c>
    </row>
    <row r="5" spans="1:4" ht="18" customHeight="1">
      <c r="A5" s="159" t="s">
        <v>21</v>
      </c>
      <c r="B5" s="234" t="s">
        <v>180</v>
      </c>
      <c r="C5" s="157"/>
      <c r="D5" s="94"/>
    </row>
    <row r="6" spans="1:4" ht="18" customHeight="1">
      <c r="A6" s="95" t="s">
        <v>22</v>
      </c>
      <c r="B6" s="235" t="s">
        <v>181</v>
      </c>
      <c r="C6" s="158"/>
      <c r="D6" s="97"/>
    </row>
    <row r="7" spans="1:4" ht="18" customHeight="1">
      <c r="A7" s="95" t="s">
        <v>23</v>
      </c>
      <c r="B7" s="235" t="s">
        <v>131</v>
      </c>
      <c r="C7" s="158"/>
      <c r="D7" s="97"/>
    </row>
    <row r="8" spans="1:4" ht="18" customHeight="1">
      <c r="A8" s="95" t="s">
        <v>24</v>
      </c>
      <c r="B8" s="235" t="s">
        <v>132</v>
      </c>
      <c r="C8" s="158"/>
      <c r="D8" s="97"/>
    </row>
    <row r="9" spans="1:4" ht="18" customHeight="1">
      <c r="A9" s="95" t="s">
        <v>25</v>
      </c>
      <c r="B9" s="235" t="s">
        <v>173</v>
      </c>
      <c r="C9" s="158">
        <v>8790</v>
      </c>
      <c r="D9" s="97">
        <v>7900</v>
      </c>
    </row>
    <row r="10" spans="1:4" ht="18" customHeight="1">
      <c r="A10" s="95" t="s">
        <v>26</v>
      </c>
      <c r="B10" s="235" t="s">
        <v>174</v>
      </c>
      <c r="C10" s="158"/>
      <c r="D10" s="97"/>
    </row>
    <row r="11" spans="1:4" ht="18" customHeight="1">
      <c r="A11" s="95" t="s">
        <v>27</v>
      </c>
      <c r="B11" s="236" t="s">
        <v>175</v>
      </c>
      <c r="C11" s="158"/>
      <c r="D11" s="97"/>
    </row>
    <row r="12" spans="1:4" ht="18" customHeight="1">
      <c r="A12" s="95" t="s">
        <v>29</v>
      </c>
      <c r="B12" s="236" t="s">
        <v>176</v>
      </c>
      <c r="C12" s="158">
        <v>8790</v>
      </c>
      <c r="D12" s="97">
        <v>7900</v>
      </c>
    </row>
    <row r="13" spans="1:4" ht="18" customHeight="1">
      <c r="A13" s="95" t="s">
        <v>30</v>
      </c>
      <c r="B13" s="236" t="s">
        <v>177</v>
      </c>
      <c r="C13" s="158"/>
      <c r="D13" s="97"/>
    </row>
    <row r="14" spans="1:4" ht="18" customHeight="1">
      <c r="A14" s="95" t="s">
        <v>31</v>
      </c>
      <c r="B14" s="236" t="s">
        <v>178</v>
      </c>
      <c r="C14" s="158"/>
      <c r="D14" s="97"/>
    </row>
    <row r="15" spans="1:4" ht="22.5" customHeight="1">
      <c r="A15" s="95" t="s">
        <v>32</v>
      </c>
      <c r="B15" s="236" t="s">
        <v>179</v>
      </c>
      <c r="C15" s="158"/>
      <c r="D15" s="97"/>
    </row>
    <row r="16" spans="1:4" ht="18" customHeight="1">
      <c r="A16" s="95" t="s">
        <v>33</v>
      </c>
      <c r="B16" s="235" t="s">
        <v>133</v>
      </c>
      <c r="C16" s="158">
        <v>2000</v>
      </c>
      <c r="D16" s="97">
        <v>16</v>
      </c>
    </row>
    <row r="17" spans="1:4" ht="18" customHeight="1">
      <c r="A17" s="95" t="s">
        <v>34</v>
      </c>
      <c r="B17" s="235" t="s">
        <v>11</v>
      </c>
      <c r="C17" s="158"/>
      <c r="D17" s="97"/>
    </row>
    <row r="18" spans="1:4" ht="18" customHeight="1">
      <c r="A18" s="95" t="s">
        <v>35</v>
      </c>
      <c r="B18" s="235" t="s">
        <v>10</v>
      </c>
      <c r="C18" s="158"/>
      <c r="D18" s="97"/>
    </row>
    <row r="19" spans="1:4" ht="18" customHeight="1">
      <c r="A19" s="95" t="s">
        <v>36</v>
      </c>
      <c r="B19" s="235" t="s">
        <v>134</v>
      </c>
      <c r="C19" s="158"/>
      <c r="D19" s="97"/>
    </row>
    <row r="20" spans="1:4" ht="18" customHeight="1">
      <c r="A20" s="95" t="s">
        <v>37</v>
      </c>
      <c r="B20" s="235" t="s">
        <v>135</v>
      </c>
      <c r="C20" s="158"/>
      <c r="D20" s="97"/>
    </row>
    <row r="21" spans="1:4" ht="18" customHeight="1">
      <c r="A21" s="95" t="s">
        <v>38</v>
      </c>
      <c r="B21" s="148"/>
      <c r="C21" s="96"/>
      <c r="D21" s="97"/>
    </row>
    <row r="22" spans="1:4" ht="18" customHeight="1">
      <c r="A22" s="95" t="s">
        <v>39</v>
      </c>
      <c r="B22" s="98"/>
      <c r="C22" s="96"/>
      <c r="D22" s="97"/>
    </row>
    <row r="23" spans="1:4" ht="18" customHeight="1">
      <c r="A23" s="95" t="s">
        <v>40</v>
      </c>
      <c r="B23" s="98"/>
      <c r="C23" s="96"/>
      <c r="D23" s="97"/>
    </row>
    <row r="24" spans="1:4" ht="18" customHeight="1">
      <c r="A24" s="95" t="s">
        <v>41</v>
      </c>
      <c r="B24" s="98"/>
      <c r="C24" s="96"/>
      <c r="D24" s="97"/>
    </row>
    <row r="25" spans="1:4" ht="18" customHeight="1">
      <c r="A25" s="95" t="s">
        <v>42</v>
      </c>
      <c r="B25" s="98"/>
      <c r="C25" s="96"/>
      <c r="D25" s="97"/>
    </row>
    <row r="26" spans="1:4" ht="18" customHeight="1">
      <c r="A26" s="95" t="s">
        <v>43</v>
      </c>
      <c r="B26" s="98"/>
      <c r="C26" s="96"/>
      <c r="D26" s="97"/>
    </row>
    <row r="27" spans="1:4" ht="18" customHeight="1">
      <c r="A27" s="95" t="s">
        <v>44</v>
      </c>
      <c r="B27" s="98"/>
      <c r="C27" s="96"/>
      <c r="D27" s="97"/>
    </row>
    <row r="28" spans="1:4" ht="18" customHeight="1">
      <c r="A28" s="95" t="s">
        <v>45</v>
      </c>
      <c r="B28" s="98"/>
      <c r="C28" s="96"/>
      <c r="D28" s="97"/>
    </row>
    <row r="29" spans="1:4" ht="18" customHeight="1" thickBot="1">
      <c r="A29" s="160" t="s">
        <v>46</v>
      </c>
      <c r="B29" s="99"/>
      <c r="C29" s="100"/>
      <c r="D29" s="101"/>
    </row>
    <row r="30" spans="1:4" ht="18" customHeight="1" thickBot="1">
      <c r="A30" s="41" t="s">
        <v>47</v>
      </c>
      <c r="B30" s="240" t="s">
        <v>56</v>
      </c>
      <c r="C30" s="241">
        <f>+C5+C6+C7+C8+C9+C16+C17+C18+C19+C20+C21+C22+C23+C24+C25+C26+C27+C28+C29</f>
        <v>10790</v>
      </c>
      <c r="D30" s="242">
        <f>+D5+D6+D7+D8+D9+D16+D17+D18+D19+D20+D21+D22+D23+D24+D25+D26+D27+D28+D29</f>
        <v>7916</v>
      </c>
    </row>
    <row r="31" spans="1:4" ht="8.25" customHeight="1">
      <c r="A31" s="102"/>
      <c r="B31" s="639"/>
      <c r="C31" s="639"/>
      <c r="D31" s="639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B1">
      <selection activeCell="M3" sqref="M3"/>
    </sheetView>
  </sheetViews>
  <sheetFormatPr defaultColWidth="9.00390625" defaultRowHeight="12.75"/>
  <cols>
    <col min="1" max="1" width="4.875" style="121" customWidth="1"/>
    <col min="2" max="2" width="31.125" style="139" customWidth="1"/>
    <col min="3" max="4" width="9.00390625" style="139" customWidth="1"/>
    <col min="5" max="5" width="9.50390625" style="139" customWidth="1"/>
    <col min="6" max="6" width="8.875" style="139" customWidth="1"/>
    <col min="7" max="7" width="8.625" style="139" customWidth="1"/>
    <col min="8" max="8" width="8.875" style="139" customWidth="1"/>
    <col min="9" max="9" width="8.125" style="139" customWidth="1"/>
    <col min="10" max="14" width="9.50390625" style="139" customWidth="1"/>
    <col min="15" max="15" width="12.625" style="121" customWidth="1"/>
    <col min="16" max="16384" width="9.375" style="139" customWidth="1"/>
  </cols>
  <sheetData>
    <row r="1" spans="1:15" ht="31.5" customHeight="1">
      <c r="A1" s="644" t="s">
        <v>494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</row>
    <row r="2" ht="16.5" thickBot="1">
      <c r="O2" s="4" t="s">
        <v>58</v>
      </c>
    </row>
    <row r="3" spans="1:15" s="121" customFormat="1" ht="25.5" customHeight="1" thickBot="1">
      <c r="A3" s="118" t="s">
        <v>19</v>
      </c>
      <c r="B3" s="119" t="s">
        <v>70</v>
      </c>
      <c r="C3" s="119" t="s">
        <v>82</v>
      </c>
      <c r="D3" s="119" t="s">
        <v>83</v>
      </c>
      <c r="E3" s="119" t="s">
        <v>84</v>
      </c>
      <c r="F3" s="119" t="s">
        <v>85</v>
      </c>
      <c r="G3" s="119" t="s">
        <v>86</v>
      </c>
      <c r="H3" s="119" t="s">
        <v>87</v>
      </c>
      <c r="I3" s="119" t="s">
        <v>88</v>
      </c>
      <c r="J3" s="119" t="s">
        <v>89</v>
      </c>
      <c r="K3" s="119" t="s">
        <v>90</v>
      </c>
      <c r="L3" s="119" t="s">
        <v>91</v>
      </c>
      <c r="M3" s="119" t="s">
        <v>92</v>
      </c>
      <c r="N3" s="119" t="s">
        <v>93</v>
      </c>
      <c r="O3" s="120" t="s">
        <v>56</v>
      </c>
    </row>
    <row r="4" spans="1:15" s="123" customFormat="1" ht="15" customHeight="1" thickBot="1">
      <c r="A4" s="122" t="s">
        <v>21</v>
      </c>
      <c r="B4" s="641" t="s">
        <v>61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3"/>
    </row>
    <row r="5" spans="1:15" s="123" customFormat="1" ht="22.5">
      <c r="A5" s="124" t="s">
        <v>22</v>
      </c>
      <c r="B5" s="548" t="s">
        <v>440</v>
      </c>
      <c r="C5" s="125">
        <f>6130+396</f>
        <v>6526</v>
      </c>
      <c r="D5" s="125">
        <f>6130+396</f>
        <v>6526</v>
      </c>
      <c r="E5" s="125">
        <f>6130+396</f>
        <v>6526</v>
      </c>
      <c r="F5" s="125">
        <f>6130+396</f>
        <v>6526</v>
      </c>
      <c r="G5" s="125">
        <f>6130+396</f>
        <v>6526</v>
      </c>
      <c r="H5" s="125">
        <f>6135+396</f>
        <v>6531</v>
      </c>
      <c r="I5" s="125">
        <f>6135+396</f>
        <v>6531</v>
      </c>
      <c r="J5" s="125">
        <f>6130+396</f>
        <v>6526</v>
      </c>
      <c r="K5" s="125">
        <f>6130+396</f>
        <v>6526</v>
      </c>
      <c r="L5" s="125">
        <f>6130+396</f>
        <v>6526</v>
      </c>
      <c r="M5" s="125">
        <f>6130+401</f>
        <v>6531</v>
      </c>
      <c r="N5" s="125">
        <f>6130+400</f>
        <v>6530</v>
      </c>
      <c r="O5" s="126">
        <f aca="true" t="shared" si="0" ref="O5:O25">SUM(C5:N5)</f>
        <v>78331</v>
      </c>
    </row>
    <row r="6" spans="1:15" s="130" customFormat="1" ht="22.5">
      <c r="A6" s="127" t="s">
        <v>23</v>
      </c>
      <c r="B6" s="331" t="s">
        <v>534</v>
      </c>
      <c r="C6" s="128">
        <f>14826+2318+719</f>
        <v>17863</v>
      </c>
      <c r="D6" s="128">
        <f>14826+2318+719</f>
        <v>17863</v>
      </c>
      <c r="E6" s="128">
        <f>14826+2318+719</f>
        <v>17863</v>
      </c>
      <c r="F6" s="128">
        <f aca="true" t="shared" si="1" ref="F6:M6">2318+719</f>
        <v>3037</v>
      </c>
      <c r="G6" s="128">
        <f t="shared" si="1"/>
        <v>3037</v>
      </c>
      <c r="H6" s="128">
        <f t="shared" si="1"/>
        <v>3037</v>
      </c>
      <c r="I6" s="128">
        <f t="shared" si="1"/>
        <v>3037</v>
      </c>
      <c r="J6" s="128">
        <f t="shared" si="1"/>
        <v>3037</v>
      </c>
      <c r="K6" s="128">
        <f t="shared" si="1"/>
        <v>3037</v>
      </c>
      <c r="L6" s="128">
        <f t="shared" si="1"/>
        <v>3037</v>
      </c>
      <c r="M6" s="128">
        <f t="shared" si="1"/>
        <v>3037</v>
      </c>
      <c r="N6" s="128">
        <f>2320+714</f>
        <v>3034</v>
      </c>
      <c r="O6" s="129">
        <f t="shared" si="0"/>
        <v>80919</v>
      </c>
    </row>
    <row r="7" spans="1:15" s="130" customFormat="1" ht="22.5">
      <c r="A7" s="127" t="s">
        <v>24</v>
      </c>
      <c r="B7" s="330" t="s">
        <v>535</v>
      </c>
      <c r="C7" s="131">
        <v>18897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>
        <f t="shared" si="0"/>
        <v>18897</v>
      </c>
    </row>
    <row r="8" spans="1:15" s="130" customFormat="1" ht="13.5" customHeight="1">
      <c r="A8" s="127" t="s">
        <v>25</v>
      </c>
      <c r="B8" s="329" t="s">
        <v>187</v>
      </c>
      <c r="C8" s="128"/>
      <c r="D8" s="128"/>
      <c r="E8" s="128">
        <v>6200</v>
      </c>
      <c r="F8" s="128"/>
      <c r="G8" s="128"/>
      <c r="H8" s="128"/>
      <c r="I8" s="128"/>
      <c r="J8" s="128"/>
      <c r="K8" s="128">
        <v>6065</v>
      </c>
      <c r="L8" s="128"/>
      <c r="M8" s="128"/>
      <c r="N8" s="128"/>
      <c r="O8" s="129">
        <f>SUM(C8:N8)</f>
        <v>12265</v>
      </c>
    </row>
    <row r="9" spans="1:15" s="130" customFormat="1" ht="13.5" customHeight="1">
      <c r="A9" s="127" t="s">
        <v>26</v>
      </c>
      <c r="B9" s="329" t="s">
        <v>536</v>
      </c>
      <c r="C9" s="128">
        <v>2611</v>
      </c>
      <c r="D9" s="128">
        <v>2611</v>
      </c>
      <c r="E9" s="128">
        <v>2611</v>
      </c>
      <c r="F9" s="128">
        <v>2611</v>
      </c>
      <c r="G9" s="128">
        <v>2611</v>
      </c>
      <c r="H9" s="128">
        <v>2611</v>
      </c>
      <c r="I9" s="128">
        <v>2611</v>
      </c>
      <c r="J9" s="128">
        <v>2615</v>
      </c>
      <c r="K9" s="128">
        <v>2611</v>
      </c>
      <c r="L9" s="128">
        <v>2611</v>
      </c>
      <c r="M9" s="128">
        <v>2611</v>
      </c>
      <c r="N9" s="128">
        <v>2611</v>
      </c>
      <c r="O9" s="129">
        <f t="shared" si="0"/>
        <v>31336</v>
      </c>
    </row>
    <row r="10" spans="1:15" s="130" customFormat="1" ht="13.5" customHeight="1">
      <c r="A10" s="127" t="s">
        <v>27</v>
      </c>
      <c r="B10" s="329" t="s">
        <v>12</v>
      </c>
      <c r="C10" s="128">
        <v>3078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>
        <f t="shared" si="0"/>
        <v>3078</v>
      </c>
    </row>
    <row r="11" spans="1:15" s="130" customFormat="1" ht="13.5" customHeight="1">
      <c r="A11" s="127" t="s">
        <v>28</v>
      </c>
      <c r="B11" s="329" t="s">
        <v>442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>
        <f>SUM(C11:N11)</f>
        <v>0</v>
      </c>
    </row>
    <row r="12" spans="1:15" s="130" customFormat="1" ht="22.5">
      <c r="A12" s="127" t="s">
        <v>29</v>
      </c>
      <c r="B12" s="331" t="s">
        <v>510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>
        <f t="shared" si="0"/>
        <v>0</v>
      </c>
    </row>
    <row r="13" spans="1:15" s="130" customFormat="1" ht="13.5" customHeight="1" thickBot="1">
      <c r="A13" s="127" t="s">
        <v>30</v>
      </c>
      <c r="B13" s="329" t="s">
        <v>13</v>
      </c>
      <c r="C13" s="128">
        <v>1345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>
        <f t="shared" si="0"/>
        <v>1345</v>
      </c>
    </row>
    <row r="14" spans="1:15" s="123" customFormat="1" ht="15.75" customHeight="1" thickBot="1">
      <c r="A14" s="122" t="s">
        <v>31</v>
      </c>
      <c r="B14" s="42" t="s">
        <v>120</v>
      </c>
      <c r="C14" s="133">
        <f aca="true" t="shared" si="2" ref="C14:N14">SUM(C5:C13)</f>
        <v>50320</v>
      </c>
      <c r="D14" s="133">
        <f t="shared" si="2"/>
        <v>27000</v>
      </c>
      <c r="E14" s="133">
        <f t="shared" si="2"/>
        <v>33200</v>
      </c>
      <c r="F14" s="133">
        <f t="shared" si="2"/>
        <v>12174</v>
      </c>
      <c r="G14" s="133">
        <f t="shared" si="2"/>
        <v>12174</v>
      </c>
      <c r="H14" s="133">
        <f t="shared" si="2"/>
        <v>12179</v>
      </c>
      <c r="I14" s="133">
        <f t="shared" si="2"/>
        <v>12179</v>
      </c>
      <c r="J14" s="133">
        <f t="shared" si="2"/>
        <v>12178</v>
      </c>
      <c r="K14" s="133">
        <f t="shared" si="2"/>
        <v>18239</v>
      </c>
      <c r="L14" s="133">
        <f t="shared" si="2"/>
        <v>12174</v>
      </c>
      <c r="M14" s="133">
        <f t="shared" si="2"/>
        <v>12179</v>
      </c>
      <c r="N14" s="133">
        <f t="shared" si="2"/>
        <v>12175</v>
      </c>
      <c r="O14" s="134">
        <f>SUM(C14:N14)</f>
        <v>226171</v>
      </c>
    </row>
    <row r="15" spans="1:15" s="123" customFormat="1" ht="15" customHeight="1" thickBot="1">
      <c r="A15" s="122" t="s">
        <v>32</v>
      </c>
      <c r="B15" s="641" t="s">
        <v>63</v>
      </c>
      <c r="C15" s="642"/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N15" s="642"/>
      <c r="O15" s="643"/>
    </row>
    <row r="16" spans="1:15" s="130" customFormat="1" ht="13.5" customHeight="1">
      <c r="A16" s="135" t="s">
        <v>33</v>
      </c>
      <c r="B16" s="332" t="s">
        <v>71</v>
      </c>
      <c r="C16" s="131">
        <v>14749</v>
      </c>
      <c r="D16" s="131">
        <v>14749</v>
      </c>
      <c r="E16" s="131">
        <v>14749</v>
      </c>
      <c r="F16" s="131">
        <f>1820-130</f>
        <v>1690</v>
      </c>
      <c r="G16" s="131">
        <f>1820-137</f>
        <v>1683</v>
      </c>
      <c r="H16" s="131">
        <v>1686</v>
      </c>
      <c r="I16" s="131">
        <v>1686</v>
      </c>
      <c r="J16" s="131">
        <v>1686</v>
      </c>
      <c r="K16" s="131">
        <v>1686</v>
      </c>
      <c r="L16" s="131">
        <v>1686</v>
      </c>
      <c r="M16" s="131">
        <v>1686</v>
      </c>
      <c r="N16" s="131">
        <v>1686</v>
      </c>
      <c r="O16" s="132">
        <f t="shared" si="0"/>
        <v>59422</v>
      </c>
    </row>
    <row r="17" spans="1:15" s="130" customFormat="1" ht="27" customHeight="1">
      <c r="A17" s="127" t="s">
        <v>34</v>
      </c>
      <c r="B17" s="331" t="s">
        <v>196</v>
      </c>
      <c r="C17" s="128">
        <f>C16*0.135</f>
        <v>1991.1150000000002</v>
      </c>
      <c r="D17" s="128">
        <f>D16*0.135</f>
        <v>1991.1150000000002</v>
      </c>
      <c r="E17" s="128">
        <f>E16*0.135</f>
        <v>1991.1150000000002</v>
      </c>
      <c r="F17" s="128">
        <f>456+111</f>
        <v>567</v>
      </c>
      <c r="G17" s="128">
        <v>567</v>
      </c>
      <c r="H17" s="128">
        <v>567</v>
      </c>
      <c r="I17" s="128">
        <v>567</v>
      </c>
      <c r="J17" s="128">
        <v>567</v>
      </c>
      <c r="K17" s="128">
        <v>563</v>
      </c>
      <c r="L17" s="128">
        <v>455</v>
      </c>
      <c r="M17" s="128">
        <v>455</v>
      </c>
      <c r="N17" s="128">
        <v>456</v>
      </c>
      <c r="O17" s="129">
        <f t="shared" si="0"/>
        <v>10737.345000000001</v>
      </c>
    </row>
    <row r="18" spans="1:15" s="130" customFormat="1" ht="13.5" customHeight="1">
      <c r="A18" s="127" t="s">
        <v>35</v>
      </c>
      <c r="B18" s="329" t="s">
        <v>152</v>
      </c>
      <c r="C18" s="128">
        <v>5611</v>
      </c>
      <c r="D18" s="128">
        <v>5611</v>
      </c>
      <c r="E18" s="128">
        <v>5611</v>
      </c>
      <c r="F18" s="128">
        <v>5611</v>
      </c>
      <c r="G18" s="128">
        <v>5611</v>
      </c>
      <c r="H18" s="128">
        <v>5611</v>
      </c>
      <c r="I18" s="128">
        <v>5611</v>
      </c>
      <c r="J18" s="128">
        <v>5611</v>
      </c>
      <c r="K18" s="128">
        <v>5611</v>
      </c>
      <c r="L18" s="128">
        <v>5611</v>
      </c>
      <c r="M18" s="128">
        <v>5611</v>
      </c>
      <c r="N18" s="128">
        <v>5615</v>
      </c>
      <c r="O18" s="129">
        <f>SUM(C18:N18)</f>
        <v>67336</v>
      </c>
    </row>
    <row r="19" spans="1:15" s="130" customFormat="1" ht="13.5" customHeight="1">
      <c r="A19" s="127" t="s">
        <v>36</v>
      </c>
      <c r="B19" s="329" t="s">
        <v>197</v>
      </c>
      <c r="C19" s="128">
        <v>3202</v>
      </c>
      <c r="D19" s="128">
        <v>3202</v>
      </c>
      <c r="E19" s="128">
        <v>3203</v>
      </c>
      <c r="F19" s="128">
        <v>3202</v>
      </c>
      <c r="G19" s="128">
        <v>3202</v>
      </c>
      <c r="H19" s="128">
        <v>3202</v>
      </c>
      <c r="I19" s="128">
        <v>3203</v>
      </c>
      <c r="J19" s="128">
        <v>3202</v>
      </c>
      <c r="K19" s="128">
        <v>3203</v>
      </c>
      <c r="L19" s="128">
        <v>3203</v>
      </c>
      <c r="M19" s="128">
        <v>3203</v>
      </c>
      <c r="N19" s="128">
        <v>3203</v>
      </c>
      <c r="O19" s="129">
        <f t="shared" si="0"/>
        <v>38430</v>
      </c>
    </row>
    <row r="20" spans="1:15" s="130" customFormat="1" ht="13.5" customHeight="1">
      <c r="A20" s="127" t="s">
        <v>37</v>
      </c>
      <c r="B20" s="329" t="s">
        <v>14</v>
      </c>
      <c r="C20" s="128">
        <f aca="true" t="shared" si="3" ref="C20:H20">1103+1227</f>
        <v>2330</v>
      </c>
      <c r="D20" s="128">
        <f t="shared" si="3"/>
        <v>2330</v>
      </c>
      <c r="E20" s="128">
        <f t="shared" si="3"/>
        <v>2330</v>
      </c>
      <c r="F20" s="128">
        <f t="shared" si="3"/>
        <v>2330</v>
      </c>
      <c r="G20" s="128">
        <f t="shared" si="3"/>
        <v>2330</v>
      </c>
      <c r="H20" s="128">
        <f t="shared" si="3"/>
        <v>2330</v>
      </c>
      <c r="I20" s="128">
        <f>1104+1227</f>
        <v>2331</v>
      </c>
      <c r="J20" s="128">
        <f>1104+1227</f>
        <v>2331</v>
      </c>
      <c r="K20" s="128">
        <f>1104+1227</f>
        <v>2331</v>
      </c>
      <c r="L20" s="128">
        <f>1104+1227</f>
        <v>2331</v>
      </c>
      <c r="M20" s="128">
        <f>1104+1227</f>
        <v>2331</v>
      </c>
      <c r="N20" s="128">
        <f>1104+1227+5</f>
        <v>2336</v>
      </c>
      <c r="O20" s="129">
        <f t="shared" si="0"/>
        <v>27971</v>
      </c>
    </row>
    <row r="21" spans="1:15" s="130" customFormat="1" ht="13.5" customHeight="1">
      <c r="A21" s="127" t="s">
        <v>38</v>
      </c>
      <c r="B21" s="329" t="s">
        <v>249</v>
      </c>
      <c r="C21" s="128">
        <v>3000</v>
      </c>
      <c r="D21" s="128">
        <f>10000+7833</f>
        <v>17833</v>
      </c>
      <c r="E21" s="128">
        <v>1142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9">
        <f t="shared" si="0"/>
        <v>21975</v>
      </c>
    </row>
    <row r="22" spans="1:15" s="130" customFormat="1" ht="15.75">
      <c r="A22" s="127" t="s">
        <v>39</v>
      </c>
      <c r="B22" s="331" t="s">
        <v>200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>
        <f t="shared" si="0"/>
        <v>0</v>
      </c>
    </row>
    <row r="23" spans="1:15" s="130" customFormat="1" ht="13.5" customHeight="1">
      <c r="A23" s="127" t="s">
        <v>40</v>
      </c>
      <c r="B23" s="329" t="s">
        <v>252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>
        <f t="shared" si="0"/>
        <v>0</v>
      </c>
    </row>
    <row r="24" spans="1:15" s="130" customFormat="1" ht="13.5" customHeight="1" thickBot="1">
      <c r="A24" s="127" t="s">
        <v>41</v>
      </c>
      <c r="B24" s="329" t="s">
        <v>15</v>
      </c>
      <c r="C24" s="128"/>
      <c r="D24" s="128"/>
      <c r="E24" s="128"/>
      <c r="F24" s="128"/>
      <c r="G24" s="128"/>
      <c r="H24" s="128"/>
      <c r="I24" s="128"/>
      <c r="J24" s="128"/>
      <c r="K24" s="128">
        <v>300</v>
      </c>
      <c r="L24" s="128"/>
      <c r="M24" s="128"/>
      <c r="N24" s="128"/>
      <c r="O24" s="129">
        <f t="shared" si="0"/>
        <v>300</v>
      </c>
    </row>
    <row r="25" spans="1:15" s="123" customFormat="1" ht="15.75" customHeight="1" thickBot="1">
      <c r="A25" s="136" t="s">
        <v>42</v>
      </c>
      <c r="B25" s="42" t="s">
        <v>121</v>
      </c>
      <c r="C25" s="133">
        <f aca="true" t="shared" si="4" ref="C25:N25">SUM(C16:C24)</f>
        <v>30883.115</v>
      </c>
      <c r="D25" s="133">
        <f t="shared" si="4"/>
        <v>45716.115000000005</v>
      </c>
      <c r="E25" s="133">
        <f t="shared" si="4"/>
        <v>29026.115</v>
      </c>
      <c r="F25" s="133">
        <f t="shared" si="4"/>
        <v>13400</v>
      </c>
      <c r="G25" s="133">
        <f t="shared" si="4"/>
        <v>13393</v>
      </c>
      <c r="H25" s="133">
        <f t="shared" si="4"/>
        <v>13396</v>
      </c>
      <c r="I25" s="133">
        <f t="shared" si="4"/>
        <v>13398</v>
      </c>
      <c r="J25" s="133">
        <f t="shared" si="4"/>
        <v>13397</v>
      </c>
      <c r="K25" s="133">
        <f t="shared" si="4"/>
        <v>13694</v>
      </c>
      <c r="L25" s="133">
        <f t="shared" si="4"/>
        <v>13286</v>
      </c>
      <c r="M25" s="133">
        <f t="shared" si="4"/>
        <v>13286</v>
      </c>
      <c r="N25" s="133">
        <f t="shared" si="4"/>
        <v>13296</v>
      </c>
      <c r="O25" s="134">
        <f t="shared" si="0"/>
        <v>226171.34500000003</v>
      </c>
    </row>
    <row r="26" spans="1:15" ht="16.5" thickBot="1">
      <c r="A26" s="136" t="s">
        <v>43</v>
      </c>
      <c r="B26" s="333" t="s">
        <v>122</v>
      </c>
      <c r="C26" s="137">
        <f aca="true" t="shared" si="5" ref="C26:O26">C14-C25</f>
        <v>19436.885</v>
      </c>
      <c r="D26" s="137">
        <f t="shared" si="5"/>
        <v>-18716.115000000005</v>
      </c>
      <c r="E26" s="137">
        <f t="shared" si="5"/>
        <v>4173.884999999998</v>
      </c>
      <c r="F26" s="137">
        <f t="shared" si="5"/>
        <v>-1226</v>
      </c>
      <c r="G26" s="137">
        <f t="shared" si="5"/>
        <v>-1219</v>
      </c>
      <c r="H26" s="137">
        <f t="shared" si="5"/>
        <v>-1217</v>
      </c>
      <c r="I26" s="137">
        <f t="shared" si="5"/>
        <v>-1219</v>
      </c>
      <c r="J26" s="137">
        <f t="shared" si="5"/>
        <v>-1219</v>
      </c>
      <c r="K26" s="137">
        <f t="shared" si="5"/>
        <v>4545</v>
      </c>
      <c r="L26" s="137">
        <f t="shared" si="5"/>
        <v>-1112</v>
      </c>
      <c r="M26" s="137">
        <f t="shared" si="5"/>
        <v>-1107</v>
      </c>
      <c r="N26" s="137">
        <f t="shared" si="5"/>
        <v>-1121</v>
      </c>
      <c r="O26" s="138">
        <f t="shared" si="5"/>
        <v>-0.345000000030268</v>
      </c>
    </row>
    <row r="27" ht="15.75">
      <c r="A27" s="140"/>
    </row>
    <row r="28" spans="2:15" ht="15.75">
      <c r="B28" s="141"/>
      <c r="C28" s="142"/>
      <c r="D28" s="142"/>
      <c r="O28" s="139"/>
    </row>
    <row r="29" ht="15.75">
      <c r="O29" s="139"/>
    </row>
    <row r="30" ht="15.75">
      <c r="O30" s="139"/>
    </row>
    <row r="31" ht="15.75">
      <c r="O31" s="139"/>
    </row>
    <row r="32" ht="15.75">
      <c r="O32" s="139"/>
    </row>
    <row r="33" ht="15.75">
      <c r="O33" s="139"/>
    </row>
    <row r="34" ht="15.75">
      <c r="O34" s="139"/>
    </row>
    <row r="35" ht="15.75">
      <c r="O35" s="139"/>
    </row>
    <row r="36" ht="15.75">
      <c r="O36" s="139"/>
    </row>
    <row r="37" ht="15.75">
      <c r="O37" s="139"/>
    </row>
    <row r="38" ht="15.75">
      <c r="O38" s="139"/>
    </row>
    <row r="39" ht="15.75">
      <c r="O39" s="139"/>
    </row>
    <row r="40" ht="15.75">
      <c r="O40" s="139"/>
    </row>
    <row r="41" ht="15.75">
      <c r="O41" s="139"/>
    </row>
    <row r="42" ht="15.75">
      <c r="O42" s="139"/>
    </row>
    <row r="43" ht="15.75">
      <c r="O43" s="139"/>
    </row>
    <row r="44" ht="15.75">
      <c r="O44" s="139"/>
    </row>
    <row r="45" ht="15.75">
      <c r="O45" s="139"/>
    </row>
    <row r="46" ht="15.75">
      <c r="O46" s="139"/>
    </row>
    <row r="47" ht="15.75">
      <c r="O47" s="139"/>
    </row>
    <row r="48" ht="15.75">
      <c r="O48" s="139"/>
    </row>
    <row r="49" ht="15.75">
      <c r="O49" s="139"/>
    </row>
    <row r="50" ht="15.75">
      <c r="O50" s="139"/>
    </row>
    <row r="51" ht="15.75">
      <c r="O51" s="139"/>
    </row>
    <row r="52" ht="15.75">
      <c r="O52" s="139"/>
    </row>
    <row r="53" ht="15.75">
      <c r="O53" s="139"/>
    </row>
    <row r="54" ht="15.75">
      <c r="O54" s="139"/>
    </row>
    <row r="55" ht="15.75">
      <c r="O55" s="139"/>
    </row>
    <row r="56" ht="15.75">
      <c r="O56" s="139"/>
    </row>
    <row r="57" ht="15.75">
      <c r="O57" s="139"/>
    </row>
    <row r="58" ht="15.75">
      <c r="O58" s="139"/>
    </row>
    <row r="59" ht="15.75">
      <c r="O59" s="139"/>
    </row>
    <row r="60" ht="15.75">
      <c r="O60" s="139"/>
    </row>
    <row r="61" ht="15.75">
      <c r="O61" s="139"/>
    </row>
    <row r="62" ht="15.75">
      <c r="O62" s="139"/>
    </row>
    <row r="63" ht="15.75">
      <c r="O63" s="139"/>
    </row>
    <row r="64" ht="15.75">
      <c r="O64" s="139"/>
    </row>
    <row r="65" ht="15.75">
      <c r="O65" s="139"/>
    </row>
    <row r="66" ht="15.75">
      <c r="O66" s="139"/>
    </row>
    <row r="67" ht="15.75">
      <c r="O67" s="139"/>
    </row>
    <row r="68" ht="15.75">
      <c r="O68" s="139"/>
    </row>
    <row r="69" ht="15.75">
      <c r="O69" s="139"/>
    </row>
    <row r="70" ht="15.75">
      <c r="O70" s="139"/>
    </row>
    <row r="71" ht="15.75">
      <c r="O71" s="139"/>
    </row>
    <row r="72" ht="15.75">
      <c r="O72" s="139"/>
    </row>
    <row r="73" ht="15.75">
      <c r="O73" s="139"/>
    </row>
    <row r="74" ht="15.75">
      <c r="O74" s="139"/>
    </row>
    <row r="75" ht="15.75">
      <c r="O75" s="139"/>
    </row>
    <row r="76" ht="15.75">
      <c r="O76" s="139"/>
    </row>
    <row r="77" ht="15.75">
      <c r="O77" s="139"/>
    </row>
    <row r="78" ht="15.75">
      <c r="O78" s="139"/>
    </row>
    <row r="79" ht="15.75">
      <c r="O79" s="139"/>
    </row>
    <row r="80" ht="15.75">
      <c r="O80" s="139"/>
    </row>
    <row r="81" ht="15.75">
      <c r="O81" s="13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2"/>
  <sheetViews>
    <sheetView view="pageLayout" workbookViewId="0" topLeftCell="A7">
      <selection activeCell="B23" sqref="B23"/>
    </sheetView>
  </sheetViews>
  <sheetFormatPr defaultColWidth="9.00390625" defaultRowHeight="12.75"/>
  <cols>
    <col min="1" max="1" width="88.625" style="52" customWidth="1"/>
    <col min="2" max="2" width="28.875" style="52" customWidth="1"/>
    <col min="3" max="16384" width="9.375" style="52" customWidth="1"/>
  </cols>
  <sheetData>
    <row r="1" spans="1:2" ht="47.25" customHeight="1">
      <c r="A1" s="646" t="s">
        <v>521</v>
      </c>
      <c r="B1" s="646"/>
    </row>
    <row r="2" spans="1:2" ht="22.5" customHeight="1">
      <c r="A2" s="425"/>
      <c r="B2" s="426" t="s">
        <v>16</v>
      </c>
    </row>
    <row r="3" spans="1:2" s="53" customFormat="1" ht="24" customHeight="1">
      <c r="A3" s="565" t="s">
        <v>55</v>
      </c>
      <c r="B3" s="565" t="s">
        <v>495</v>
      </c>
    </row>
    <row r="4" spans="1:2" s="54" customFormat="1" ht="16.5" customHeight="1">
      <c r="A4" s="566">
        <v>1</v>
      </c>
      <c r="B4" s="566">
        <v>2</v>
      </c>
    </row>
    <row r="5" spans="1:2" ht="16.5" customHeight="1">
      <c r="A5" s="567" t="s">
        <v>567</v>
      </c>
      <c r="B5" s="568">
        <v>0</v>
      </c>
    </row>
    <row r="6" spans="1:2" ht="16.5" customHeight="1">
      <c r="A6" s="567" t="s">
        <v>568</v>
      </c>
      <c r="B6" s="568">
        <f>B7+B8+B9+B10</f>
        <v>13314406</v>
      </c>
    </row>
    <row r="7" spans="1:2" ht="16.5" customHeight="1">
      <c r="A7" s="570" t="s">
        <v>559</v>
      </c>
      <c r="B7" s="568">
        <v>4259300</v>
      </c>
    </row>
    <row r="8" spans="1:2" ht="16.5" customHeight="1">
      <c r="A8" s="570" t="s">
        <v>560</v>
      </c>
      <c r="B8" s="568">
        <v>4531200</v>
      </c>
    </row>
    <row r="9" spans="1:2" ht="16.5" customHeight="1">
      <c r="A9" s="570" t="s">
        <v>561</v>
      </c>
      <c r="B9" s="568">
        <v>992013</v>
      </c>
    </row>
    <row r="10" spans="1:2" ht="16.5" customHeight="1">
      <c r="A10" s="570" t="s">
        <v>562</v>
      </c>
      <c r="B10" s="568">
        <v>3531893</v>
      </c>
    </row>
    <row r="11" spans="1:2" ht="16.5" customHeight="1">
      <c r="A11" s="573" t="s">
        <v>563</v>
      </c>
      <c r="B11" s="574">
        <v>765299</v>
      </c>
    </row>
    <row r="12" spans="1:2" ht="16.5" customHeight="1">
      <c r="A12" s="567" t="s">
        <v>569</v>
      </c>
      <c r="B12" s="568">
        <v>4000000</v>
      </c>
    </row>
    <row r="13" spans="1:2" ht="16.5" customHeight="1">
      <c r="A13" s="567" t="s">
        <v>573</v>
      </c>
      <c r="B13" s="568">
        <v>10608759</v>
      </c>
    </row>
    <row r="14" spans="1:2" ht="16.5" customHeight="1">
      <c r="A14" s="567" t="s">
        <v>570</v>
      </c>
      <c r="B14" s="568">
        <v>1387000</v>
      </c>
    </row>
    <row r="15" spans="1:2" ht="16.5" customHeight="1">
      <c r="A15" s="567" t="s">
        <v>571</v>
      </c>
      <c r="B15" s="568">
        <v>1566720</v>
      </c>
    </row>
    <row r="16" spans="1:2" ht="16.5" customHeight="1">
      <c r="A16" s="567" t="s">
        <v>572</v>
      </c>
      <c r="B16" s="568">
        <v>2411298</v>
      </c>
    </row>
    <row r="17" spans="1:2" ht="16.5" customHeight="1">
      <c r="A17" s="571" t="s">
        <v>54</v>
      </c>
      <c r="B17" s="578">
        <f>B6+B12+B13+B14+B15+B16</f>
        <v>33288183</v>
      </c>
    </row>
    <row r="18" spans="1:2" ht="16.5" customHeight="1">
      <c r="A18" s="569" t="s">
        <v>564</v>
      </c>
      <c r="B18" s="568">
        <v>1581180</v>
      </c>
    </row>
    <row r="19" spans="1:2" ht="16.5" customHeight="1">
      <c r="A19" s="567" t="s">
        <v>565</v>
      </c>
      <c r="B19" s="568">
        <v>86625</v>
      </c>
    </row>
    <row r="20" spans="1:2" ht="16.5" customHeight="1">
      <c r="A20" s="567" t="s">
        <v>566</v>
      </c>
      <c r="B20" s="568">
        <v>30846</v>
      </c>
    </row>
    <row r="21" spans="1:2" ht="16.5" customHeight="1">
      <c r="A21" s="576" t="s">
        <v>54</v>
      </c>
      <c r="B21" s="577">
        <v>1698651</v>
      </c>
    </row>
    <row r="22" spans="1:2" ht="16.5" customHeight="1">
      <c r="A22" s="575" t="s">
        <v>574</v>
      </c>
      <c r="B22" s="572">
        <f>B17+B21</f>
        <v>34986834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Q31" sqref="Q3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0" t="s">
        <v>496</v>
      </c>
      <c r="B1" s="650"/>
      <c r="C1" s="650"/>
      <c r="D1" s="650"/>
    </row>
    <row r="2" spans="1:4" ht="17.25" customHeight="1">
      <c r="A2" s="424"/>
      <c r="B2" s="424"/>
      <c r="C2" s="424"/>
      <c r="D2" s="424"/>
    </row>
    <row r="3" spans="1:4" ht="13.5" thickBot="1">
      <c r="A3" s="243"/>
      <c r="B3" s="243"/>
      <c r="C3" s="647" t="s">
        <v>58</v>
      </c>
      <c r="D3" s="647"/>
    </row>
    <row r="4" spans="1:4" ht="42.75" customHeight="1" thickBot="1">
      <c r="A4" s="427" t="s">
        <v>78</v>
      </c>
      <c r="B4" s="428" t="s">
        <v>136</v>
      </c>
      <c r="C4" s="428" t="s">
        <v>137</v>
      </c>
      <c r="D4" s="429" t="s">
        <v>17</v>
      </c>
    </row>
    <row r="5" spans="1:4" ht="15.75" customHeight="1">
      <c r="A5" s="244" t="s">
        <v>21</v>
      </c>
      <c r="B5" s="32"/>
      <c r="C5" s="32"/>
      <c r="D5" s="33"/>
    </row>
    <row r="6" spans="1:4" ht="15.75" customHeight="1">
      <c r="A6" s="245" t="s">
        <v>22</v>
      </c>
      <c r="B6" s="34"/>
      <c r="C6" s="34"/>
      <c r="D6" s="35"/>
    </row>
    <row r="7" spans="1:4" ht="15.75" customHeight="1">
      <c r="A7" s="245" t="s">
        <v>23</v>
      </c>
      <c r="B7" s="34"/>
      <c r="C7" s="34"/>
      <c r="D7" s="35"/>
    </row>
    <row r="8" spans="1:4" ht="15.75" customHeight="1">
      <c r="A8" s="245" t="s">
        <v>24</v>
      </c>
      <c r="B8" s="34"/>
      <c r="C8" s="34"/>
      <c r="D8" s="35"/>
    </row>
    <row r="9" spans="1:4" ht="15.75" customHeight="1">
      <c r="A9" s="245" t="s">
        <v>25</v>
      </c>
      <c r="B9" s="34"/>
      <c r="C9" s="34"/>
      <c r="D9" s="35"/>
    </row>
    <row r="10" spans="1:4" ht="15.75" customHeight="1">
      <c r="A10" s="245" t="s">
        <v>26</v>
      </c>
      <c r="B10" s="34"/>
      <c r="C10" s="34"/>
      <c r="D10" s="35"/>
    </row>
    <row r="11" spans="1:4" ht="15.75" customHeight="1">
      <c r="A11" s="245" t="s">
        <v>27</v>
      </c>
      <c r="B11" s="34"/>
      <c r="C11" s="34"/>
      <c r="D11" s="35"/>
    </row>
    <row r="12" spans="1:4" ht="15.75" customHeight="1">
      <c r="A12" s="245" t="s">
        <v>28</v>
      </c>
      <c r="B12" s="34"/>
      <c r="C12" s="34"/>
      <c r="D12" s="35"/>
    </row>
    <row r="13" spans="1:4" ht="15.75" customHeight="1">
      <c r="A13" s="245" t="s">
        <v>29</v>
      </c>
      <c r="B13" s="34"/>
      <c r="C13" s="34"/>
      <c r="D13" s="35"/>
    </row>
    <row r="14" spans="1:4" ht="15.75" customHeight="1">
      <c r="A14" s="245" t="s">
        <v>30</v>
      </c>
      <c r="B14" s="34"/>
      <c r="C14" s="34"/>
      <c r="D14" s="35"/>
    </row>
    <row r="15" spans="1:4" ht="15.75" customHeight="1">
      <c r="A15" s="245" t="s">
        <v>31</v>
      </c>
      <c r="B15" s="34"/>
      <c r="C15" s="34"/>
      <c r="D15" s="35"/>
    </row>
    <row r="16" spans="1:4" ht="15.75" customHeight="1">
      <c r="A16" s="245" t="s">
        <v>32</v>
      </c>
      <c r="B16" s="34"/>
      <c r="C16" s="34"/>
      <c r="D16" s="35"/>
    </row>
    <row r="17" spans="1:4" ht="15.75" customHeight="1">
      <c r="A17" s="245" t="s">
        <v>33</v>
      </c>
      <c r="B17" s="34"/>
      <c r="C17" s="34"/>
      <c r="D17" s="35"/>
    </row>
    <row r="18" spans="1:4" ht="15.75" customHeight="1">
      <c r="A18" s="245" t="s">
        <v>34</v>
      </c>
      <c r="B18" s="34"/>
      <c r="C18" s="34"/>
      <c r="D18" s="35"/>
    </row>
    <row r="19" spans="1:4" ht="15.75" customHeight="1">
      <c r="A19" s="245" t="s">
        <v>35</v>
      </c>
      <c r="B19" s="34"/>
      <c r="C19" s="34"/>
      <c r="D19" s="35"/>
    </row>
    <row r="20" spans="1:4" ht="15.75" customHeight="1">
      <c r="A20" s="245" t="s">
        <v>36</v>
      </c>
      <c r="B20" s="34"/>
      <c r="C20" s="34"/>
      <c r="D20" s="35"/>
    </row>
    <row r="21" spans="1:4" ht="15.75" customHeight="1">
      <c r="A21" s="245" t="s">
        <v>37</v>
      </c>
      <c r="B21" s="34"/>
      <c r="C21" s="34"/>
      <c r="D21" s="35"/>
    </row>
    <row r="22" spans="1:4" ht="15.75" customHeight="1">
      <c r="A22" s="245" t="s">
        <v>38</v>
      </c>
      <c r="B22" s="34"/>
      <c r="C22" s="34"/>
      <c r="D22" s="35"/>
    </row>
    <row r="23" spans="1:4" ht="15.75" customHeight="1">
      <c r="A23" s="245" t="s">
        <v>39</v>
      </c>
      <c r="B23" s="34"/>
      <c r="C23" s="34"/>
      <c r="D23" s="35"/>
    </row>
    <row r="24" spans="1:4" ht="15.75" customHeight="1">
      <c r="A24" s="245" t="s">
        <v>40</v>
      </c>
      <c r="B24" s="34"/>
      <c r="C24" s="34"/>
      <c r="D24" s="35"/>
    </row>
    <row r="25" spans="1:4" ht="15.75" customHeight="1">
      <c r="A25" s="245" t="s">
        <v>41</v>
      </c>
      <c r="B25" s="34"/>
      <c r="C25" s="34"/>
      <c r="D25" s="35"/>
    </row>
    <row r="26" spans="1:4" ht="15.75" customHeight="1">
      <c r="A26" s="245" t="s">
        <v>42</v>
      </c>
      <c r="B26" s="34"/>
      <c r="C26" s="34"/>
      <c r="D26" s="35"/>
    </row>
    <row r="27" spans="1:4" ht="15.75" customHeight="1">
      <c r="A27" s="245" t="s">
        <v>43</v>
      </c>
      <c r="B27" s="34"/>
      <c r="C27" s="34"/>
      <c r="D27" s="35"/>
    </row>
    <row r="28" spans="1:4" ht="15.75" customHeight="1">
      <c r="A28" s="245" t="s">
        <v>44</v>
      </c>
      <c r="B28" s="34"/>
      <c r="C28" s="34"/>
      <c r="D28" s="35"/>
    </row>
    <row r="29" spans="1:4" ht="15.75" customHeight="1">
      <c r="A29" s="245" t="s">
        <v>45</v>
      </c>
      <c r="B29" s="34"/>
      <c r="C29" s="34"/>
      <c r="D29" s="35"/>
    </row>
    <row r="30" spans="1:4" ht="15.75" customHeight="1">
      <c r="A30" s="245" t="s">
        <v>46</v>
      </c>
      <c r="B30" s="34"/>
      <c r="C30" s="34"/>
      <c r="D30" s="35"/>
    </row>
    <row r="31" spans="1:4" ht="15.75" customHeight="1">
      <c r="A31" s="245" t="s">
        <v>47</v>
      </c>
      <c r="B31" s="34"/>
      <c r="C31" s="34"/>
      <c r="D31" s="35"/>
    </row>
    <row r="32" spans="1:4" ht="15.75" customHeight="1">
      <c r="A32" s="245" t="s">
        <v>48</v>
      </c>
      <c r="B32" s="34"/>
      <c r="C32" s="34"/>
      <c r="D32" s="35"/>
    </row>
    <row r="33" spans="1:4" ht="15.75" customHeight="1">
      <c r="A33" s="245" t="s">
        <v>49</v>
      </c>
      <c r="B33" s="34"/>
      <c r="C33" s="34"/>
      <c r="D33" s="35"/>
    </row>
    <row r="34" spans="1:4" ht="15.75" customHeight="1">
      <c r="A34" s="245" t="s">
        <v>138</v>
      </c>
      <c r="B34" s="34"/>
      <c r="C34" s="34"/>
      <c r="D34" s="104"/>
    </row>
    <row r="35" spans="1:4" ht="15.75" customHeight="1">
      <c r="A35" s="245" t="s">
        <v>139</v>
      </c>
      <c r="B35" s="34"/>
      <c r="C35" s="34"/>
      <c r="D35" s="104"/>
    </row>
    <row r="36" spans="1:4" ht="15.75" customHeight="1">
      <c r="A36" s="245" t="s">
        <v>140</v>
      </c>
      <c r="B36" s="34"/>
      <c r="C36" s="34"/>
      <c r="D36" s="104"/>
    </row>
    <row r="37" spans="1:4" ht="15.75" customHeight="1" thickBot="1">
      <c r="A37" s="246" t="s">
        <v>141</v>
      </c>
      <c r="B37" s="36"/>
      <c r="C37" s="36"/>
      <c r="D37" s="105"/>
    </row>
    <row r="38" spans="1:4" ht="15.75" customHeight="1" thickBot="1">
      <c r="A38" s="648" t="s">
        <v>56</v>
      </c>
      <c r="B38" s="649"/>
      <c r="C38" s="247"/>
      <c r="D38" s="248">
        <f>SUM(D5:D37)</f>
        <v>0</v>
      </c>
    </row>
    <row r="39" ht="12.75">
      <c r="A39" t="s">
        <v>217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67">
      <selection activeCell="C96" sqref="C96"/>
    </sheetView>
  </sheetViews>
  <sheetFormatPr defaultColWidth="9.00390625" defaultRowHeight="12.75"/>
  <cols>
    <col min="1" max="1" width="9.50390625" style="431" customWidth="1"/>
    <col min="2" max="2" width="91.625" style="431" customWidth="1"/>
    <col min="3" max="3" width="21.625" style="432" customWidth="1"/>
    <col min="4" max="4" width="9.00390625" style="463" customWidth="1"/>
    <col min="5" max="16384" width="9.375" style="463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0" t="s">
        <v>165</v>
      </c>
      <c r="B2" s="580"/>
      <c r="C2" s="350" t="s">
        <v>250</v>
      </c>
    </row>
    <row r="3" spans="1:3" ht="37.5" customHeight="1" thickBot="1">
      <c r="A3" s="23" t="s">
        <v>78</v>
      </c>
      <c r="B3" s="24" t="s">
        <v>20</v>
      </c>
      <c r="C3" s="44" t="s">
        <v>279</v>
      </c>
    </row>
    <row r="4" spans="1:3" s="464" customFormat="1" ht="12" customHeight="1" thickBot="1">
      <c r="A4" s="458">
        <v>1</v>
      </c>
      <c r="B4" s="459">
        <v>2</v>
      </c>
      <c r="C4" s="460">
        <v>3</v>
      </c>
    </row>
    <row r="5" spans="1:3" s="465" customFormat="1" ht="12" customHeight="1" thickBot="1">
      <c r="A5" s="20" t="s">
        <v>21</v>
      </c>
      <c r="B5" s="21" t="s">
        <v>280</v>
      </c>
      <c r="C5" s="340">
        <f>+C6+C7+C8+C9+C10+C11</f>
        <v>0</v>
      </c>
    </row>
    <row r="6" spans="1:3" s="465" customFormat="1" ht="12" customHeight="1">
      <c r="A6" s="15" t="s">
        <v>109</v>
      </c>
      <c r="B6" s="466" t="s">
        <v>281</v>
      </c>
      <c r="C6" s="343"/>
    </row>
    <row r="7" spans="1:3" s="465" customFormat="1" ht="12" customHeight="1">
      <c r="A7" s="14" t="s">
        <v>110</v>
      </c>
      <c r="B7" s="467" t="s">
        <v>282</v>
      </c>
      <c r="C7" s="342"/>
    </row>
    <row r="8" spans="1:3" s="465" customFormat="1" ht="12" customHeight="1">
      <c r="A8" s="14" t="s">
        <v>111</v>
      </c>
      <c r="B8" s="467" t="s">
        <v>283</v>
      </c>
      <c r="C8" s="342"/>
    </row>
    <row r="9" spans="1:3" s="465" customFormat="1" ht="12" customHeight="1">
      <c r="A9" s="14" t="s">
        <v>112</v>
      </c>
      <c r="B9" s="467" t="s">
        <v>284</v>
      </c>
      <c r="C9" s="342"/>
    </row>
    <row r="10" spans="1:3" s="465" customFormat="1" ht="12" customHeight="1">
      <c r="A10" s="14" t="s">
        <v>161</v>
      </c>
      <c r="B10" s="467" t="s">
        <v>285</v>
      </c>
      <c r="C10" s="342"/>
    </row>
    <row r="11" spans="1:3" s="465" customFormat="1" ht="12" customHeight="1" thickBot="1">
      <c r="A11" s="16" t="s">
        <v>113</v>
      </c>
      <c r="B11" s="468" t="s">
        <v>286</v>
      </c>
      <c r="C11" s="342"/>
    </row>
    <row r="12" spans="1:3" s="465" customFormat="1" ht="12" customHeight="1" thickBot="1">
      <c r="A12" s="20" t="s">
        <v>22</v>
      </c>
      <c r="B12" s="335" t="s">
        <v>287</v>
      </c>
      <c r="C12" s="340">
        <f>+C13+C14+C15+C16+C17</f>
        <v>0</v>
      </c>
    </row>
    <row r="13" spans="1:3" s="465" customFormat="1" ht="12" customHeight="1">
      <c r="A13" s="15" t="s">
        <v>115</v>
      </c>
      <c r="B13" s="466" t="s">
        <v>288</v>
      </c>
      <c r="C13" s="343"/>
    </row>
    <row r="14" spans="1:3" s="465" customFormat="1" ht="12" customHeight="1">
      <c r="A14" s="14" t="s">
        <v>116</v>
      </c>
      <c r="B14" s="467" t="s">
        <v>289</v>
      </c>
      <c r="C14" s="342"/>
    </row>
    <row r="15" spans="1:3" s="465" customFormat="1" ht="12" customHeight="1">
      <c r="A15" s="14" t="s">
        <v>117</v>
      </c>
      <c r="B15" s="467" t="s">
        <v>537</v>
      </c>
      <c r="C15" s="342"/>
    </row>
    <row r="16" spans="1:3" s="465" customFormat="1" ht="12" customHeight="1">
      <c r="A16" s="14" t="s">
        <v>118</v>
      </c>
      <c r="B16" s="467" t="s">
        <v>538</v>
      </c>
      <c r="C16" s="342"/>
    </row>
    <row r="17" spans="1:3" s="465" customFormat="1" ht="12" customHeight="1">
      <c r="A17" s="14" t="s">
        <v>119</v>
      </c>
      <c r="B17" s="467" t="s">
        <v>290</v>
      </c>
      <c r="C17" s="342"/>
    </row>
    <row r="18" spans="1:3" s="465" customFormat="1" ht="12" customHeight="1" thickBot="1">
      <c r="A18" s="16" t="s">
        <v>128</v>
      </c>
      <c r="B18" s="468" t="s">
        <v>291</v>
      </c>
      <c r="C18" s="344"/>
    </row>
    <row r="19" spans="1:3" s="465" customFormat="1" ht="12" customHeight="1" thickBot="1">
      <c r="A19" s="20" t="s">
        <v>23</v>
      </c>
      <c r="B19" s="21" t="s">
        <v>292</v>
      </c>
      <c r="C19" s="340">
        <f>+C20+C21+C22+C23+C24</f>
        <v>0</v>
      </c>
    </row>
    <row r="20" spans="1:3" s="465" customFormat="1" ht="12" customHeight="1">
      <c r="A20" s="15" t="s">
        <v>98</v>
      </c>
      <c r="B20" s="466" t="s">
        <v>293</v>
      </c>
      <c r="C20" s="343"/>
    </row>
    <row r="21" spans="1:3" s="465" customFormat="1" ht="12" customHeight="1">
      <c r="A21" s="14" t="s">
        <v>99</v>
      </c>
      <c r="B21" s="467" t="s">
        <v>294</v>
      </c>
      <c r="C21" s="342"/>
    </row>
    <row r="22" spans="1:3" s="465" customFormat="1" ht="12" customHeight="1">
      <c r="A22" s="14" t="s">
        <v>100</v>
      </c>
      <c r="B22" s="467" t="s">
        <v>539</v>
      </c>
      <c r="C22" s="342"/>
    </row>
    <row r="23" spans="1:3" s="465" customFormat="1" ht="12" customHeight="1">
      <c r="A23" s="14" t="s">
        <v>101</v>
      </c>
      <c r="B23" s="467" t="s">
        <v>540</v>
      </c>
      <c r="C23" s="342"/>
    </row>
    <row r="24" spans="1:3" s="465" customFormat="1" ht="12" customHeight="1">
      <c r="A24" s="14" t="s">
        <v>184</v>
      </c>
      <c r="B24" s="467" t="s">
        <v>295</v>
      </c>
      <c r="C24" s="342"/>
    </row>
    <row r="25" spans="1:3" s="465" customFormat="1" ht="12" customHeight="1" thickBot="1">
      <c r="A25" s="16" t="s">
        <v>185</v>
      </c>
      <c r="B25" s="468" t="s">
        <v>296</v>
      </c>
      <c r="C25" s="344"/>
    </row>
    <row r="26" spans="1:3" s="465" customFormat="1" ht="12" customHeight="1" thickBot="1">
      <c r="A26" s="20" t="s">
        <v>186</v>
      </c>
      <c r="B26" s="21" t="s">
        <v>297</v>
      </c>
      <c r="C26" s="346">
        <f>+C27+C30+C31+C32</f>
        <v>0</v>
      </c>
    </row>
    <row r="27" spans="1:3" s="465" customFormat="1" ht="12" customHeight="1">
      <c r="A27" s="15" t="s">
        <v>298</v>
      </c>
      <c r="B27" s="466" t="s">
        <v>304</v>
      </c>
      <c r="C27" s="461">
        <f>+C28+C29</f>
        <v>0</v>
      </c>
    </row>
    <row r="28" spans="1:3" s="465" customFormat="1" ht="12" customHeight="1">
      <c r="A28" s="14" t="s">
        <v>299</v>
      </c>
      <c r="B28" s="467" t="s">
        <v>305</v>
      </c>
      <c r="C28" s="342"/>
    </row>
    <row r="29" spans="1:3" s="465" customFormat="1" ht="12" customHeight="1">
      <c r="A29" s="14" t="s">
        <v>300</v>
      </c>
      <c r="B29" s="467" t="s">
        <v>306</v>
      </c>
      <c r="C29" s="342"/>
    </row>
    <row r="30" spans="1:3" s="465" customFormat="1" ht="12" customHeight="1">
      <c r="A30" s="14" t="s">
        <v>301</v>
      </c>
      <c r="B30" s="467" t="s">
        <v>307</v>
      </c>
      <c r="C30" s="342"/>
    </row>
    <row r="31" spans="1:3" s="465" customFormat="1" ht="12" customHeight="1">
      <c r="A31" s="14" t="s">
        <v>302</v>
      </c>
      <c r="B31" s="467" t="s">
        <v>308</v>
      </c>
      <c r="C31" s="342"/>
    </row>
    <row r="32" spans="1:3" s="465" customFormat="1" ht="12" customHeight="1" thickBot="1">
      <c r="A32" s="16" t="s">
        <v>303</v>
      </c>
      <c r="B32" s="468" t="s">
        <v>309</v>
      </c>
      <c r="C32" s="344"/>
    </row>
    <row r="33" spans="1:3" s="465" customFormat="1" ht="12" customHeight="1" thickBot="1">
      <c r="A33" s="20" t="s">
        <v>25</v>
      </c>
      <c r="B33" s="21" t="s">
        <v>310</v>
      </c>
      <c r="C33" s="340">
        <f>SUM(C34:C43)</f>
        <v>216</v>
      </c>
    </row>
    <row r="34" spans="1:3" s="465" customFormat="1" ht="12" customHeight="1">
      <c r="A34" s="15" t="s">
        <v>102</v>
      </c>
      <c r="B34" s="466" t="s">
        <v>313</v>
      </c>
      <c r="C34" s="343">
        <v>170</v>
      </c>
    </row>
    <row r="35" spans="1:3" s="465" customFormat="1" ht="12" customHeight="1">
      <c r="A35" s="14" t="s">
        <v>103</v>
      </c>
      <c r="B35" s="467" t="s">
        <v>314</v>
      </c>
      <c r="C35" s="342"/>
    </row>
    <row r="36" spans="1:3" s="465" customFormat="1" ht="12" customHeight="1">
      <c r="A36" s="14" t="s">
        <v>104</v>
      </c>
      <c r="B36" s="467" t="s">
        <v>315</v>
      </c>
      <c r="C36" s="342"/>
    </row>
    <row r="37" spans="1:3" s="465" customFormat="1" ht="12" customHeight="1">
      <c r="A37" s="14" t="s">
        <v>188</v>
      </c>
      <c r="B37" s="467" t="s">
        <v>316</v>
      </c>
      <c r="C37" s="342"/>
    </row>
    <row r="38" spans="1:3" s="465" customFormat="1" ht="12" customHeight="1">
      <c r="A38" s="14" t="s">
        <v>189</v>
      </c>
      <c r="B38" s="467" t="s">
        <v>317</v>
      </c>
      <c r="C38" s="342"/>
    </row>
    <row r="39" spans="1:3" s="465" customFormat="1" ht="12" customHeight="1">
      <c r="A39" s="14" t="s">
        <v>190</v>
      </c>
      <c r="B39" s="467" t="s">
        <v>318</v>
      </c>
      <c r="C39" s="342">
        <v>46</v>
      </c>
    </row>
    <row r="40" spans="1:3" s="465" customFormat="1" ht="12" customHeight="1">
      <c r="A40" s="14" t="s">
        <v>191</v>
      </c>
      <c r="B40" s="467" t="s">
        <v>319</v>
      </c>
      <c r="C40" s="342"/>
    </row>
    <row r="41" spans="1:3" s="465" customFormat="1" ht="12" customHeight="1">
      <c r="A41" s="14" t="s">
        <v>192</v>
      </c>
      <c r="B41" s="467" t="s">
        <v>320</v>
      </c>
      <c r="C41" s="342"/>
    </row>
    <row r="42" spans="1:3" s="465" customFormat="1" ht="12" customHeight="1">
      <c r="A42" s="14" t="s">
        <v>311</v>
      </c>
      <c r="B42" s="467" t="s">
        <v>321</v>
      </c>
      <c r="C42" s="345"/>
    </row>
    <row r="43" spans="1:3" s="465" customFormat="1" ht="12" customHeight="1" thickBot="1">
      <c r="A43" s="16" t="s">
        <v>312</v>
      </c>
      <c r="B43" s="468" t="s">
        <v>322</v>
      </c>
      <c r="C43" s="453"/>
    </row>
    <row r="44" spans="1:3" s="465" customFormat="1" ht="12" customHeight="1" thickBot="1">
      <c r="A44" s="20" t="s">
        <v>26</v>
      </c>
      <c r="B44" s="21" t="s">
        <v>323</v>
      </c>
      <c r="C44" s="340">
        <f>SUM(C45:C49)</f>
        <v>0</v>
      </c>
    </row>
    <row r="45" spans="1:3" s="465" customFormat="1" ht="12" customHeight="1">
      <c r="A45" s="15" t="s">
        <v>105</v>
      </c>
      <c r="B45" s="466" t="s">
        <v>327</v>
      </c>
      <c r="C45" s="516"/>
    </row>
    <row r="46" spans="1:3" s="465" customFormat="1" ht="12" customHeight="1">
      <c r="A46" s="14" t="s">
        <v>106</v>
      </c>
      <c r="B46" s="467" t="s">
        <v>328</v>
      </c>
      <c r="C46" s="345"/>
    </row>
    <row r="47" spans="1:3" s="465" customFormat="1" ht="12" customHeight="1">
      <c r="A47" s="14" t="s">
        <v>324</v>
      </c>
      <c r="B47" s="467" t="s">
        <v>329</v>
      </c>
      <c r="C47" s="345"/>
    </row>
    <row r="48" spans="1:3" s="465" customFormat="1" ht="12" customHeight="1">
      <c r="A48" s="14" t="s">
        <v>325</v>
      </c>
      <c r="B48" s="467" t="s">
        <v>330</v>
      </c>
      <c r="C48" s="345"/>
    </row>
    <row r="49" spans="1:3" s="465" customFormat="1" ht="12" customHeight="1" thickBot="1">
      <c r="A49" s="16" t="s">
        <v>326</v>
      </c>
      <c r="B49" s="468" t="s">
        <v>331</v>
      </c>
      <c r="C49" s="453"/>
    </row>
    <row r="50" spans="1:3" s="465" customFormat="1" ht="12" customHeight="1" thickBot="1">
      <c r="A50" s="20" t="s">
        <v>193</v>
      </c>
      <c r="B50" s="21" t="s">
        <v>332</v>
      </c>
      <c r="C50" s="340">
        <f>SUM(C51:C53)</f>
        <v>0</v>
      </c>
    </row>
    <row r="51" spans="1:3" s="465" customFormat="1" ht="12" customHeight="1">
      <c r="A51" s="15" t="s">
        <v>107</v>
      </c>
      <c r="B51" s="466" t="s">
        <v>333</v>
      </c>
      <c r="C51" s="343"/>
    </row>
    <row r="52" spans="1:3" s="465" customFormat="1" ht="12" customHeight="1">
      <c r="A52" s="14" t="s">
        <v>108</v>
      </c>
      <c r="B52" s="467" t="s">
        <v>541</v>
      </c>
      <c r="C52" s="342"/>
    </row>
    <row r="53" spans="1:3" s="465" customFormat="1" ht="12" customHeight="1">
      <c r="A53" s="14" t="s">
        <v>337</v>
      </c>
      <c r="B53" s="467" t="s">
        <v>335</v>
      </c>
      <c r="C53" s="342"/>
    </row>
    <row r="54" spans="1:3" s="465" customFormat="1" ht="12" customHeight="1" thickBot="1">
      <c r="A54" s="16" t="s">
        <v>338</v>
      </c>
      <c r="B54" s="468" t="s">
        <v>336</v>
      </c>
      <c r="C54" s="344"/>
    </row>
    <row r="55" spans="1:3" s="465" customFormat="1" ht="12" customHeight="1" thickBot="1">
      <c r="A55" s="20" t="s">
        <v>28</v>
      </c>
      <c r="B55" s="335" t="s">
        <v>339</v>
      </c>
      <c r="C55" s="340">
        <f>SUM(C56:C58)</f>
        <v>0</v>
      </c>
    </row>
    <row r="56" spans="1:3" s="465" customFormat="1" ht="12" customHeight="1">
      <c r="A56" s="15" t="s">
        <v>194</v>
      </c>
      <c r="B56" s="466" t="s">
        <v>341</v>
      </c>
      <c r="C56" s="345"/>
    </row>
    <row r="57" spans="1:3" s="465" customFormat="1" ht="12" customHeight="1">
      <c r="A57" s="14" t="s">
        <v>195</v>
      </c>
      <c r="B57" s="467" t="s">
        <v>542</v>
      </c>
      <c r="C57" s="345"/>
    </row>
    <row r="58" spans="1:3" s="465" customFormat="1" ht="12" customHeight="1">
      <c r="A58" s="14" t="s">
        <v>251</v>
      </c>
      <c r="B58" s="467" t="s">
        <v>342</v>
      </c>
      <c r="C58" s="345"/>
    </row>
    <row r="59" spans="1:3" s="465" customFormat="1" ht="12" customHeight="1" thickBot="1">
      <c r="A59" s="16" t="s">
        <v>340</v>
      </c>
      <c r="B59" s="468" t="s">
        <v>343</v>
      </c>
      <c r="C59" s="345"/>
    </row>
    <row r="60" spans="1:3" s="465" customFormat="1" ht="12" customHeight="1" thickBot="1">
      <c r="A60" s="20" t="s">
        <v>29</v>
      </c>
      <c r="B60" s="21" t="s">
        <v>344</v>
      </c>
      <c r="C60" s="346">
        <f>+C5+C12+C19+C26+C33+C44+C50+C55</f>
        <v>216</v>
      </c>
    </row>
    <row r="61" spans="1:3" s="465" customFormat="1" ht="12" customHeight="1" thickBot="1">
      <c r="A61" s="469" t="s">
        <v>345</v>
      </c>
      <c r="B61" s="335" t="s">
        <v>346</v>
      </c>
      <c r="C61" s="340">
        <f>SUM(C62:C64)</f>
        <v>0</v>
      </c>
    </row>
    <row r="62" spans="1:3" s="465" customFormat="1" ht="12" customHeight="1">
      <c r="A62" s="15" t="s">
        <v>379</v>
      </c>
      <c r="B62" s="466" t="s">
        <v>347</v>
      </c>
      <c r="C62" s="345"/>
    </row>
    <row r="63" spans="1:3" s="465" customFormat="1" ht="12" customHeight="1">
      <c r="A63" s="14" t="s">
        <v>388</v>
      </c>
      <c r="B63" s="467" t="s">
        <v>348</v>
      </c>
      <c r="C63" s="345"/>
    </row>
    <row r="64" spans="1:3" s="465" customFormat="1" ht="12" customHeight="1" thickBot="1">
      <c r="A64" s="16" t="s">
        <v>389</v>
      </c>
      <c r="B64" s="470" t="s">
        <v>349</v>
      </c>
      <c r="C64" s="345"/>
    </row>
    <row r="65" spans="1:3" s="465" customFormat="1" ht="12" customHeight="1" thickBot="1">
      <c r="A65" s="469" t="s">
        <v>350</v>
      </c>
      <c r="B65" s="335" t="s">
        <v>351</v>
      </c>
      <c r="C65" s="340">
        <f>SUM(C66:C69)</f>
        <v>0</v>
      </c>
    </row>
    <row r="66" spans="1:3" s="465" customFormat="1" ht="12" customHeight="1">
      <c r="A66" s="15" t="s">
        <v>162</v>
      </c>
      <c r="B66" s="466" t="s">
        <v>352</v>
      </c>
      <c r="C66" s="345"/>
    </row>
    <row r="67" spans="1:3" s="465" customFormat="1" ht="12" customHeight="1">
      <c r="A67" s="14" t="s">
        <v>163</v>
      </c>
      <c r="B67" s="467" t="s">
        <v>353</v>
      </c>
      <c r="C67" s="345"/>
    </row>
    <row r="68" spans="1:3" s="465" customFormat="1" ht="12" customHeight="1">
      <c r="A68" s="14" t="s">
        <v>380</v>
      </c>
      <c r="B68" s="467" t="s">
        <v>354</v>
      </c>
      <c r="C68" s="345"/>
    </row>
    <row r="69" spans="1:3" s="465" customFormat="1" ht="12" customHeight="1" thickBot="1">
      <c r="A69" s="16" t="s">
        <v>381</v>
      </c>
      <c r="B69" s="468" t="s">
        <v>355</v>
      </c>
      <c r="C69" s="345"/>
    </row>
    <row r="70" spans="1:3" s="465" customFormat="1" ht="12" customHeight="1" thickBot="1">
      <c r="A70" s="469" t="s">
        <v>356</v>
      </c>
      <c r="B70" s="335" t="s">
        <v>357</v>
      </c>
      <c r="C70" s="340">
        <f>SUM(C71:C72)</f>
        <v>0</v>
      </c>
    </row>
    <row r="71" spans="1:3" s="465" customFormat="1" ht="12" customHeight="1">
      <c r="A71" s="15" t="s">
        <v>382</v>
      </c>
      <c r="B71" s="466" t="s">
        <v>358</v>
      </c>
      <c r="C71" s="345"/>
    </row>
    <row r="72" spans="1:3" s="465" customFormat="1" ht="12" customHeight="1" thickBot="1">
      <c r="A72" s="16" t="s">
        <v>383</v>
      </c>
      <c r="B72" s="468" t="s">
        <v>359</v>
      </c>
      <c r="C72" s="345"/>
    </row>
    <row r="73" spans="1:3" s="465" customFormat="1" ht="12" customHeight="1" thickBot="1">
      <c r="A73" s="469" t="s">
        <v>360</v>
      </c>
      <c r="B73" s="335" t="s">
        <v>361</v>
      </c>
      <c r="C73" s="340">
        <f>SUM(C74:C76)</f>
        <v>0</v>
      </c>
    </row>
    <row r="74" spans="1:3" s="465" customFormat="1" ht="12" customHeight="1">
      <c r="A74" s="15" t="s">
        <v>384</v>
      </c>
      <c r="B74" s="466" t="s">
        <v>362</v>
      </c>
      <c r="C74" s="345"/>
    </row>
    <row r="75" spans="1:3" s="465" customFormat="1" ht="12" customHeight="1">
      <c r="A75" s="14" t="s">
        <v>385</v>
      </c>
      <c r="B75" s="467" t="s">
        <v>363</v>
      </c>
      <c r="C75" s="345"/>
    </row>
    <row r="76" spans="1:3" s="465" customFormat="1" ht="12" customHeight="1" thickBot="1">
      <c r="A76" s="16" t="s">
        <v>386</v>
      </c>
      <c r="B76" s="468" t="s">
        <v>364</v>
      </c>
      <c r="C76" s="345"/>
    </row>
    <row r="77" spans="1:3" s="465" customFormat="1" ht="12" customHeight="1" thickBot="1">
      <c r="A77" s="469" t="s">
        <v>365</v>
      </c>
      <c r="B77" s="335" t="s">
        <v>387</v>
      </c>
      <c r="C77" s="340">
        <f>SUM(C78:C81)</f>
        <v>0</v>
      </c>
    </row>
    <row r="78" spans="1:3" s="465" customFormat="1" ht="12" customHeight="1">
      <c r="A78" s="471" t="s">
        <v>366</v>
      </c>
      <c r="B78" s="466" t="s">
        <v>367</v>
      </c>
      <c r="C78" s="345"/>
    </row>
    <row r="79" spans="1:3" s="465" customFormat="1" ht="12" customHeight="1">
      <c r="A79" s="472" t="s">
        <v>368</v>
      </c>
      <c r="B79" s="467" t="s">
        <v>369</v>
      </c>
      <c r="C79" s="345"/>
    </row>
    <row r="80" spans="1:3" s="465" customFormat="1" ht="12" customHeight="1">
      <c r="A80" s="472" t="s">
        <v>370</v>
      </c>
      <c r="B80" s="467" t="s">
        <v>371</v>
      </c>
      <c r="C80" s="345"/>
    </row>
    <row r="81" spans="1:3" s="465" customFormat="1" ht="12" customHeight="1" thickBot="1">
      <c r="A81" s="473" t="s">
        <v>372</v>
      </c>
      <c r="B81" s="468" t="s">
        <v>373</v>
      </c>
      <c r="C81" s="345"/>
    </row>
    <row r="82" spans="1:3" s="465" customFormat="1" ht="13.5" customHeight="1" thickBot="1">
      <c r="A82" s="469" t="s">
        <v>374</v>
      </c>
      <c r="B82" s="335" t="s">
        <v>375</v>
      </c>
      <c r="C82" s="517"/>
    </row>
    <row r="83" spans="1:3" s="465" customFormat="1" ht="15.75" customHeight="1" thickBot="1">
      <c r="A83" s="469" t="s">
        <v>376</v>
      </c>
      <c r="B83" s="474" t="s">
        <v>377</v>
      </c>
      <c r="C83" s="346">
        <f>+C61+C65+C70+C73+C77+C82</f>
        <v>0</v>
      </c>
    </row>
    <row r="84" spans="1:3" s="465" customFormat="1" ht="16.5" customHeight="1" thickBot="1">
      <c r="A84" s="475" t="s">
        <v>390</v>
      </c>
      <c r="B84" s="476" t="s">
        <v>378</v>
      </c>
      <c r="C84" s="346">
        <f>+C60+C83</f>
        <v>216</v>
      </c>
    </row>
    <row r="85" spans="1:3" s="465" customFormat="1" ht="83.25" customHeight="1">
      <c r="A85" s="5"/>
      <c r="B85" s="6"/>
      <c r="C85" s="347"/>
    </row>
    <row r="86" spans="1:3" ht="16.5" customHeight="1">
      <c r="A86" s="581" t="s">
        <v>50</v>
      </c>
      <c r="B86" s="581"/>
      <c r="C86" s="581"/>
    </row>
    <row r="87" spans="1:3" s="477" customFormat="1" ht="16.5" customHeight="1" thickBot="1">
      <c r="A87" s="582" t="s">
        <v>166</v>
      </c>
      <c r="B87" s="582"/>
      <c r="C87" s="165" t="s">
        <v>250</v>
      </c>
    </row>
    <row r="88" spans="1:3" ht="37.5" customHeight="1" thickBot="1">
      <c r="A88" s="23" t="s">
        <v>78</v>
      </c>
      <c r="B88" s="24" t="s">
        <v>51</v>
      </c>
      <c r="C88" s="44" t="s">
        <v>279</v>
      </c>
    </row>
    <row r="89" spans="1:3" s="464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393</v>
      </c>
      <c r="C90" s="339">
        <f>SUM(C91:C95)</f>
        <v>835</v>
      </c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196</v>
      </c>
      <c r="C92" s="342"/>
    </row>
    <row r="93" spans="1:3" ht="12" customHeight="1">
      <c r="A93" s="14" t="s">
        <v>111</v>
      </c>
      <c r="B93" s="8" t="s">
        <v>152</v>
      </c>
      <c r="C93" s="344">
        <f>159+76</f>
        <v>235</v>
      </c>
    </row>
    <row r="94" spans="1:3" ht="12" customHeight="1">
      <c r="A94" s="14" t="s">
        <v>112</v>
      </c>
      <c r="B94" s="11" t="s">
        <v>197</v>
      </c>
      <c r="C94" s="344"/>
    </row>
    <row r="95" spans="1:3" ht="12" customHeight="1">
      <c r="A95" s="14" t="s">
        <v>123</v>
      </c>
      <c r="B95" s="19" t="s">
        <v>198</v>
      </c>
      <c r="C95" s="344">
        <v>600</v>
      </c>
    </row>
    <row r="96" spans="1:3" ht="12" customHeight="1">
      <c r="A96" s="14" t="s">
        <v>113</v>
      </c>
      <c r="B96" s="8" t="s">
        <v>394</v>
      </c>
      <c r="C96" s="344"/>
    </row>
    <row r="97" spans="1:3" ht="12" customHeight="1">
      <c r="A97" s="14" t="s">
        <v>114</v>
      </c>
      <c r="B97" s="168" t="s">
        <v>395</v>
      </c>
      <c r="C97" s="344"/>
    </row>
    <row r="98" spans="1:3" ht="12" customHeight="1">
      <c r="A98" s="14" t="s">
        <v>124</v>
      </c>
      <c r="B98" s="169" t="s">
        <v>396</v>
      </c>
      <c r="C98" s="344"/>
    </row>
    <row r="99" spans="1:3" ht="12" customHeight="1">
      <c r="A99" s="14" t="s">
        <v>125</v>
      </c>
      <c r="B99" s="169" t="s">
        <v>397</v>
      </c>
      <c r="C99" s="344"/>
    </row>
    <row r="100" spans="1:3" ht="12" customHeight="1">
      <c r="A100" s="14" t="s">
        <v>126</v>
      </c>
      <c r="B100" s="168" t="s">
        <v>398</v>
      </c>
      <c r="C100" s="344"/>
    </row>
    <row r="101" spans="1:3" ht="12" customHeight="1">
      <c r="A101" s="14" t="s">
        <v>127</v>
      </c>
      <c r="B101" s="168" t="s">
        <v>399</v>
      </c>
      <c r="C101" s="344"/>
    </row>
    <row r="102" spans="1:3" ht="12" customHeight="1">
      <c r="A102" s="14" t="s">
        <v>129</v>
      </c>
      <c r="B102" s="169" t="s">
        <v>400</v>
      </c>
      <c r="C102" s="344"/>
    </row>
    <row r="103" spans="1:3" ht="12" customHeight="1">
      <c r="A103" s="13" t="s">
        <v>199</v>
      </c>
      <c r="B103" s="170" t="s">
        <v>401</v>
      </c>
      <c r="C103" s="344"/>
    </row>
    <row r="104" spans="1:3" ht="12" customHeight="1">
      <c r="A104" s="14" t="s">
        <v>391</v>
      </c>
      <c r="B104" s="170" t="s">
        <v>402</v>
      </c>
      <c r="C104" s="344"/>
    </row>
    <row r="105" spans="1:3" ht="12" customHeight="1" thickBot="1">
      <c r="A105" s="18" t="s">
        <v>392</v>
      </c>
      <c r="B105" s="171" t="s">
        <v>403</v>
      </c>
      <c r="C105" s="348">
        <v>676</v>
      </c>
    </row>
    <row r="106" spans="1:3" ht="12" customHeight="1" thickBot="1">
      <c r="A106" s="20" t="s">
        <v>22</v>
      </c>
      <c r="B106" s="30" t="s">
        <v>404</v>
      </c>
      <c r="C106" s="340">
        <f>+C107+C109+C111</f>
        <v>0</v>
      </c>
    </row>
    <row r="107" spans="1:3" ht="12" customHeight="1">
      <c r="A107" s="15" t="s">
        <v>115</v>
      </c>
      <c r="B107" s="8" t="s">
        <v>249</v>
      </c>
      <c r="C107" s="343"/>
    </row>
    <row r="108" spans="1:3" ht="12" customHeight="1">
      <c r="A108" s="15" t="s">
        <v>116</v>
      </c>
      <c r="B108" s="12" t="s">
        <v>408</v>
      </c>
      <c r="C108" s="343"/>
    </row>
    <row r="109" spans="1:3" ht="12" customHeight="1">
      <c r="A109" s="15" t="s">
        <v>117</v>
      </c>
      <c r="B109" s="12" t="s">
        <v>200</v>
      </c>
      <c r="C109" s="342"/>
    </row>
    <row r="110" spans="1:3" ht="12" customHeight="1">
      <c r="A110" s="15" t="s">
        <v>118</v>
      </c>
      <c r="B110" s="12" t="s">
        <v>409</v>
      </c>
      <c r="C110" s="308"/>
    </row>
    <row r="111" spans="1:3" ht="12" customHeight="1">
      <c r="A111" s="15" t="s">
        <v>119</v>
      </c>
      <c r="B111" s="337" t="s">
        <v>252</v>
      </c>
      <c r="C111" s="308"/>
    </row>
    <row r="112" spans="1:3" ht="12" customHeight="1">
      <c r="A112" s="15" t="s">
        <v>128</v>
      </c>
      <c r="B112" s="336" t="s">
        <v>543</v>
      </c>
      <c r="C112" s="308"/>
    </row>
    <row r="113" spans="1:3" ht="12" customHeight="1">
      <c r="A113" s="15" t="s">
        <v>130</v>
      </c>
      <c r="B113" s="462" t="s">
        <v>414</v>
      </c>
      <c r="C113" s="308"/>
    </row>
    <row r="114" spans="1:3" ht="15.75">
      <c r="A114" s="15" t="s">
        <v>201</v>
      </c>
      <c r="B114" s="169" t="s">
        <v>397</v>
      </c>
      <c r="C114" s="308"/>
    </row>
    <row r="115" spans="1:3" ht="12" customHeight="1">
      <c r="A115" s="15" t="s">
        <v>202</v>
      </c>
      <c r="B115" s="169" t="s">
        <v>413</v>
      </c>
      <c r="C115" s="308"/>
    </row>
    <row r="116" spans="1:3" ht="12" customHeight="1">
      <c r="A116" s="15" t="s">
        <v>203</v>
      </c>
      <c r="B116" s="169" t="s">
        <v>412</v>
      </c>
      <c r="C116" s="308"/>
    </row>
    <row r="117" spans="1:3" ht="12" customHeight="1">
      <c r="A117" s="15" t="s">
        <v>405</v>
      </c>
      <c r="B117" s="169" t="s">
        <v>400</v>
      </c>
      <c r="C117" s="308"/>
    </row>
    <row r="118" spans="1:3" ht="12" customHeight="1">
      <c r="A118" s="15" t="s">
        <v>406</v>
      </c>
      <c r="B118" s="169" t="s">
        <v>411</v>
      </c>
      <c r="C118" s="308"/>
    </row>
    <row r="119" spans="1:3" ht="16.5" thickBot="1">
      <c r="A119" s="13" t="s">
        <v>407</v>
      </c>
      <c r="B119" s="169" t="s">
        <v>410</v>
      </c>
      <c r="C119" s="310"/>
    </row>
    <row r="120" spans="1:3" ht="12" customHeight="1" thickBot="1">
      <c r="A120" s="20" t="s">
        <v>23</v>
      </c>
      <c r="B120" s="149" t="s">
        <v>415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49" t="s">
        <v>416</v>
      </c>
      <c r="C123" s="340">
        <f>+C90+C106+C120</f>
        <v>835</v>
      </c>
    </row>
    <row r="124" spans="1:3" ht="12" customHeight="1" thickBot="1">
      <c r="A124" s="20" t="s">
        <v>25</v>
      </c>
      <c r="B124" s="149" t="s">
        <v>417</v>
      </c>
      <c r="C124" s="340">
        <f>+C125+C126+C127</f>
        <v>0</v>
      </c>
    </row>
    <row r="125" spans="1:3" ht="12" customHeight="1">
      <c r="A125" s="15" t="s">
        <v>102</v>
      </c>
      <c r="B125" s="9" t="s">
        <v>418</v>
      </c>
      <c r="C125" s="308"/>
    </row>
    <row r="126" spans="1:3" ht="12" customHeight="1">
      <c r="A126" s="15" t="s">
        <v>103</v>
      </c>
      <c r="B126" s="9" t="s">
        <v>419</v>
      </c>
      <c r="C126" s="308"/>
    </row>
    <row r="127" spans="1:3" ht="12" customHeight="1" thickBot="1">
      <c r="A127" s="13" t="s">
        <v>104</v>
      </c>
      <c r="B127" s="7" t="s">
        <v>420</v>
      </c>
      <c r="C127" s="308"/>
    </row>
    <row r="128" spans="1:3" ht="12" customHeight="1" thickBot="1">
      <c r="A128" s="20" t="s">
        <v>26</v>
      </c>
      <c r="B128" s="149" t="s">
        <v>485</v>
      </c>
      <c r="C128" s="340">
        <f>+C129+C130+C131+C132</f>
        <v>0</v>
      </c>
    </row>
    <row r="129" spans="1:3" ht="12" customHeight="1">
      <c r="A129" s="15" t="s">
        <v>105</v>
      </c>
      <c r="B129" s="9" t="s">
        <v>421</v>
      </c>
      <c r="C129" s="308"/>
    </row>
    <row r="130" spans="1:3" ht="12" customHeight="1">
      <c r="A130" s="15" t="s">
        <v>106</v>
      </c>
      <c r="B130" s="9" t="s">
        <v>422</v>
      </c>
      <c r="C130" s="308"/>
    </row>
    <row r="131" spans="1:3" ht="12" customHeight="1">
      <c r="A131" s="15" t="s">
        <v>324</v>
      </c>
      <c r="B131" s="9" t="s">
        <v>423</v>
      </c>
      <c r="C131" s="308"/>
    </row>
    <row r="132" spans="1:3" ht="12" customHeight="1" thickBot="1">
      <c r="A132" s="13" t="s">
        <v>325</v>
      </c>
      <c r="B132" s="7" t="s">
        <v>424</v>
      </c>
      <c r="C132" s="308"/>
    </row>
    <row r="133" spans="1:3" ht="12" customHeight="1" thickBot="1">
      <c r="A133" s="20" t="s">
        <v>27</v>
      </c>
      <c r="B133" s="149" t="s">
        <v>425</v>
      </c>
      <c r="C133" s="346">
        <f>+C134+C135+C136+C137</f>
        <v>0</v>
      </c>
    </row>
    <row r="134" spans="1:3" ht="12" customHeight="1">
      <c r="A134" s="15" t="s">
        <v>107</v>
      </c>
      <c r="B134" s="9" t="s">
        <v>426</v>
      </c>
      <c r="C134" s="308"/>
    </row>
    <row r="135" spans="1:3" ht="12" customHeight="1">
      <c r="A135" s="15" t="s">
        <v>108</v>
      </c>
      <c r="B135" s="9" t="s">
        <v>436</v>
      </c>
      <c r="C135" s="308"/>
    </row>
    <row r="136" spans="1:3" ht="12" customHeight="1">
      <c r="A136" s="15" t="s">
        <v>337</v>
      </c>
      <c r="B136" s="9" t="s">
        <v>427</v>
      </c>
      <c r="C136" s="308"/>
    </row>
    <row r="137" spans="1:3" ht="12" customHeight="1" thickBot="1">
      <c r="A137" s="13" t="s">
        <v>338</v>
      </c>
      <c r="B137" s="7" t="s">
        <v>428</v>
      </c>
      <c r="C137" s="308"/>
    </row>
    <row r="138" spans="1:3" ht="12" customHeight="1" thickBot="1">
      <c r="A138" s="20" t="s">
        <v>28</v>
      </c>
      <c r="B138" s="149" t="s">
        <v>429</v>
      </c>
      <c r="C138" s="349">
        <f>+C139+C140+C141+C142</f>
        <v>0</v>
      </c>
    </row>
    <row r="139" spans="1:3" ht="12" customHeight="1">
      <c r="A139" s="15" t="s">
        <v>194</v>
      </c>
      <c r="B139" s="9" t="s">
        <v>430</v>
      </c>
      <c r="C139" s="308"/>
    </row>
    <row r="140" spans="1:3" ht="12" customHeight="1">
      <c r="A140" s="15" t="s">
        <v>195</v>
      </c>
      <c r="B140" s="9" t="s">
        <v>431</v>
      </c>
      <c r="C140" s="308"/>
    </row>
    <row r="141" spans="1:3" ht="12" customHeight="1">
      <c r="A141" s="15" t="s">
        <v>251</v>
      </c>
      <c r="B141" s="9" t="s">
        <v>432</v>
      </c>
      <c r="C141" s="308"/>
    </row>
    <row r="142" spans="1:3" ht="12" customHeight="1" thickBot="1">
      <c r="A142" s="15" t="s">
        <v>340</v>
      </c>
      <c r="B142" s="9" t="s">
        <v>433</v>
      </c>
      <c r="C142" s="308"/>
    </row>
    <row r="143" spans="1:9" ht="15" customHeight="1" thickBot="1">
      <c r="A143" s="20" t="s">
        <v>29</v>
      </c>
      <c r="B143" s="149" t="s">
        <v>434</v>
      </c>
      <c r="C143" s="478">
        <f>+C124+C128+C133+C138</f>
        <v>0</v>
      </c>
      <c r="F143" s="479"/>
      <c r="G143" s="480"/>
      <c r="H143" s="480"/>
      <c r="I143" s="480"/>
    </row>
    <row r="144" spans="1:3" s="465" customFormat="1" ht="12.75" customHeight="1" thickBot="1">
      <c r="A144" s="338" t="s">
        <v>30</v>
      </c>
      <c r="B144" s="430" t="s">
        <v>435</v>
      </c>
      <c r="C144" s="478">
        <f>+C123+C143</f>
        <v>835</v>
      </c>
    </row>
    <row r="145" ht="7.5" customHeight="1"/>
    <row r="146" spans="1:3" ht="15.75">
      <c r="A146" s="583" t="s">
        <v>437</v>
      </c>
      <c r="B146" s="583"/>
      <c r="C146" s="583"/>
    </row>
    <row r="147" spans="1:3" ht="15" customHeight="1" thickBot="1">
      <c r="A147" s="580" t="s">
        <v>167</v>
      </c>
      <c r="B147" s="580"/>
      <c r="C147" s="350" t="s">
        <v>250</v>
      </c>
    </row>
    <row r="148" spans="1:4" ht="13.5" customHeight="1" thickBot="1">
      <c r="A148" s="20">
        <v>1</v>
      </c>
      <c r="B148" s="30" t="s">
        <v>438</v>
      </c>
      <c r="C148" s="340">
        <f>+C60-C123</f>
        <v>-619</v>
      </c>
      <c r="D148" s="481"/>
    </row>
    <row r="149" spans="1:3" ht="27.75" customHeight="1" thickBot="1">
      <c r="A149" s="20" t="s">
        <v>22</v>
      </c>
      <c r="B149" s="30" t="s">
        <v>439</v>
      </c>
      <c r="C149" s="340">
        <f>+C83-C143</f>
        <v>0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Tiszaörs Községi Önkormányzat
2014. ÉVI KÖLTSÉGVETÉS
ÖNKÉNT VÁLLALT FELADATAINAK MÉRLEGE
&amp;R&amp;"Times New Roman CE,Félkövér dőlt"&amp;11 1.3. melléklet a 2/2014. (III. 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9"/>
  <sheetViews>
    <sheetView view="pageLayout" zoomScaleNormal="120" zoomScaleSheetLayoutView="100" workbookViewId="0" topLeftCell="A1">
      <selection activeCell="K16" sqref="K16"/>
    </sheetView>
  </sheetViews>
  <sheetFormatPr defaultColWidth="9.00390625" defaultRowHeight="12.75"/>
  <cols>
    <col min="1" max="1" width="9.50390625" style="431" customWidth="1"/>
    <col min="2" max="2" width="91.625" style="431" customWidth="1"/>
    <col min="3" max="3" width="21.625" style="432" customWidth="1"/>
    <col min="4" max="4" width="9.00390625" style="463" customWidth="1"/>
    <col min="5" max="16384" width="9.375" style="463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0" t="s">
        <v>165</v>
      </c>
      <c r="B2" s="580"/>
      <c r="C2" s="350" t="s">
        <v>250</v>
      </c>
    </row>
    <row r="3" spans="1:3" ht="37.5" customHeight="1" thickBot="1">
      <c r="A3" s="23" t="s">
        <v>78</v>
      </c>
      <c r="B3" s="24" t="s">
        <v>20</v>
      </c>
      <c r="C3" s="44" t="s">
        <v>279</v>
      </c>
    </row>
    <row r="4" spans="1:3" s="464" customFormat="1" ht="12" customHeight="1" thickBot="1">
      <c r="A4" s="458">
        <v>1</v>
      </c>
      <c r="B4" s="459">
        <v>2</v>
      </c>
      <c r="C4" s="460">
        <v>3</v>
      </c>
    </row>
    <row r="5" spans="1:3" s="465" customFormat="1" ht="12" customHeight="1" thickBot="1">
      <c r="A5" s="20" t="s">
        <v>21</v>
      </c>
      <c r="B5" s="21" t="s">
        <v>280</v>
      </c>
      <c r="C5" s="340">
        <f>+C6+C7+C8+C9+C10+C11</f>
        <v>0</v>
      </c>
    </row>
    <row r="6" spans="1:3" s="465" customFormat="1" ht="12" customHeight="1">
      <c r="A6" s="15" t="s">
        <v>109</v>
      </c>
      <c r="B6" s="466" t="s">
        <v>281</v>
      </c>
      <c r="C6" s="343"/>
    </row>
    <row r="7" spans="1:3" s="465" customFormat="1" ht="12" customHeight="1">
      <c r="A7" s="14" t="s">
        <v>110</v>
      </c>
      <c r="B7" s="467" t="s">
        <v>282</v>
      </c>
      <c r="C7" s="342"/>
    </row>
    <row r="8" spans="1:3" s="465" customFormat="1" ht="12" customHeight="1">
      <c r="A8" s="14" t="s">
        <v>111</v>
      </c>
      <c r="B8" s="467" t="s">
        <v>283</v>
      </c>
      <c r="C8" s="342"/>
    </row>
    <row r="9" spans="1:3" s="465" customFormat="1" ht="12" customHeight="1">
      <c r="A9" s="14" t="s">
        <v>112</v>
      </c>
      <c r="B9" s="467" t="s">
        <v>284</v>
      </c>
      <c r="C9" s="342"/>
    </row>
    <row r="10" spans="1:3" s="465" customFormat="1" ht="12" customHeight="1">
      <c r="A10" s="14" t="s">
        <v>161</v>
      </c>
      <c r="B10" s="467" t="s">
        <v>285</v>
      </c>
      <c r="C10" s="342"/>
    </row>
    <row r="11" spans="1:3" s="465" customFormat="1" ht="12" customHeight="1" thickBot="1">
      <c r="A11" s="16" t="s">
        <v>113</v>
      </c>
      <c r="B11" s="468" t="s">
        <v>286</v>
      </c>
      <c r="C11" s="342"/>
    </row>
    <row r="12" spans="1:3" s="465" customFormat="1" ht="12" customHeight="1" thickBot="1">
      <c r="A12" s="20" t="s">
        <v>22</v>
      </c>
      <c r="B12" s="335" t="s">
        <v>287</v>
      </c>
      <c r="C12" s="340">
        <f>+C13+C14+C15+C16+C17</f>
        <v>0</v>
      </c>
    </row>
    <row r="13" spans="1:3" s="465" customFormat="1" ht="12" customHeight="1">
      <c r="A13" s="15" t="s">
        <v>115</v>
      </c>
      <c r="B13" s="466" t="s">
        <v>288</v>
      </c>
      <c r="C13" s="343"/>
    </row>
    <row r="14" spans="1:3" s="465" customFormat="1" ht="12" customHeight="1">
      <c r="A14" s="14" t="s">
        <v>116</v>
      </c>
      <c r="B14" s="467" t="s">
        <v>289</v>
      </c>
      <c r="C14" s="342"/>
    </row>
    <row r="15" spans="1:3" s="465" customFormat="1" ht="12" customHeight="1">
      <c r="A15" s="14" t="s">
        <v>117</v>
      </c>
      <c r="B15" s="467" t="s">
        <v>537</v>
      </c>
      <c r="C15" s="342"/>
    </row>
    <row r="16" spans="1:3" s="465" customFormat="1" ht="12" customHeight="1">
      <c r="A16" s="14" t="s">
        <v>118</v>
      </c>
      <c r="B16" s="467" t="s">
        <v>538</v>
      </c>
      <c r="C16" s="342"/>
    </row>
    <row r="17" spans="1:3" s="465" customFormat="1" ht="12" customHeight="1">
      <c r="A17" s="14" t="s">
        <v>119</v>
      </c>
      <c r="B17" s="467" t="s">
        <v>290</v>
      </c>
      <c r="C17" s="342"/>
    </row>
    <row r="18" spans="1:3" s="465" customFormat="1" ht="12" customHeight="1" thickBot="1">
      <c r="A18" s="16" t="s">
        <v>128</v>
      </c>
      <c r="B18" s="468" t="s">
        <v>291</v>
      </c>
      <c r="C18" s="344"/>
    </row>
    <row r="19" spans="1:3" s="465" customFormat="1" ht="12" customHeight="1" thickBot="1">
      <c r="A19" s="20" t="s">
        <v>23</v>
      </c>
      <c r="B19" s="21" t="s">
        <v>292</v>
      </c>
      <c r="C19" s="340">
        <f>+C20+C21+C22+C23+C24</f>
        <v>0</v>
      </c>
    </row>
    <row r="20" spans="1:3" s="465" customFormat="1" ht="12" customHeight="1">
      <c r="A20" s="15" t="s">
        <v>98</v>
      </c>
      <c r="B20" s="466" t="s">
        <v>293</v>
      </c>
      <c r="C20" s="343"/>
    </row>
    <row r="21" spans="1:3" s="465" customFormat="1" ht="12" customHeight="1">
      <c r="A21" s="14" t="s">
        <v>99</v>
      </c>
      <c r="B21" s="467" t="s">
        <v>294</v>
      </c>
      <c r="C21" s="342"/>
    </row>
    <row r="22" spans="1:3" s="465" customFormat="1" ht="12" customHeight="1">
      <c r="A22" s="14" t="s">
        <v>100</v>
      </c>
      <c r="B22" s="467" t="s">
        <v>539</v>
      </c>
      <c r="C22" s="342"/>
    </row>
    <row r="23" spans="1:3" s="465" customFormat="1" ht="12" customHeight="1">
      <c r="A23" s="14" t="s">
        <v>101</v>
      </c>
      <c r="B23" s="467" t="s">
        <v>540</v>
      </c>
      <c r="C23" s="342"/>
    </row>
    <row r="24" spans="1:3" s="465" customFormat="1" ht="12" customHeight="1">
      <c r="A24" s="14" t="s">
        <v>184</v>
      </c>
      <c r="B24" s="467" t="s">
        <v>295</v>
      </c>
      <c r="C24" s="342"/>
    </row>
    <row r="25" spans="1:3" s="465" customFormat="1" ht="12" customHeight="1" thickBot="1">
      <c r="A25" s="16" t="s">
        <v>185</v>
      </c>
      <c r="B25" s="468" t="s">
        <v>296</v>
      </c>
      <c r="C25" s="344"/>
    </row>
    <row r="26" spans="1:3" s="465" customFormat="1" ht="12" customHeight="1" thickBot="1">
      <c r="A26" s="20" t="s">
        <v>186</v>
      </c>
      <c r="B26" s="21" t="s">
        <v>297</v>
      </c>
      <c r="C26" s="346">
        <f>+C27+C30+C31+C32</f>
        <v>0</v>
      </c>
    </row>
    <row r="27" spans="1:3" s="465" customFormat="1" ht="12" customHeight="1">
      <c r="A27" s="15" t="s">
        <v>298</v>
      </c>
      <c r="B27" s="466" t="s">
        <v>304</v>
      </c>
      <c r="C27" s="461">
        <f>+C28+C29</f>
        <v>0</v>
      </c>
    </row>
    <row r="28" spans="1:3" s="465" customFormat="1" ht="12" customHeight="1">
      <c r="A28" s="14" t="s">
        <v>299</v>
      </c>
      <c r="B28" s="467" t="s">
        <v>305</v>
      </c>
      <c r="C28" s="342"/>
    </row>
    <row r="29" spans="1:3" s="465" customFormat="1" ht="12" customHeight="1">
      <c r="A29" s="14" t="s">
        <v>300</v>
      </c>
      <c r="B29" s="467" t="s">
        <v>306</v>
      </c>
      <c r="C29" s="342"/>
    </row>
    <row r="30" spans="1:3" s="465" customFormat="1" ht="12" customHeight="1">
      <c r="A30" s="14" t="s">
        <v>301</v>
      </c>
      <c r="B30" s="467" t="s">
        <v>307</v>
      </c>
      <c r="C30" s="342"/>
    </row>
    <row r="31" spans="1:3" s="465" customFormat="1" ht="12" customHeight="1">
      <c r="A31" s="14" t="s">
        <v>302</v>
      </c>
      <c r="B31" s="467" t="s">
        <v>308</v>
      </c>
      <c r="C31" s="342"/>
    </row>
    <row r="32" spans="1:3" s="465" customFormat="1" ht="12" customHeight="1" thickBot="1">
      <c r="A32" s="16" t="s">
        <v>303</v>
      </c>
      <c r="B32" s="468" t="s">
        <v>309</v>
      </c>
      <c r="C32" s="344"/>
    </row>
    <row r="33" spans="1:3" s="465" customFormat="1" ht="12" customHeight="1" thickBot="1">
      <c r="A33" s="20" t="s">
        <v>25</v>
      </c>
      <c r="B33" s="21" t="s">
        <v>310</v>
      </c>
      <c r="C33" s="340">
        <f>SUM(C34:C43)</f>
        <v>0</v>
      </c>
    </row>
    <row r="34" spans="1:3" s="465" customFormat="1" ht="12" customHeight="1">
      <c r="A34" s="15" t="s">
        <v>102</v>
      </c>
      <c r="B34" s="466" t="s">
        <v>313</v>
      </c>
      <c r="C34" s="343"/>
    </row>
    <row r="35" spans="1:3" s="465" customFormat="1" ht="12" customHeight="1">
      <c r="A35" s="14" t="s">
        <v>103</v>
      </c>
      <c r="B35" s="467" t="s">
        <v>314</v>
      </c>
      <c r="C35" s="342"/>
    </row>
    <row r="36" spans="1:3" s="465" customFormat="1" ht="12" customHeight="1">
      <c r="A36" s="14" t="s">
        <v>104</v>
      </c>
      <c r="B36" s="467" t="s">
        <v>315</v>
      </c>
      <c r="C36" s="342"/>
    </row>
    <row r="37" spans="1:3" s="465" customFormat="1" ht="12" customHeight="1">
      <c r="A37" s="14" t="s">
        <v>188</v>
      </c>
      <c r="B37" s="467" t="s">
        <v>316</v>
      </c>
      <c r="C37" s="342"/>
    </row>
    <row r="38" spans="1:3" s="465" customFormat="1" ht="12" customHeight="1">
      <c r="A38" s="14" t="s">
        <v>189</v>
      </c>
      <c r="B38" s="467" t="s">
        <v>317</v>
      </c>
      <c r="C38" s="342"/>
    </row>
    <row r="39" spans="1:3" s="465" customFormat="1" ht="12" customHeight="1">
      <c r="A39" s="14" t="s">
        <v>190</v>
      </c>
      <c r="B39" s="467" t="s">
        <v>318</v>
      </c>
      <c r="C39" s="342"/>
    </row>
    <row r="40" spans="1:3" s="465" customFormat="1" ht="12" customHeight="1">
      <c r="A40" s="14" t="s">
        <v>191</v>
      </c>
      <c r="B40" s="467" t="s">
        <v>319</v>
      </c>
      <c r="C40" s="342"/>
    </row>
    <row r="41" spans="1:3" s="465" customFormat="1" ht="12" customHeight="1">
      <c r="A41" s="14" t="s">
        <v>192</v>
      </c>
      <c r="B41" s="467" t="s">
        <v>320</v>
      </c>
      <c r="C41" s="342"/>
    </row>
    <row r="42" spans="1:3" s="465" customFormat="1" ht="12" customHeight="1">
      <c r="A42" s="14" t="s">
        <v>311</v>
      </c>
      <c r="B42" s="467" t="s">
        <v>321</v>
      </c>
      <c r="C42" s="345"/>
    </row>
    <row r="43" spans="1:3" s="465" customFormat="1" ht="12" customHeight="1" thickBot="1">
      <c r="A43" s="16" t="s">
        <v>312</v>
      </c>
      <c r="B43" s="468" t="s">
        <v>322</v>
      </c>
      <c r="C43" s="453"/>
    </row>
    <row r="44" spans="1:3" s="465" customFormat="1" ht="12" customHeight="1" thickBot="1">
      <c r="A44" s="20" t="s">
        <v>26</v>
      </c>
      <c r="B44" s="21" t="s">
        <v>323</v>
      </c>
      <c r="C44" s="340">
        <f>SUM(C45:C49)</f>
        <v>0</v>
      </c>
    </row>
    <row r="45" spans="1:3" s="465" customFormat="1" ht="12" customHeight="1">
      <c r="A45" s="15" t="s">
        <v>105</v>
      </c>
      <c r="B45" s="466" t="s">
        <v>327</v>
      </c>
      <c r="C45" s="516"/>
    </row>
    <row r="46" spans="1:3" s="465" customFormat="1" ht="12" customHeight="1">
      <c r="A46" s="14" t="s">
        <v>106</v>
      </c>
      <c r="B46" s="467" t="s">
        <v>328</v>
      </c>
      <c r="C46" s="345"/>
    </row>
    <row r="47" spans="1:3" s="465" customFormat="1" ht="12" customHeight="1">
      <c r="A47" s="14" t="s">
        <v>324</v>
      </c>
      <c r="B47" s="467" t="s">
        <v>329</v>
      </c>
      <c r="C47" s="345"/>
    </row>
    <row r="48" spans="1:3" s="465" customFormat="1" ht="12" customHeight="1">
      <c r="A48" s="14" t="s">
        <v>325</v>
      </c>
      <c r="B48" s="467" t="s">
        <v>330</v>
      </c>
      <c r="C48" s="345"/>
    </row>
    <row r="49" spans="1:3" s="465" customFormat="1" ht="12" customHeight="1" thickBot="1">
      <c r="A49" s="16" t="s">
        <v>326</v>
      </c>
      <c r="B49" s="468" t="s">
        <v>331</v>
      </c>
      <c r="C49" s="453"/>
    </row>
    <row r="50" spans="1:3" s="465" customFormat="1" ht="12" customHeight="1" thickBot="1">
      <c r="A50" s="20" t="s">
        <v>193</v>
      </c>
      <c r="B50" s="21" t="s">
        <v>332</v>
      </c>
      <c r="C50" s="340">
        <f>SUM(C51:C53)</f>
        <v>0</v>
      </c>
    </row>
    <row r="51" spans="1:3" s="465" customFormat="1" ht="12" customHeight="1">
      <c r="A51" s="15" t="s">
        <v>107</v>
      </c>
      <c r="B51" s="466" t="s">
        <v>333</v>
      </c>
      <c r="C51" s="343"/>
    </row>
    <row r="52" spans="1:3" s="465" customFormat="1" ht="12" customHeight="1">
      <c r="A52" s="14" t="s">
        <v>108</v>
      </c>
      <c r="B52" s="467" t="s">
        <v>541</v>
      </c>
      <c r="C52" s="342"/>
    </row>
    <row r="53" spans="1:3" s="465" customFormat="1" ht="12" customHeight="1">
      <c r="A53" s="14" t="s">
        <v>337</v>
      </c>
      <c r="B53" s="467" t="s">
        <v>335</v>
      </c>
      <c r="C53" s="342"/>
    </row>
    <row r="54" spans="1:3" s="465" customFormat="1" ht="12" customHeight="1" thickBot="1">
      <c r="A54" s="16" t="s">
        <v>338</v>
      </c>
      <c r="B54" s="468" t="s">
        <v>336</v>
      </c>
      <c r="C54" s="344"/>
    </row>
    <row r="55" spans="1:3" s="465" customFormat="1" ht="12" customHeight="1" thickBot="1">
      <c r="A55" s="20" t="s">
        <v>28</v>
      </c>
      <c r="B55" s="335" t="s">
        <v>339</v>
      </c>
      <c r="C55" s="340">
        <f>SUM(C56:C58)</f>
        <v>0</v>
      </c>
    </row>
    <row r="56" spans="1:3" s="465" customFormat="1" ht="12" customHeight="1">
      <c r="A56" s="15" t="s">
        <v>194</v>
      </c>
      <c r="B56" s="466" t="s">
        <v>341</v>
      </c>
      <c r="C56" s="345"/>
    </row>
    <row r="57" spans="1:3" s="465" customFormat="1" ht="12" customHeight="1">
      <c r="A57" s="14" t="s">
        <v>195</v>
      </c>
      <c r="B57" s="467" t="s">
        <v>542</v>
      </c>
      <c r="C57" s="345"/>
    </row>
    <row r="58" spans="1:3" s="465" customFormat="1" ht="12" customHeight="1">
      <c r="A58" s="14" t="s">
        <v>251</v>
      </c>
      <c r="B58" s="467" t="s">
        <v>342</v>
      </c>
      <c r="C58" s="345"/>
    </row>
    <row r="59" spans="1:3" s="465" customFormat="1" ht="12" customHeight="1" thickBot="1">
      <c r="A59" s="16" t="s">
        <v>340</v>
      </c>
      <c r="B59" s="468" t="s">
        <v>343</v>
      </c>
      <c r="C59" s="345"/>
    </row>
    <row r="60" spans="1:3" s="465" customFormat="1" ht="12" customHeight="1" thickBot="1">
      <c r="A60" s="20" t="s">
        <v>29</v>
      </c>
      <c r="B60" s="21" t="s">
        <v>344</v>
      </c>
      <c r="C60" s="346">
        <f>+C5+C12+C19+C26+C33+C44+C50+C55</f>
        <v>0</v>
      </c>
    </row>
    <row r="61" spans="1:3" s="465" customFormat="1" ht="12" customHeight="1" thickBot="1">
      <c r="A61" s="469" t="s">
        <v>345</v>
      </c>
      <c r="B61" s="335" t="s">
        <v>346</v>
      </c>
      <c r="C61" s="340">
        <f>SUM(C62:C64)</f>
        <v>0</v>
      </c>
    </row>
    <row r="62" spans="1:3" s="465" customFormat="1" ht="12" customHeight="1">
      <c r="A62" s="15" t="s">
        <v>379</v>
      </c>
      <c r="B62" s="466" t="s">
        <v>347</v>
      </c>
      <c r="C62" s="345"/>
    </row>
    <row r="63" spans="1:3" s="465" customFormat="1" ht="12" customHeight="1">
      <c r="A63" s="14" t="s">
        <v>388</v>
      </c>
      <c r="B63" s="467" t="s">
        <v>348</v>
      </c>
      <c r="C63" s="345"/>
    </row>
    <row r="64" spans="1:3" s="465" customFormat="1" ht="12" customHeight="1" thickBot="1">
      <c r="A64" s="16" t="s">
        <v>389</v>
      </c>
      <c r="B64" s="470" t="s">
        <v>349</v>
      </c>
      <c r="C64" s="345"/>
    </row>
    <row r="65" spans="1:3" s="465" customFormat="1" ht="12" customHeight="1" thickBot="1">
      <c r="A65" s="469" t="s">
        <v>350</v>
      </c>
      <c r="B65" s="335" t="s">
        <v>351</v>
      </c>
      <c r="C65" s="340">
        <f>SUM(C66:C69)</f>
        <v>0</v>
      </c>
    </row>
    <row r="66" spans="1:3" s="465" customFormat="1" ht="12" customHeight="1">
      <c r="A66" s="15" t="s">
        <v>162</v>
      </c>
      <c r="B66" s="466" t="s">
        <v>352</v>
      </c>
      <c r="C66" s="345"/>
    </row>
    <row r="67" spans="1:3" s="465" customFormat="1" ht="12" customHeight="1">
      <c r="A67" s="14" t="s">
        <v>163</v>
      </c>
      <c r="B67" s="467" t="s">
        <v>353</v>
      </c>
      <c r="C67" s="345"/>
    </row>
    <row r="68" spans="1:3" s="465" customFormat="1" ht="12" customHeight="1">
      <c r="A68" s="14" t="s">
        <v>380</v>
      </c>
      <c r="B68" s="467" t="s">
        <v>354</v>
      </c>
      <c r="C68" s="345"/>
    </row>
    <row r="69" spans="1:3" s="465" customFormat="1" ht="12" customHeight="1" thickBot="1">
      <c r="A69" s="16" t="s">
        <v>381</v>
      </c>
      <c r="B69" s="468" t="s">
        <v>355</v>
      </c>
      <c r="C69" s="345"/>
    </row>
    <row r="70" spans="1:3" s="465" customFormat="1" ht="12" customHeight="1" thickBot="1">
      <c r="A70" s="469" t="s">
        <v>356</v>
      </c>
      <c r="B70" s="335" t="s">
        <v>357</v>
      </c>
      <c r="C70" s="340">
        <f>SUM(C71:C72)</f>
        <v>0</v>
      </c>
    </row>
    <row r="71" spans="1:3" s="465" customFormat="1" ht="12" customHeight="1">
      <c r="A71" s="15" t="s">
        <v>382</v>
      </c>
      <c r="B71" s="466" t="s">
        <v>358</v>
      </c>
      <c r="C71" s="345"/>
    </row>
    <row r="72" spans="1:3" s="465" customFormat="1" ht="12" customHeight="1" thickBot="1">
      <c r="A72" s="16" t="s">
        <v>383</v>
      </c>
      <c r="B72" s="468" t="s">
        <v>359</v>
      </c>
      <c r="C72" s="345"/>
    </row>
    <row r="73" spans="1:3" s="465" customFormat="1" ht="12" customHeight="1" thickBot="1">
      <c r="A73" s="469" t="s">
        <v>360</v>
      </c>
      <c r="B73" s="335" t="s">
        <v>361</v>
      </c>
      <c r="C73" s="340">
        <f>SUM(C74:C76)</f>
        <v>0</v>
      </c>
    </row>
    <row r="74" spans="1:3" s="465" customFormat="1" ht="12" customHeight="1">
      <c r="A74" s="15" t="s">
        <v>384</v>
      </c>
      <c r="B74" s="466" t="s">
        <v>362</v>
      </c>
      <c r="C74" s="345"/>
    </row>
    <row r="75" spans="1:3" s="465" customFormat="1" ht="12" customHeight="1">
      <c r="A75" s="14" t="s">
        <v>385</v>
      </c>
      <c r="B75" s="467" t="s">
        <v>363</v>
      </c>
      <c r="C75" s="345"/>
    </row>
    <row r="76" spans="1:3" s="465" customFormat="1" ht="12" customHeight="1" thickBot="1">
      <c r="A76" s="16" t="s">
        <v>386</v>
      </c>
      <c r="B76" s="468" t="s">
        <v>364</v>
      </c>
      <c r="C76" s="345"/>
    </row>
    <row r="77" spans="1:3" s="465" customFormat="1" ht="12" customHeight="1" thickBot="1">
      <c r="A77" s="469" t="s">
        <v>365</v>
      </c>
      <c r="B77" s="335" t="s">
        <v>387</v>
      </c>
      <c r="C77" s="340">
        <f>SUM(C78:C81)</f>
        <v>0</v>
      </c>
    </row>
    <row r="78" spans="1:3" s="465" customFormat="1" ht="12" customHeight="1">
      <c r="A78" s="471" t="s">
        <v>366</v>
      </c>
      <c r="B78" s="466" t="s">
        <v>367</v>
      </c>
      <c r="C78" s="345"/>
    </row>
    <row r="79" spans="1:3" s="465" customFormat="1" ht="12" customHeight="1">
      <c r="A79" s="472" t="s">
        <v>368</v>
      </c>
      <c r="B79" s="467" t="s">
        <v>369</v>
      </c>
      <c r="C79" s="345"/>
    </row>
    <row r="80" spans="1:3" s="465" customFormat="1" ht="12" customHeight="1">
      <c r="A80" s="472" t="s">
        <v>370</v>
      </c>
      <c r="B80" s="467" t="s">
        <v>371</v>
      </c>
      <c r="C80" s="345"/>
    </row>
    <row r="81" spans="1:3" s="465" customFormat="1" ht="12" customHeight="1" thickBot="1">
      <c r="A81" s="473" t="s">
        <v>372</v>
      </c>
      <c r="B81" s="468" t="s">
        <v>373</v>
      </c>
      <c r="C81" s="345"/>
    </row>
    <row r="82" spans="1:3" s="465" customFormat="1" ht="13.5" customHeight="1" thickBot="1">
      <c r="A82" s="469" t="s">
        <v>374</v>
      </c>
      <c r="B82" s="335" t="s">
        <v>375</v>
      </c>
      <c r="C82" s="517"/>
    </row>
    <row r="83" spans="1:3" s="465" customFormat="1" ht="15.75" customHeight="1" thickBot="1">
      <c r="A83" s="469" t="s">
        <v>376</v>
      </c>
      <c r="B83" s="474" t="s">
        <v>377</v>
      </c>
      <c r="C83" s="346">
        <f>+C61+C65+C70+C73+C77+C82</f>
        <v>0</v>
      </c>
    </row>
    <row r="84" spans="1:3" s="465" customFormat="1" ht="16.5" customHeight="1" thickBot="1">
      <c r="A84" s="475" t="s">
        <v>390</v>
      </c>
      <c r="B84" s="476" t="s">
        <v>378</v>
      </c>
      <c r="C84" s="346">
        <f>+C60+C83</f>
        <v>0</v>
      </c>
    </row>
    <row r="85" spans="1:3" s="465" customFormat="1" ht="83.25" customHeight="1">
      <c r="A85" s="5"/>
      <c r="B85" s="6"/>
      <c r="C85" s="347"/>
    </row>
    <row r="86" spans="1:3" ht="16.5" customHeight="1">
      <c r="A86" s="581" t="s">
        <v>50</v>
      </c>
      <c r="B86" s="581"/>
      <c r="C86" s="581"/>
    </row>
    <row r="87" spans="1:3" s="477" customFormat="1" ht="16.5" customHeight="1" thickBot="1">
      <c r="A87" s="582" t="s">
        <v>166</v>
      </c>
      <c r="B87" s="582"/>
      <c r="C87" s="165" t="s">
        <v>250</v>
      </c>
    </row>
    <row r="88" spans="1:3" ht="37.5" customHeight="1" thickBot="1">
      <c r="A88" s="23" t="s">
        <v>78</v>
      </c>
      <c r="B88" s="24" t="s">
        <v>51</v>
      </c>
      <c r="C88" s="44" t="s">
        <v>279</v>
      </c>
    </row>
    <row r="89" spans="1:3" s="464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393</v>
      </c>
      <c r="C90" s="339">
        <f>SUM(C91:C95)</f>
        <v>0</v>
      </c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196</v>
      </c>
      <c r="C92" s="342"/>
    </row>
    <row r="93" spans="1:3" ht="12" customHeight="1">
      <c r="A93" s="14" t="s">
        <v>111</v>
      </c>
      <c r="B93" s="8" t="s">
        <v>152</v>
      </c>
      <c r="C93" s="344"/>
    </row>
    <row r="94" spans="1:3" ht="12" customHeight="1">
      <c r="A94" s="14" t="s">
        <v>112</v>
      </c>
      <c r="B94" s="11" t="s">
        <v>197</v>
      </c>
      <c r="C94" s="344"/>
    </row>
    <row r="95" spans="1:3" ht="12" customHeight="1">
      <c r="A95" s="14" t="s">
        <v>123</v>
      </c>
      <c r="B95" s="19" t="s">
        <v>198</v>
      </c>
      <c r="C95" s="344"/>
    </row>
    <row r="96" spans="1:3" ht="12" customHeight="1">
      <c r="A96" s="14" t="s">
        <v>113</v>
      </c>
      <c r="B96" s="8" t="s">
        <v>394</v>
      </c>
      <c r="C96" s="344"/>
    </row>
    <row r="97" spans="1:3" ht="12" customHeight="1">
      <c r="A97" s="14" t="s">
        <v>114</v>
      </c>
      <c r="B97" s="168" t="s">
        <v>395</v>
      </c>
      <c r="C97" s="344"/>
    </row>
    <row r="98" spans="1:3" ht="12" customHeight="1">
      <c r="A98" s="14" t="s">
        <v>124</v>
      </c>
      <c r="B98" s="169" t="s">
        <v>396</v>
      </c>
      <c r="C98" s="344"/>
    </row>
    <row r="99" spans="1:3" ht="12" customHeight="1">
      <c r="A99" s="14" t="s">
        <v>125</v>
      </c>
      <c r="B99" s="169" t="s">
        <v>397</v>
      </c>
      <c r="C99" s="344"/>
    </row>
    <row r="100" spans="1:3" ht="12" customHeight="1">
      <c r="A100" s="14" t="s">
        <v>126</v>
      </c>
      <c r="B100" s="168" t="s">
        <v>398</v>
      </c>
      <c r="C100" s="344"/>
    </row>
    <row r="101" spans="1:3" ht="12" customHeight="1">
      <c r="A101" s="14" t="s">
        <v>127</v>
      </c>
      <c r="B101" s="168" t="s">
        <v>399</v>
      </c>
      <c r="C101" s="344"/>
    </row>
    <row r="102" spans="1:3" ht="12" customHeight="1">
      <c r="A102" s="14" t="s">
        <v>129</v>
      </c>
      <c r="B102" s="169" t="s">
        <v>400</v>
      </c>
      <c r="C102" s="344"/>
    </row>
    <row r="103" spans="1:3" ht="12" customHeight="1">
      <c r="A103" s="13" t="s">
        <v>199</v>
      </c>
      <c r="B103" s="170" t="s">
        <v>401</v>
      </c>
      <c r="C103" s="344"/>
    </row>
    <row r="104" spans="1:3" ht="12" customHeight="1">
      <c r="A104" s="14" t="s">
        <v>391</v>
      </c>
      <c r="B104" s="170" t="s">
        <v>402</v>
      </c>
      <c r="C104" s="344"/>
    </row>
    <row r="105" spans="1:3" ht="12" customHeight="1" thickBot="1">
      <c r="A105" s="18" t="s">
        <v>392</v>
      </c>
      <c r="B105" s="171" t="s">
        <v>403</v>
      </c>
      <c r="C105" s="348"/>
    </row>
    <row r="106" spans="1:3" ht="12" customHeight="1" thickBot="1">
      <c r="A106" s="20" t="s">
        <v>22</v>
      </c>
      <c r="B106" s="30" t="s">
        <v>404</v>
      </c>
      <c r="C106" s="340">
        <f>+C107+C109+C111</f>
        <v>0</v>
      </c>
    </row>
    <row r="107" spans="1:3" ht="12" customHeight="1">
      <c r="A107" s="15" t="s">
        <v>115</v>
      </c>
      <c r="B107" s="8" t="s">
        <v>249</v>
      </c>
      <c r="C107" s="343"/>
    </row>
    <row r="108" spans="1:3" ht="12" customHeight="1">
      <c r="A108" s="15" t="s">
        <v>116</v>
      </c>
      <c r="B108" s="12" t="s">
        <v>408</v>
      </c>
      <c r="C108" s="343"/>
    </row>
    <row r="109" spans="1:3" ht="12" customHeight="1">
      <c r="A109" s="15" t="s">
        <v>117</v>
      </c>
      <c r="B109" s="12" t="s">
        <v>200</v>
      </c>
      <c r="C109" s="342"/>
    </row>
    <row r="110" spans="1:3" ht="12" customHeight="1">
      <c r="A110" s="15" t="s">
        <v>118</v>
      </c>
      <c r="B110" s="12" t="s">
        <v>409</v>
      </c>
      <c r="C110" s="308"/>
    </row>
    <row r="111" spans="1:3" ht="12" customHeight="1">
      <c r="A111" s="15" t="s">
        <v>119</v>
      </c>
      <c r="B111" s="337" t="s">
        <v>252</v>
      </c>
      <c r="C111" s="308"/>
    </row>
    <row r="112" spans="1:3" ht="12" customHeight="1">
      <c r="A112" s="15" t="s">
        <v>128</v>
      </c>
      <c r="B112" s="336" t="s">
        <v>543</v>
      </c>
      <c r="C112" s="308"/>
    </row>
    <row r="113" spans="1:3" ht="12" customHeight="1">
      <c r="A113" s="15" t="s">
        <v>130</v>
      </c>
      <c r="B113" s="462" t="s">
        <v>414</v>
      </c>
      <c r="C113" s="308"/>
    </row>
    <row r="114" spans="1:3" ht="15.75">
      <c r="A114" s="15" t="s">
        <v>201</v>
      </c>
      <c r="B114" s="169" t="s">
        <v>397</v>
      </c>
      <c r="C114" s="308"/>
    </row>
    <row r="115" spans="1:3" ht="12" customHeight="1">
      <c r="A115" s="15" t="s">
        <v>202</v>
      </c>
      <c r="B115" s="169" t="s">
        <v>413</v>
      </c>
      <c r="C115" s="308"/>
    </row>
    <row r="116" spans="1:3" ht="12" customHeight="1">
      <c r="A116" s="15" t="s">
        <v>203</v>
      </c>
      <c r="B116" s="169" t="s">
        <v>412</v>
      </c>
      <c r="C116" s="308"/>
    </row>
    <row r="117" spans="1:3" ht="12" customHeight="1">
      <c r="A117" s="15" t="s">
        <v>405</v>
      </c>
      <c r="B117" s="169" t="s">
        <v>400</v>
      </c>
      <c r="C117" s="308"/>
    </row>
    <row r="118" spans="1:3" ht="12" customHeight="1">
      <c r="A118" s="15" t="s">
        <v>406</v>
      </c>
      <c r="B118" s="169" t="s">
        <v>411</v>
      </c>
      <c r="C118" s="308"/>
    </row>
    <row r="119" spans="1:3" ht="16.5" thickBot="1">
      <c r="A119" s="13" t="s">
        <v>407</v>
      </c>
      <c r="B119" s="169" t="s">
        <v>410</v>
      </c>
      <c r="C119" s="310"/>
    </row>
    <row r="120" spans="1:3" ht="12" customHeight="1" thickBot="1">
      <c r="A120" s="20" t="s">
        <v>23</v>
      </c>
      <c r="B120" s="149" t="s">
        <v>415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49" t="s">
        <v>416</v>
      </c>
      <c r="C123" s="340">
        <f>+C90+C106+C120</f>
        <v>0</v>
      </c>
    </row>
    <row r="124" spans="1:3" ht="12" customHeight="1" thickBot="1">
      <c r="A124" s="20" t="s">
        <v>25</v>
      </c>
      <c r="B124" s="149" t="s">
        <v>417</v>
      </c>
      <c r="C124" s="340">
        <f>+C125+C126+C127</f>
        <v>0</v>
      </c>
    </row>
    <row r="125" spans="1:3" ht="12" customHeight="1">
      <c r="A125" s="15" t="s">
        <v>102</v>
      </c>
      <c r="B125" s="9" t="s">
        <v>418</v>
      </c>
      <c r="C125" s="308"/>
    </row>
    <row r="126" spans="1:3" ht="12" customHeight="1">
      <c r="A126" s="15" t="s">
        <v>103</v>
      </c>
      <c r="B126" s="9" t="s">
        <v>419</v>
      </c>
      <c r="C126" s="308"/>
    </row>
    <row r="127" spans="1:3" ht="12" customHeight="1" thickBot="1">
      <c r="A127" s="13" t="s">
        <v>104</v>
      </c>
      <c r="B127" s="7" t="s">
        <v>420</v>
      </c>
      <c r="C127" s="308"/>
    </row>
    <row r="128" spans="1:3" ht="12" customHeight="1" thickBot="1">
      <c r="A128" s="20" t="s">
        <v>26</v>
      </c>
      <c r="B128" s="149" t="s">
        <v>485</v>
      </c>
      <c r="C128" s="340">
        <f>+C129+C130+C131+C132</f>
        <v>0</v>
      </c>
    </row>
    <row r="129" spans="1:3" ht="12" customHeight="1">
      <c r="A129" s="15" t="s">
        <v>105</v>
      </c>
      <c r="B129" s="9" t="s">
        <v>421</v>
      </c>
      <c r="C129" s="308"/>
    </row>
    <row r="130" spans="1:3" ht="12" customHeight="1">
      <c r="A130" s="15" t="s">
        <v>106</v>
      </c>
      <c r="B130" s="9" t="s">
        <v>422</v>
      </c>
      <c r="C130" s="308"/>
    </row>
    <row r="131" spans="1:3" ht="12" customHeight="1">
      <c r="A131" s="15" t="s">
        <v>324</v>
      </c>
      <c r="B131" s="9" t="s">
        <v>423</v>
      </c>
      <c r="C131" s="308"/>
    </row>
    <row r="132" spans="1:3" ht="12" customHeight="1" thickBot="1">
      <c r="A132" s="13" t="s">
        <v>325</v>
      </c>
      <c r="B132" s="7" t="s">
        <v>424</v>
      </c>
      <c r="C132" s="308"/>
    </row>
    <row r="133" spans="1:3" ht="12" customHeight="1" thickBot="1">
      <c r="A133" s="20" t="s">
        <v>27</v>
      </c>
      <c r="B133" s="149" t="s">
        <v>425</v>
      </c>
      <c r="C133" s="346">
        <f>+C134+C135+C136+C137</f>
        <v>0</v>
      </c>
    </row>
    <row r="134" spans="1:3" ht="12" customHeight="1">
      <c r="A134" s="15" t="s">
        <v>107</v>
      </c>
      <c r="B134" s="9" t="s">
        <v>426</v>
      </c>
      <c r="C134" s="308"/>
    </row>
    <row r="135" spans="1:3" ht="12" customHeight="1">
      <c r="A135" s="15" t="s">
        <v>108</v>
      </c>
      <c r="B135" s="9" t="s">
        <v>436</v>
      </c>
      <c r="C135" s="308"/>
    </row>
    <row r="136" spans="1:3" ht="12" customHeight="1">
      <c r="A136" s="15" t="s">
        <v>337</v>
      </c>
      <c r="B136" s="9" t="s">
        <v>427</v>
      </c>
      <c r="C136" s="308"/>
    </row>
    <row r="137" spans="1:3" ht="12" customHeight="1" thickBot="1">
      <c r="A137" s="13" t="s">
        <v>338</v>
      </c>
      <c r="B137" s="7" t="s">
        <v>428</v>
      </c>
      <c r="C137" s="308"/>
    </row>
    <row r="138" spans="1:3" ht="12" customHeight="1" thickBot="1">
      <c r="A138" s="20" t="s">
        <v>28</v>
      </c>
      <c r="B138" s="149" t="s">
        <v>429</v>
      </c>
      <c r="C138" s="349">
        <f>+C139+C140+C141+C142</f>
        <v>0</v>
      </c>
    </row>
    <row r="139" spans="1:3" ht="12" customHeight="1">
      <c r="A139" s="15" t="s">
        <v>194</v>
      </c>
      <c r="B139" s="9" t="s">
        <v>430</v>
      </c>
      <c r="C139" s="308"/>
    </row>
    <row r="140" spans="1:3" ht="12" customHeight="1">
      <c r="A140" s="15" t="s">
        <v>195</v>
      </c>
      <c r="B140" s="9" t="s">
        <v>431</v>
      </c>
      <c r="C140" s="308"/>
    </row>
    <row r="141" spans="1:3" ht="12" customHeight="1">
      <c r="A141" s="15" t="s">
        <v>251</v>
      </c>
      <c r="B141" s="9" t="s">
        <v>432</v>
      </c>
      <c r="C141" s="308"/>
    </row>
    <row r="142" spans="1:3" ht="12" customHeight="1" thickBot="1">
      <c r="A142" s="15" t="s">
        <v>340</v>
      </c>
      <c r="B142" s="9" t="s">
        <v>433</v>
      </c>
      <c r="C142" s="308"/>
    </row>
    <row r="143" spans="1:9" ht="15" customHeight="1" thickBot="1">
      <c r="A143" s="20" t="s">
        <v>29</v>
      </c>
      <c r="B143" s="149" t="s">
        <v>434</v>
      </c>
      <c r="C143" s="478">
        <f>+C124+C128+C133+C138</f>
        <v>0</v>
      </c>
      <c r="F143" s="479"/>
      <c r="G143" s="480"/>
      <c r="H143" s="480"/>
      <c r="I143" s="480"/>
    </row>
    <row r="144" spans="1:3" s="465" customFormat="1" ht="12.75" customHeight="1" thickBot="1">
      <c r="A144" s="338" t="s">
        <v>30</v>
      </c>
      <c r="B144" s="430" t="s">
        <v>435</v>
      </c>
      <c r="C144" s="478">
        <f>+C123+C143</f>
        <v>0</v>
      </c>
    </row>
    <row r="145" ht="7.5" customHeight="1"/>
    <row r="146" spans="1:3" ht="15.75">
      <c r="A146" s="583" t="s">
        <v>437</v>
      </c>
      <c r="B146" s="583"/>
      <c r="C146" s="583"/>
    </row>
    <row r="147" spans="1:3" ht="15" customHeight="1" thickBot="1">
      <c r="A147" s="580" t="s">
        <v>167</v>
      </c>
      <c r="B147" s="580"/>
      <c r="C147" s="350" t="s">
        <v>250</v>
      </c>
    </row>
    <row r="148" spans="1:4" ht="13.5" customHeight="1" thickBot="1">
      <c r="A148" s="20">
        <v>1</v>
      </c>
      <c r="B148" s="30" t="s">
        <v>438</v>
      </c>
      <c r="C148" s="340">
        <f>+C60-C123</f>
        <v>0</v>
      </c>
      <c r="D148" s="481"/>
    </row>
    <row r="149" spans="1:3" ht="27.75" customHeight="1" thickBot="1">
      <c r="A149" s="20" t="s">
        <v>22</v>
      </c>
      <c r="B149" s="30" t="s">
        <v>439</v>
      </c>
      <c r="C149" s="340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2014. ÉVI KÖLTSÉGVETÉS
ÁLLAMI (ÁLLAMIGAZGATÁSI) FELADATOK MÉRLEGE
&amp;R&amp;"Times New Roman CE,Félkövér dőlt"&amp;11 1.4. melléklet a 2/2014. (III. 7.)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1">
      <selection activeCell="I8" sqref="I8"/>
    </sheetView>
  </sheetViews>
  <sheetFormatPr defaultColWidth="9.00390625" defaultRowHeight="12.75"/>
  <cols>
    <col min="1" max="1" width="6.875" style="61" customWidth="1"/>
    <col min="2" max="2" width="55.125" style="223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9.75" customHeight="1">
      <c r="B1" s="362" t="s">
        <v>171</v>
      </c>
      <c r="C1" s="363"/>
      <c r="D1" s="363"/>
      <c r="E1" s="363"/>
      <c r="F1" s="586" t="s">
        <v>584</v>
      </c>
    </row>
    <row r="2" spans="5:6" ht="14.25" thickBot="1">
      <c r="E2" s="364" t="s">
        <v>69</v>
      </c>
      <c r="F2" s="586"/>
    </row>
    <row r="3" spans="1:6" ht="18" customHeight="1" thickBot="1">
      <c r="A3" s="584" t="s">
        <v>78</v>
      </c>
      <c r="B3" s="365" t="s">
        <v>61</v>
      </c>
      <c r="C3" s="366"/>
      <c r="D3" s="365" t="s">
        <v>63</v>
      </c>
      <c r="E3" s="367"/>
      <c r="F3" s="586"/>
    </row>
    <row r="4" spans="1:6" s="368" customFormat="1" ht="35.25" customHeight="1" thickBot="1">
      <c r="A4" s="585"/>
      <c r="B4" s="224" t="s">
        <v>70</v>
      </c>
      <c r="C4" s="225" t="s">
        <v>279</v>
      </c>
      <c r="D4" s="224" t="s">
        <v>70</v>
      </c>
      <c r="E4" s="57" t="s">
        <v>279</v>
      </c>
      <c r="F4" s="586"/>
    </row>
    <row r="5" spans="1:6" s="373" customFormat="1" ht="12" customHeight="1" thickBot="1">
      <c r="A5" s="369">
        <v>1</v>
      </c>
      <c r="B5" s="370">
        <v>2</v>
      </c>
      <c r="C5" s="371" t="s">
        <v>23</v>
      </c>
      <c r="D5" s="370" t="s">
        <v>24</v>
      </c>
      <c r="E5" s="372" t="s">
        <v>25</v>
      </c>
      <c r="F5" s="586"/>
    </row>
    <row r="6" spans="1:6" ht="12.75" customHeight="1">
      <c r="A6" s="374" t="s">
        <v>21</v>
      </c>
      <c r="B6" s="375" t="s">
        <v>440</v>
      </c>
      <c r="C6" s="351">
        <f>78331</f>
        <v>78331</v>
      </c>
      <c r="D6" s="375" t="s">
        <v>71</v>
      </c>
      <c r="E6" s="357">
        <v>59422</v>
      </c>
      <c r="F6" s="586"/>
    </row>
    <row r="7" spans="1:6" ht="12.75" customHeight="1">
      <c r="A7" s="376" t="s">
        <v>22</v>
      </c>
      <c r="B7" s="377" t="s">
        <v>441</v>
      </c>
      <c r="C7" s="352">
        <v>0</v>
      </c>
      <c r="D7" s="377" t="s">
        <v>196</v>
      </c>
      <c r="E7" s="358">
        <v>10737</v>
      </c>
      <c r="F7" s="586"/>
    </row>
    <row r="8" spans="1:6" ht="12.75" customHeight="1">
      <c r="A8" s="376" t="s">
        <v>23</v>
      </c>
      <c r="B8" s="377" t="s">
        <v>489</v>
      </c>
      <c r="C8" s="352"/>
      <c r="D8" s="377" t="s">
        <v>255</v>
      </c>
      <c r="E8" s="358">
        <v>67336</v>
      </c>
      <c r="F8" s="586"/>
    </row>
    <row r="9" spans="1:6" ht="12.75" customHeight="1">
      <c r="A9" s="376" t="s">
        <v>24</v>
      </c>
      <c r="B9" s="377" t="s">
        <v>187</v>
      </c>
      <c r="C9" s="352">
        <v>12265</v>
      </c>
      <c r="D9" s="377" t="s">
        <v>197</v>
      </c>
      <c r="E9" s="358">
        <v>38430</v>
      </c>
      <c r="F9" s="586"/>
    </row>
    <row r="10" spans="1:6" ht="12.75" customHeight="1">
      <c r="A10" s="376" t="s">
        <v>25</v>
      </c>
      <c r="B10" s="378" t="s">
        <v>442</v>
      </c>
      <c r="C10" s="352">
        <v>80919</v>
      </c>
      <c r="D10" s="377" t="s">
        <v>198</v>
      </c>
      <c r="E10" s="358">
        <f>13242+500+852+7713+5664</f>
        <v>27971</v>
      </c>
      <c r="F10" s="586"/>
    </row>
    <row r="11" spans="1:6" ht="12.75" customHeight="1">
      <c r="A11" s="376" t="s">
        <v>26</v>
      </c>
      <c r="B11" s="377" t="s">
        <v>443</v>
      </c>
      <c r="C11" s="353"/>
      <c r="D11" s="377" t="s">
        <v>53</v>
      </c>
      <c r="E11" s="358">
        <v>300</v>
      </c>
      <c r="F11" s="586"/>
    </row>
    <row r="12" spans="1:6" ht="12.75" customHeight="1">
      <c r="A12" s="376" t="s">
        <v>27</v>
      </c>
      <c r="B12" s="377" t="s">
        <v>322</v>
      </c>
      <c r="C12" s="352">
        <f>31495-159</f>
        <v>31336</v>
      </c>
      <c r="D12" s="51"/>
      <c r="E12" s="358"/>
      <c r="F12" s="586"/>
    </row>
    <row r="13" spans="1:6" ht="12.75" customHeight="1">
      <c r="A13" s="376" t="s">
        <v>28</v>
      </c>
      <c r="B13" s="51"/>
      <c r="C13" s="352"/>
      <c r="D13" s="51"/>
      <c r="E13" s="358"/>
      <c r="F13" s="586"/>
    </row>
    <row r="14" spans="1:6" ht="12.75" customHeight="1">
      <c r="A14" s="376" t="s">
        <v>29</v>
      </c>
      <c r="B14" s="482"/>
      <c r="C14" s="353"/>
      <c r="D14" s="51"/>
      <c r="E14" s="358"/>
      <c r="F14" s="586"/>
    </row>
    <row r="15" spans="1:6" ht="12.75" customHeight="1">
      <c r="A15" s="376" t="s">
        <v>30</v>
      </c>
      <c r="B15" s="51"/>
      <c r="C15" s="352"/>
      <c r="D15" s="51"/>
      <c r="E15" s="358"/>
      <c r="F15" s="586"/>
    </row>
    <row r="16" spans="1:6" ht="12.75" customHeight="1">
      <c r="A16" s="376" t="s">
        <v>31</v>
      </c>
      <c r="B16" s="51"/>
      <c r="C16" s="352"/>
      <c r="D16" s="51"/>
      <c r="E16" s="358"/>
      <c r="F16" s="586"/>
    </row>
    <row r="17" spans="1:6" ht="12.75" customHeight="1" thickBot="1">
      <c r="A17" s="376" t="s">
        <v>32</v>
      </c>
      <c r="B17" s="63"/>
      <c r="C17" s="354"/>
      <c r="D17" s="51"/>
      <c r="E17" s="359"/>
      <c r="F17" s="586"/>
    </row>
    <row r="18" spans="1:6" ht="15.75" customHeight="1" thickBot="1">
      <c r="A18" s="379" t="s">
        <v>33</v>
      </c>
      <c r="B18" s="151" t="s">
        <v>490</v>
      </c>
      <c r="C18" s="355">
        <f>+C6+C7+C9+C10+C12+C13+C14+C15+C16+C17</f>
        <v>202851</v>
      </c>
      <c r="D18" s="151" t="s">
        <v>451</v>
      </c>
      <c r="E18" s="360">
        <f>SUM(E6:E17)</f>
        <v>204196</v>
      </c>
      <c r="F18" s="586"/>
    </row>
    <row r="19" spans="1:6" ht="12.75" customHeight="1">
      <c r="A19" s="380" t="s">
        <v>34</v>
      </c>
      <c r="B19" s="381" t="s">
        <v>446</v>
      </c>
      <c r="C19" s="549">
        <f>+C20+C21+C22+C23</f>
        <v>1345</v>
      </c>
      <c r="D19" s="382" t="s">
        <v>204</v>
      </c>
      <c r="E19" s="361"/>
      <c r="F19" s="586"/>
    </row>
    <row r="20" spans="1:6" ht="12.75" customHeight="1">
      <c r="A20" s="383" t="s">
        <v>35</v>
      </c>
      <c r="B20" s="382" t="s">
        <v>247</v>
      </c>
      <c r="C20" s="96">
        <v>1345</v>
      </c>
      <c r="D20" s="382" t="s">
        <v>450</v>
      </c>
      <c r="E20" s="97"/>
      <c r="F20" s="586"/>
    </row>
    <row r="21" spans="1:6" ht="12.75" customHeight="1">
      <c r="A21" s="383" t="s">
        <v>36</v>
      </c>
      <c r="B21" s="382" t="s">
        <v>248</v>
      </c>
      <c r="C21" s="96"/>
      <c r="D21" s="382" t="s">
        <v>169</v>
      </c>
      <c r="E21" s="97"/>
      <c r="F21" s="586"/>
    </row>
    <row r="22" spans="1:6" ht="12.75" customHeight="1">
      <c r="A22" s="383" t="s">
        <v>37</v>
      </c>
      <c r="B22" s="382" t="s">
        <v>253</v>
      </c>
      <c r="C22" s="96"/>
      <c r="D22" s="382" t="s">
        <v>170</v>
      </c>
      <c r="E22" s="97"/>
      <c r="F22" s="586"/>
    </row>
    <row r="23" spans="1:6" ht="12.75" customHeight="1">
      <c r="A23" s="383" t="s">
        <v>38</v>
      </c>
      <c r="B23" s="382" t="s">
        <v>254</v>
      </c>
      <c r="C23" s="96"/>
      <c r="D23" s="381" t="s">
        <v>256</v>
      </c>
      <c r="E23" s="97"/>
      <c r="F23" s="586"/>
    </row>
    <row r="24" spans="1:6" ht="12.75" customHeight="1">
      <c r="A24" s="383" t="s">
        <v>39</v>
      </c>
      <c r="B24" s="382" t="s">
        <v>447</v>
      </c>
      <c r="C24" s="384">
        <f>+C25+C26</f>
        <v>0</v>
      </c>
      <c r="D24" s="382" t="s">
        <v>205</v>
      </c>
      <c r="E24" s="97"/>
      <c r="F24" s="586"/>
    </row>
    <row r="25" spans="1:6" ht="12.75" customHeight="1">
      <c r="A25" s="380" t="s">
        <v>40</v>
      </c>
      <c r="B25" s="381" t="s">
        <v>444</v>
      </c>
      <c r="C25" s="356"/>
      <c r="D25" s="375" t="s">
        <v>206</v>
      </c>
      <c r="E25" s="361"/>
      <c r="F25" s="586"/>
    </row>
    <row r="26" spans="1:6" ht="12.75" customHeight="1" thickBot="1">
      <c r="A26" s="383" t="s">
        <v>41</v>
      </c>
      <c r="B26" s="382" t="s">
        <v>445</v>
      </c>
      <c r="C26" s="96"/>
      <c r="D26" s="51"/>
      <c r="E26" s="97"/>
      <c r="F26" s="586"/>
    </row>
    <row r="27" spans="1:6" ht="15.75" customHeight="1" thickBot="1">
      <c r="A27" s="379" t="s">
        <v>42</v>
      </c>
      <c r="B27" s="151" t="s">
        <v>448</v>
      </c>
      <c r="C27" s="355">
        <f>+C19+C24</f>
        <v>1345</v>
      </c>
      <c r="D27" s="151" t="s">
        <v>452</v>
      </c>
      <c r="E27" s="360">
        <f>SUM(E19:E26)</f>
        <v>0</v>
      </c>
      <c r="F27" s="586"/>
    </row>
    <row r="28" spans="1:6" ht="13.5" thickBot="1">
      <c r="A28" s="379" t="s">
        <v>43</v>
      </c>
      <c r="B28" s="385" t="s">
        <v>449</v>
      </c>
      <c r="C28" s="386">
        <f>+C18+C27</f>
        <v>204196</v>
      </c>
      <c r="D28" s="385" t="s">
        <v>453</v>
      </c>
      <c r="E28" s="386">
        <f>+E18+E27</f>
        <v>204196</v>
      </c>
      <c r="F28" s="586"/>
    </row>
    <row r="29" spans="1:6" ht="13.5" thickBot="1">
      <c r="A29" s="379" t="s">
        <v>44</v>
      </c>
      <c r="B29" s="385" t="s">
        <v>182</v>
      </c>
      <c r="C29" s="386"/>
      <c r="D29" s="385" t="s">
        <v>183</v>
      </c>
      <c r="E29" s="386" t="str">
        <f>IF(C18-E18&gt;0,C18-E18,"-")</f>
        <v>-</v>
      </c>
      <c r="F29" s="586"/>
    </row>
    <row r="30" spans="1:6" ht="13.5" thickBot="1">
      <c r="A30" s="379" t="s">
        <v>45</v>
      </c>
      <c r="B30" s="385" t="s">
        <v>257</v>
      </c>
      <c r="C30" s="386" t="str">
        <f>IF(C18+C19-E28&lt;0,E28-(C18+C19),"-")</f>
        <v>-</v>
      </c>
      <c r="D30" s="385" t="s">
        <v>258</v>
      </c>
      <c r="E30" s="386" t="str">
        <f>IF(C18+C19-E28&gt;0,C18+C19-E28,"-")</f>
        <v>-</v>
      </c>
      <c r="F30" s="586"/>
    </row>
    <row r="31" spans="2:4" ht="18.75">
      <c r="B31" s="587"/>
      <c r="C31" s="587"/>
      <c r="D31" s="587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61" customWidth="1"/>
    <col min="2" max="2" width="55.125" style="223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1.5">
      <c r="B1" s="362" t="s">
        <v>172</v>
      </c>
      <c r="C1" s="363"/>
      <c r="D1" s="363"/>
      <c r="E1" s="363"/>
      <c r="F1" s="586" t="s">
        <v>585</v>
      </c>
    </row>
    <row r="2" spans="5:6" ht="14.25" thickBot="1">
      <c r="E2" s="364" t="s">
        <v>69</v>
      </c>
      <c r="F2" s="586"/>
    </row>
    <row r="3" spans="1:6" ht="13.5" thickBot="1">
      <c r="A3" s="588" t="s">
        <v>78</v>
      </c>
      <c r="B3" s="365" t="s">
        <v>61</v>
      </c>
      <c r="C3" s="366"/>
      <c r="D3" s="365" t="s">
        <v>63</v>
      </c>
      <c r="E3" s="367"/>
      <c r="F3" s="586"/>
    </row>
    <row r="4" spans="1:6" s="368" customFormat="1" ht="24.75" thickBot="1">
      <c r="A4" s="589"/>
      <c r="B4" s="224" t="s">
        <v>70</v>
      </c>
      <c r="C4" s="225" t="s">
        <v>279</v>
      </c>
      <c r="D4" s="224" t="s">
        <v>70</v>
      </c>
      <c r="E4" s="225" t="s">
        <v>279</v>
      </c>
      <c r="F4" s="586"/>
    </row>
    <row r="5" spans="1:6" s="368" customFormat="1" ht="13.5" thickBot="1">
      <c r="A5" s="369">
        <v>1</v>
      </c>
      <c r="B5" s="370">
        <v>2</v>
      </c>
      <c r="C5" s="371">
        <v>3</v>
      </c>
      <c r="D5" s="370">
        <v>4</v>
      </c>
      <c r="E5" s="372">
        <v>5</v>
      </c>
      <c r="F5" s="586"/>
    </row>
    <row r="6" spans="1:6" ht="12.75" customHeight="1">
      <c r="A6" s="374" t="s">
        <v>21</v>
      </c>
      <c r="B6" s="375" t="s">
        <v>454</v>
      </c>
      <c r="C6" s="351">
        <v>14142</v>
      </c>
      <c r="D6" s="375" t="s">
        <v>249</v>
      </c>
      <c r="E6" s="357">
        <v>14142</v>
      </c>
      <c r="F6" s="586"/>
    </row>
    <row r="7" spans="1:6" ht="12.75">
      <c r="A7" s="376" t="s">
        <v>22</v>
      </c>
      <c r="B7" s="377" t="s">
        <v>455</v>
      </c>
      <c r="C7" s="352"/>
      <c r="D7" s="377" t="s">
        <v>460</v>
      </c>
      <c r="E7" s="358"/>
      <c r="F7" s="586"/>
    </row>
    <row r="8" spans="1:6" ht="12.75" customHeight="1">
      <c r="A8" s="376" t="s">
        <v>23</v>
      </c>
      <c r="B8" s="377" t="s">
        <v>12</v>
      </c>
      <c r="C8" s="352"/>
      <c r="D8" s="377" t="s">
        <v>200</v>
      </c>
      <c r="E8" s="358"/>
      <c r="F8" s="586"/>
    </row>
    <row r="9" spans="1:6" ht="12.75" customHeight="1">
      <c r="A9" s="376" t="s">
        <v>24</v>
      </c>
      <c r="B9" s="377" t="s">
        <v>456</v>
      </c>
      <c r="C9" s="352"/>
      <c r="D9" s="377" t="s">
        <v>461</v>
      </c>
      <c r="E9" s="358"/>
      <c r="F9" s="586"/>
    </row>
    <row r="10" spans="1:6" ht="12.75" customHeight="1">
      <c r="A10" s="376" t="s">
        <v>25</v>
      </c>
      <c r="B10" s="377" t="s">
        <v>457</v>
      </c>
      <c r="C10" s="352"/>
      <c r="D10" s="377" t="s">
        <v>252</v>
      </c>
      <c r="E10" s="358">
        <v>7833</v>
      </c>
      <c r="F10" s="586"/>
    </row>
    <row r="11" spans="1:6" ht="12.75" customHeight="1">
      <c r="A11" s="376" t="s">
        <v>26</v>
      </c>
      <c r="B11" s="377" t="s">
        <v>458</v>
      </c>
      <c r="C11" s="353">
        <v>4755</v>
      </c>
      <c r="D11" s="51"/>
      <c r="E11" s="358"/>
      <c r="F11" s="586"/>
    </row>
    <row r="12" spans="1:6" ht="12.75" customHeight="1">
      <c r="A12" s="376" t="s">
        <v>27</v>
      </c>
      <c r="B12" s="51" t="s">
        <v>582</v>
      </c>
      <c r="C12" s="352">
        <v>3078</v>
      </c>
      <c r="D12" s="51"/>
      <c r="E12" s="358"/>
      <c r="F12" s="586"/>
    </row>
    <row r="13" spans="1:6" ht="12.75" customHeight="1">
      <c r="A13" s="376" t="s">
        <v>28</v>
      </c>
      <c r="B13" s="51"/>
      <c r="C13" s="352"/>
      <c r="D13" s="51"/>
      <c r="E13" s="358"/>
      <c r="F13" s="586"/>
    </row>
    <row r="14" spans="1:6" ht="12.75" customHeight="1">
      <c r="A14" s="376" t="s">
        <v>29</v>
      </c>
      <c r="B14" s="51"/>
      <c r="C14" s="353"/>
      <c r="D14" s="51"/>
      <c r="E14" s="358"/>
      <c r="F14" s="586"/>
    </row>
    <row r="15" spans="1:6" ht="12.75">
      <c r="A15" s="376" t="s">
        <v>30</v>
      </c>
      <c r="B15" s="51"/>
      <c r="C15" s="353"/>
      <c r="D15" s="51"/>
      <c r="E15" s="358"/>
      <c r="F15" s="586"/>
    </row>
    <row r="16" spans="1:6" ht="12.75" customHeight="1" thickBot="1">
      <c r="A16" s="443" t="s">
        <v>31</v>
      </c>
      <c r="B16" s="483"/>
      <c r="C16" s="445"/>
      <c r="D16" s="444" t="s">
        <v>53</v>
      </c>
      <c r="E16" s="408"/>
      <c r="F16" s="586"/>
    </row>
    <row r="17" spans="1:6" ht="15.75" customHeight="1" thickBot="1">
      <c r="A17" s="379" t="s">
        <v>32</v>
      </c>
      <c r="B17" s="151" t="s">
        <v>491</v>
      </c>
      <c r="C17" s="355">
        <f>+C6+C8+C9+C11+C12+C13+C14+C15+C16</f>
        <v>21975</v>
      </c>
      <c r="D17" s="151" t="s">
        <v>492</v>
      </c>
      <c r="E17" s="360">
        <f>+E6+E8+E10+E11+E12+E13+E14+E15+E16</f>
        <v>21975</v>
      </c>
      <c r="F17" s="586"/>
    </row>
    <row r="18" spans="1:6" ht="12.75" customHeight="1">
      <c r="A18" s="374" t="s">
        <v>33</v>
      </c>
      <c r="B18" s="389" t="s">
        <v>270</v>
      </c>
      <c r="C18" s="396">
        <f>+C19+C20+C21+C22+C23</f>
        <v>0</v>
      </c>
      <c r="D18" s="382" t="s">
        <v>204</v>
      </c>
      <c r="E18" s="94"/>
      <c r="F18" s="586"/>
    </row>
    <row r="19" spans="1:6" ht="12.75" customHeight="1">
      <c r="A19" s="376" t="s">
        <v>34</v>
      </c>
      <c r="B19" s="390" t="s">
        <v>259</v>
      </c>
      <c r="C19" s="96"/>
      <c r="D19" s="382" t="s">
        <v>207</v>
      </c>
      <c r="E19" s="97"/>
      <c r="F19" s="586"/>
    </row>
    <row r="20" spans="1:6" ht="12.75" customHeight="1">
      <c r="A20" s="374" t="s">
        <v>35</v>
      </c>
      <c r="B20" s="390" t="s">
        <v>260</v>
      </c>
      <c r="C20" s="96"/>
      <c r="D20" s="382" t="s">
        <v>169</v>
      </c>
      <c r="E20" s="97"/>
      <c r="F20" s="586"/>
    </row>
    <row r="21" spans="1:6" ht="12.75" customHeight="1">
      <c r="A21" s="376" t="s">
        <v>36</v>
      </c>
      <c r="B21" s="390" t="s">
        <v>261</v>
      </c>
      <c r="C21" s="96"/>
      <c r="D21" s="382" t="s">
        <v>170</v>
      </c>
      <c r="E21" s="97"/>
      <c r="F21" s="586"/>
    </row>
    <row r="22" spans="1:6" ht="12.75" customHeight="1">
      <c r="A22" s="374" t="s">
        <v>37</v>
      </c>
      <c r="B22" s="390" t="s">
        <v>262</v>
      </c>
      <c r="C22" s="96"/>
      <c r="D22" s="381" t="s">
        <v>256</v>
      </c>
      <c r="E22" s="97"/>
      <c r="F22" s="586"/>
    </row>
    <row r="23" spans="1:6" ht="12.75" customHeight="1">
      <c r="A23" s="376" t="s">
        <v>38</v>
      </c>
      <c r="B23" s="391" t="s">
        <v>263</v>
      </c>
      <c r="C23" s="96"/>
      <c r="D23" s="382" t="s">
        <v>208</v>
      </c>
      <c r="E23" s="97"/>
      <c r="F23" s="586"/>
    </row>
    <row r="24" spans="1:6" ht="12.75" customHeight="1">
      <c r="A24" s="374" t="s">
        <v>39</v>
      </c>
      <c r="B24" s="392" t="s">
        <v>264</v>
      </c>
      <c r="C24" s="384">
        <f>+C25+C26+C27+C28+C29</f>
        <v>0</v>
      </c>
      <c r="D24" s="393" t="s">
        <v>206</v>
      </c>
      <c r="E24" s="97"/>
      <c r="F24" s="586"/>
    </row>
    <row r="25" spans="1:6" ht="12.75" customHeight="1">
      <c r="A25" s="376" t="s">
        <v>40</v>
      </c>
      <c r="B25" s="391" t="s">
        <v>265</v>
      </c>
      <c r="C25" s="96"/>
      <c r="D25" s="393" t="s">
        <v>462</v>
      </c>
      <c r="E25" s="97"/>
      <c r="F25" s="586"/>
    </row>
    <row r="26" spans="1:6" ht="12.75" customHeight="1">
      <c r="A26" s="374" t="s">
        <v>41</v>
      </c>
      <c r="B26" s="391" t="s">
        <v>266</v>
      </c>
      <c r="C26" s="96"/>
      <c r="D26" s="388"/>
      <c r="E26" s="97"/>
      <c r="F26" s="586"/>
    </row>
    <row r="27" spans="1:6" ht="12.75" customHeight="1">
      <c r="A27" s="376" t="s">
        <v>42</v>
      </c>
      <c r="B27" s="390" t="s">
        <v>267</v>
      </c>
      <c r="C27" s="96"/>
      <c r="D27" s="147"/>
      <c r="E27" s="97"/>
      <c r="F27" s="586"/>
    </row>
    <row r="28" spans="1:6" ht="12.75" customHeight="1">
      <c r="A28" s="374" t="s">
        <v>43</v>
      </c>
      <c r="B28" s="394" t="s">
        <v>268</v>
      </c>
      <c r="C28" s="96"/>
      <c r="D28" s="51"/>
      <c r="E28" s="97"/>
      <c r="F28" s="586"/>
    </row>
    <row r="29" spans="1:6" ht="12.75" customHeight="1" thickBot="1">
      <c r="A29" s="376" t="s">
        <v>44</v>
      </c>
      <c r="B29" s="395" t="s">
        <v>269</v>
      </c>
      <c r="C29" s="96"/>
      <c r="D29" s="147"/>
      <c r="E29" s="97"/>
      <c r="F29" s="586"/>
    </row>
    <row r="30" spans="1:6" ht="21.75" customHeight="1" thickBot="1">
      <c r="A30" s="379" t="s">
        <v>45</v>
      </c>
      <c r="B30" s="151" t="s">
        <v>459</v>
      </c>
      <c r="C30" s="355">
        <f>+C18+C24</f>
        <v>0</v>
      </c>
      <c r="D30" s="151" t="s">
        <v>463</v>
      </c>
      <c r="E30" s="360">
        <f>SUM(E18:E29)</f>
        <v>0</v>
      </c>
      <c r="F30" s="586"/>
    </row>
    <row r="31" spans="1:6" ht="13.5" thickBot="1">
      <c r="A31" s="379" t="s">
        <v>46</v>
      </c>
      <c r="B31" s="385" t="s">
        <v>464</v>
      </c>
      <c r="C31" s="386">
        <f>+C17+C30</f>
        <v>21975</v>
      </c>
      <c r="D31" s="385" t="s">
        <v>465</v>
      </c>
      <c r="E31" s="386">
        <f>+E17+E30</f>
        <v>21975</v>
      </c>
      <c r="F31" s="586"/>
    </row>
    <row r="32" spans="1:6" ht="13.5" thickBot="1">
      <c r="A32" s="379" t="s">
        <v>47</v>
      </c>
      <c r="B32" s="385" t="s">
        <v>182</v>
      </c>
      <c r="C32" s="386" t="str">
        <f>IF(C17-E17&lt;0,E17-C17,"-")</f>
        <v>-</v>
      </c>
      <c r="D32" s="385" t="s">
        <v>183</v>
      </c>
      <c r="E32" s="386" t="str">
        <f>IF(C17-E17&gt;0,C17-E17,"-")</f>
        <v>-</v>
      </c>
      <c r="F32" s="586"/>
    </row>
    <row r="33" spans="1:6" ht="13.5" thickBot="1">
      <c r="A33" s="379" t="s">
        <v>48</v>
      </c>
      <c r="B33" s="385" t="s">
        <v>257</v>
      </c>
      <c r="C33" s="386" t="str">
        <f>IF(C17+C18-E31&lt;0,E31-(C17+C18),"-")</f>
        <v>-</v>
      </c>
      <c r="D33" s="385" t="s">
        <v>258</v>
      </c>
      <c r="E33" s="386" t="str">
        <f>IF(C17+C18-E31&gt;0,C17+C18-E31,"-")</f>
        <v>-</v>
      </c>
      <c r="F33" s="58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2" t="s">
        <v>164</v>
      </c>
      <c r="E1" s="155" t="s">
        <v>168</v>
      </c>
    </row>
    <row r="3" spans="1:5" ht="12.75">
      <c r="A3" s="161"/>
      <c r="B3" s="162"/>
      <c r="C3" s="161"/>
      <c r="D3" s="164"/>
      <c r="E3" s="162"/>
    </row>
    <row r="4" spans="1:5" ht="15.75">
      <c r="A4" s="106" t="s">
        <v>466</v>
      </c>
      <c r="B4" s="163"/>
      <c r="C4" s="172"/>
      <c r="D4" s="164"/>
      <c r="E4" s="162"/>
    </row>
    <row r="5" spans="1:5" ht="12.75">
      <c r="A5" s="161"/>
      <c r="B5" s="162"/>
      <c r="C5" s="161"/>
      <c r="D5" s="164"/>
      <c r="E5" s="162"/>
    </row>
    <row r="6" spans="1:5" ht="12.75">
      <c r="A6" s="161" t="s">
        <v>468</v>
      </c>
      <c r="B6" s="162">
        <f>+'1.1.sz.mell.'!C61</f>
        <v>224826</v>
      </c>
      <c r="C6" s="161" t="s">
        <v>469</v>
      </c>
      <c r="D6" s="164">
        <f>+'2.1.sz.mell  '!C18+'2.2.sz.mell  '!C17</f>
        <v>224826</v>
      </c>
      <c r="E6" s="162">
        <f aca="true" t="shared" si="0" ref="E6:E15">+B6-D6</f>
        <v>0</v>
      </c>
    </row>
    <row r="7" spans="1:5" ht="12.75">
      <c r="A7" s="161" t="s">
        <v>470</v>
      </c>
      <c r="B7" s="162">
        <f>+'1.1.sz.mell.'!C84</f>
        <v>1345</v>
      </c>
      <c r="C7" s="161" t="s">
        <v>471</v>
      </c>
      <c r="D7" s="164">
        <f>+'2.1.sz.mell  '!C27+'2.2.sz.mell  '!C30</f>
        <v>1345</v>
      </c>
      <c r="E7" s="162">
        <f t="shared" si="0"/>
        <v>0</v>
      </c>
    </row>
    <row r="8" spans="1:5" ht="12.75">
      <c r="A8" s="161" t="s">
        <v>472</v>
      </c>
      <c r="B8" s="162">
        <f>+'1.1.sz.mell.'!C85</f>
        <v>226171</v>
      </c>
      <c r="C8" s="161" t="s">
        <v>473</v>
      </c>
      <c r="D8" s="164">
        <f>+'2.1.sz.mell  '!C28+'2.2.sz.mell  '!C31</f>
        <v>226171</v>
      </c>
      <c r="E8" s="162">
        <f t="shared" si="0"/>
        <v>0</v>
      </c>
    </row>
    <row r="9" spans="1:5" ht="12.75">
      <c r="A9" s="161"/>
      <c r="B9" s="162"/>
      <c r="C9" s="161"/>
      <c r="D9" s="164"/>
      <c r="E9" s="162"/>
    </row>
    <row r="10" spans="1:5" ht="12.75">
      <c r="A10" s="161"/>
      <c r="B10" s="162"/>
      <c r="C10" s="161"/>
      <c r="D10" s="164"/>
      <c r="E10" s="162"/>
    </row>
    <row r="11" spans="1:5" ht="15.75">
      <c r="A11" s="106" t="s">
        <v>467</v>
      </c>
      <c r="B11" s="163"/>
      <c r="C11" s="172"/>
      <c r="D11" s="164"/>
      <c r="E11" s="162"/>
    </row>
    <row r="12" spans="1:5" ht="12.75">
      <c r="A12" s="161"/>
      <c r="B12" s="162"/>
      <c r="C12" s="161"/>
      <c r="D12" s="164"/>
      <c r="E12" s="162"/>
    </row>
    <row r="13" spans="1:5" ht="12.75">
      <c r="A13" s="161" t="s">
        <v>477</v>
      </c>
      <c r="B13" s="162">
        <f>+'1.1.sz.mell.'!C124</f>
        <v>226171</v>
      </c>
      <c r="C13" s="161" t="s">
        <v>476</v>
      </c>
      <c r="D13" s="164">
        <f>+'2.1.sz.mell  '!E18+'2.2.sz.mell  '!E17</f>
        <v>226171</v>
      </c>
      <c r="E13" s="162">
        <f t="shared" si="0"/>
        <v>0</v>
      </c>
    </row>
    <row r="14" spans="1:5" ht="12.75">
      <c r="A14" s="161" t="s">
        <v>277</v>
      </c>
      <c r="B14" s="162">
        <f>+'1.1.sz.mell.'!C144</f>
        <v>0</v>
      </c>
      <c r="C14" s="161" t="s">
        <v>475</v>
      </c>
      <c r="D14" s="164">
        <f>+'2.1.sz.mell  '!E27+'2.2.sz.mell  '!E30</f>
        <v>0</v>
      </c>
      <c r="E14" s="162">
        <f t="shared" si="0"/>
        <v>0</v>
      </c>
    </row>
    <row r="15" spans="1:5" ht="12.75">
      <c r="A15" s="161" t="s">
        <v>478</v>
      </c>
      <c r="B15" s="162">
        <f>+'1.1.sz.mell.'!C145</f>
        <v>226171</v>
      </c>
      <c r="C15" s="161" t="s">
        <v>474</v>
      </c>
      <c r="D15" s="164">
        <f>+'2.1.sz.mell  '!E28+'2.2.sz.mell  '!E31</f>
        <v>226171</v>
      </c>
      <c r="E15" s="162">
        <f t="shared" si="0"/>
        <v>0</v>
      </c>
    </row>
    <row r="16" spans="1:5" ht="12.75">
      <c r="A16" s="153"/>
      <c r="B16" s="153"/>
      <c r="C16" s="161"/>
      <c r="D16" s="164"/>
      <c r="E16" s="154"/>
    </row>
    <row r="17" spans="1:5" ht="12.75">
      <c r="A17" s="153"/>
      <c r="B17" s="153"/>
      <c r="C17" s="153"/>
      <c r="D17" s="153"/>
      <c r="E17" s="153"/>
    </row>
    <row r="18" spans="1:5" ht="12.75">
      <c r="A18" s="153"/>
      <c r="B18" s="153"/>
      <c r="C18" s="153"/>
      <c r="D18" s="153"/>
      <c r="E18" s="153"/>
    </row>
    <row r="19" spans="1:5" ht="12.75">
      <c r="A19" s="153"/>
      <c r="B19" s="153"/>
      <c r="C19" s="153"/>
      <c r="D19" s="153"/>
      <c r="E19" s="153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zoomScalePageLayoutView="120" workbookViewId="0" topLeftCell="B1">
      <selection activeCell="F3" sqref="F3:F4"/>
    </sheetView>
  </sheetViews>
  <sheetFormatPr defaultColWidth="9.00390625" defaultRowHeight="12.75"/>
  <cols>
    <col min="1" max="1" width="5.625" style="175" customWidth="1"/>
    <col min="2" max="2" width="35.625" style="175" customWidth="1"/>
    <col min="3" max="6" width="14.00390625" style="175" customWidth="1"/>
    <col min="7" max="16384" width="9.375" style="175" customWidth="1"/>
  </cols>
  <sheetData>
    <row r="1" spans="1:6" ht="33" customHeight="1">
      <c r="A1" s="590" t="s">
        <v>552</v>
      </c>
      <c r="B1" s="590"/>
      <c r="C1" s="590"/>
      <c r="D1" s="590"/>
      <c r="E1" s="590"/>
      <c r="F1" s="590"/>
    </row>
    <row r="2" spans="1:7" ht="15.75" customHeight="1" thickBot="1">
      <c r="A2" s="176"/>
      <c r="B2" s="176"/>
      <c r="C2" s="591"/>
      <c r="D2" s="591"/>
      <c r="E2" s="598" t="s">
        <v>58</v>
      </c>
      <c r="F2" s="598"/>
      <c r="G2" s="183"/>
    </row>
    <row r="3" spans="1:6" ht="63" customHeight="1">
      <c r="A3" s="594" t="s">
        <v>19</v>
      </c>
      <c r="B3" s="596" t="s">
        <v>211</v>
      </c>
      <c r="C3" s="596" t="s">
        <v>278</v>
      </c>
      <c r="D3" s="596"/>
      <c r="E3" s="596"/>
      <c r="F3" s="592" t="s">
        <v>273</v>
      </c>
    </row>
    <row r="4" spans="1:6" ht="15.75" thickBot="1">
      <c r="A4" s="595"/>
      <c r="B4" s="597"/>
      <c r="C4" s="178" t="s">
        <v>271</v>
      </c>
      <c r="D4" s="178" t="s">
        <v>272</v>
      </c>
      <c r="E4" s="178" t="s">
        <v>479</v>
      </c>
      <c r="F4" s="593"/>
    </row>
    <row r="5" spans="1:6" ht="15.75" thickBot="1">
      <c r="A5" s="180">
        <v>1</v>
      </c>
      <c r="B5" s="181">
        <v>2</v>
      </c>
      <c r="C5" s="181">
        <v>3</v>
      </c>
      <c r="D5" s="181">
        <v>4</v>
      </c>
      <c r="E5" s="181">
        <v>5</v>
      </c>
      <c r="F5" s="182">
        <v>6</v>
      </c>
    </row>
    <row r="6" spans="1:6" ht="15">
      <c r="A6" s="179" t="s">
        <v>21</v>
      </c>
      <c r="B6" s="201"/>
      <c r="C6" s="202"/>
      <c r="D6" s="202"/>
      <c r="E6" s="202"/>
      <c r="F6" s="186">
        <f>SUM(C6:E6)</f>
        <v>0</v>
      </c>
    </row>
    <row r="7" spans="1:6" ht="15">
      <c r="A7" s="177" t="s">
        <v>22</v>
      </c>
      <c r="B7" s="203"/>
      <c r="C7" s="204"/>
      <c r="D7" s="204"/>
      <c r="E7" s="204"/>
      <c r="F7" s="187">
        <f>SUM(C7:E7)</f>
        <v>0</v>
      </c>
    </row>
    <row r="8" spans="1:6" ht="15">
      <c r="A8" s="177" t="s">
        <v>23</v>
      </c>
      <c r="B8" s="203"/>
      <c r="C8" s="204"/>
      <c r="D8" s="204"/>
      <c r="E8" s="204"/>
      <c r="F8" s="187">
        <f>SUM(C8:E8)</f>
        <v>0</v>
      </c>
    </row>
    <row r="9" spans="1:6" ht="15">
      <c r="A9" s="177" t="s">
        <v>24</v>
      </c>
      <c r="B9" s="203"/>
      <c r="C9" s="204"/>
      <c r="D9" s="204"/>
      <c r="E9" s="204"/>
      <c r="F9" s="187">
        <f>SUM(C9:E9)</f>
        <v>0</v>
      </c>
    </row>
    <row r="10" spans="1:6" ht="15.75" thickBot="1">
      <c r="A10" s="184" t="s">
        <v>25</v>
      </c>
      <c r="B10" s="205"/>
      <c r="C10" s="206"/>
      <c r="D10" s="206"/>
      <c r="E10" s="206"/>
      <c r="F10" s="187">
        <f>SUM(C10:E10)</f>
        <v>0</v>
      </c>
    </row>
    <row r="11" spans="1:6" s="529" customFormat="1" ht="15" thickBot="1">
      <c r="A11" s="526" t="s">
        <v>26</v>
      </c>
      <c r="B11" s="185" t="s">
        <v>213</v>
      </c>
      <c r="C11" s="527">
        <f>SUM(C6:C10)</f>
        <v>0</v>
      </c>
      <c r="D11" s="527">
        <f>SUM(D6:D10)</f>
        <v>0</v>
      </c>
      <c r="E11" s="527">
        <f>SUM(E6:E10)</f>
        <v>0</v>
      </c>
      <c r="F11" s="52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(III. 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Iroda 08</cp:lastModifiedBy>
  <cp:lastPrinted>2014-03-12T12:11:55Z</cp:lastPrinted>
  <dcterms:created xsi:type="dcterms:W3CDTF">1999-10-30T10:30:45Z</dcterms:created>
  <dcterms:modified xsi:type="dcterms:W3CDTF">2014-03-12T20:26:38Z</dcterms:modified>
  <cp:category/>
  <cp:version/>
  <cp:contentType/>
  <cp:contentStatus/>
</cp:coreProperties>
</file>