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Rendeletek\2017_évi_KV\2018.03.01-től\"/>
    </mc:Choice>
  </mc:AlternateContent>
  <bookViews>
    <workbookView xWindow="0" yWindow="0" windowWidth="19440" windowHeight="7065" tabRatio="727" firstSheet="18" activeTab="27"/>
  </bookViews>
  <sheets>
    <sheet name="ÖSSZEFÜGGÉSEK" sheetId="75" r:id="rId1"/>
    <sheet name="1.1.sz.mell." sheetId="1" r:id="rId2"/>
    <sheet name="1.2.sz.mell." sheetId="135" r:id="rId3"/>
    <sheet name="1.3.sz.mell" sheetId="136" r:id="rId4"/>
    <sheet name="1.4.sz.mell." sheetId="134" r:id="rId5"/>
    <sheet name="2.1.sz.mell  " sheetId="73" r:id="rId6"/>
    <sheet name="2.2.sz.mell  " sheetId="61" r:id="rId7"/>
    <sheet name="3.sz.mell.  " sheetId="62" r:id="rId8"/>
    <sheet name="4.sz.mell." sheetId="77" r:id="rId9"/>
    <sheet name="5.sz.mell." sheetId="78" r:id="rId10"/>
    <sheet name="6.sz.mell." sheetId="63" r:id="rId11"/>
    <sheet name="7.sz.mell." sheetId="64" r:id="rId12"/>
    <sheet name="8. sz. mell. " sheetId="71" r:id="rId13"/>
    <sheet name="9.1. sz. mell" sheetId="3" r:id="rId14"/>
    <sheet name="9.2. sz. mell" sheetId="79" r:id="rId15"/>
    <sheet name="9.3. sz. mell" sheetId="105" r:id="rId16"/>
    <sheet name="10.sz.mell" sheetId="89" r:id="rId17"/>
    <sheet name="11.sz.mell" sheetId="137" r:id="rId18"/>
    <sheet name="1. sz tájékoztató t." sheetId="87" r:id="rId19"/>
    <sheet name="2. sz tájékoztató t" sheetId="66" r:id="rId20"/>
    <sheet name="3. sz tájékoztató t." sheetId="88" r:id="rId21"/>
    <sheet name="4.sz tájékoztató t." sheetId="24" r:id="rId22"/>
    <sheet name="5.sz tájékoztató t." sheetId="2" r:id="rId23"/>
    <sheet name="6.sz tájékoztató t." sheetId="70" r:id="rId24"/>
    <sheet name="7. sz tájékoztató t." sheetId="128" r:id="rId25"/>
    <sheet name="8._sz_tájékoztato" sheetId="94" r:id="rId26"/>
    <sheet name="9_sz_tájékoztato" sheetId="129" r:id="rId27"/>
    <sheet name="Munka1" sheetId="131" r:id="rId28"/>
    <sheet name="Munka2" sheetId="132" r:id="rId29"/>
  </sheets>
  <externalReferences>
    <externalReference r:id="rId30"/>
  </externalReferences>
  <definedNames>
    <definedName name="_xlnm.Print_Titles" localSheetId="23">'6.sz tájékoztató t.'!$1:$2</definedName>
    <definedName name="_xlnm.Print_Titles" localSheetId="25">'8._sz_tájékoztato'!$1:$3</definedName>
    <definedName name="_xlnm.Print_Titles" localSheetId="13">'9.1. sz. mell'!$1:$6</definedName>
    <definedName name="_xlnm.Print_Titles" localSheetId="14">'9.2. sz. mell'!$1:$6</definedName>
    <definedName name="_xlnm.Print_Titles" localSheetId="15">'9.3. sz. mell'!$1:$6</definedName>
    <definedName name="_xlnm.Print_Area" localSheetId="18">'1. sz tájékoztató t.'!$A$1:$G$154</definedName>
    <definedName name="_xlnm.Print_Area" localSheetId="1">'1.1.sz.mell.'!$A$1:$F$161</definedName>
    <definedName name="_xlnm.Print_Area" localSheetId="21">'4.sz tájékoztató t.'!$A$1:$O$26</definedName>
    <definedName name="_xlnm.Print_Area" localSheetId="23">'6.sz tájékoztató t.'!$A$1:$D$118</definedName>
    <definedName name="_xlnm.Print_Area" localSheetId="24">'7. sz tájékoztató t.'!$A$1:$E$37</definedName>
    <definedName name="_xlnm.Print_Area" localSheetId="11">'7.sz.mell.'!$A$1:$F$22</definedName>
    <definedName name="_xlnm.Print_Area" localSheetId="25">'8._sz_tájékoztato'!$A$1:$D$78</definedName>
    <definedName name="_xlnm.Print_Area" localSheetId="13">'9.1. sz. mell'!$A$1:$F$158</definedName>
  </definedNames>
  <calcPr calcId="162913"/>
</workbook>
</file>

<file path=xl/calcChain.xml><?xml version="1.0" encoding="utf-8"?>
<calcChain xmlns="http://schemas.openxmlformats.org/spreadsheetml/2006/main">
  <c r="E17" i="94" l="1"/>
  <c r="E9" i="94"/>
  <c r="E95" i="70"/>
  <c r="E49" i="70"/>
  <c r="E4" i="70"/>
  <c r="O23" i="24" l="1"/>
  <c r="O21" i="24"/>
  <c r="F60" i="105"/>
  <c r="F59" i="105"/>
  <c r="F56" i="105"/>
  <c r="F55" i="105"/>
  <c r="F54" i="105"/>
  <c r="F53" i="105"/>
  <c r="F51" i="105" s="1"/>
  <c r="F52" i="105"/>
  <c r="E51" i="105"/>
  <c r="D51" i="105"/>
  <c r="D57" i="105" s="1"/>
  <c r="C51" i="105"/>
  <c r="F50" i="105"/>
  <c r="F49" i="105"/>
  <c r="F48" i="105"/>
  <c r="F47" i="105"/>
  <c r="F46" i="105"/>
  <c r="F45" i="105"/>
  <c r="E45" i="105"/>
  <c r="E57" i="105" s="1"/>
  <c r="D45" i="105"/>
  <c r="C45" i="105"/>
  <c r="C57" i="105" s="1"/>
  <c r="F40" i="105"/>
  <c r="F38" i="105"/>
  <c r="F37" i="105" s="1"/>
  <c r="E37" i="105"/>
  <c r="D37" i="105"/>
  <c r="C37" i="105"/>
  <c r="F35" i="105"/>
  <c r="F34" i="105"/>
  <c r="F33" i="105"/>
  <c r="F32" i="105"/>
  <c r="F31" i="105" s="1"/>
  <c r="E30" i="105"/>
  <c r="C30" i="105"/>
  <c r="F30" i="105" s="1"/>
  <c r="F29" i="105"/>
  <c r="F28" i="105"/>
  <c r="F27" i="105"/>
  <c r="F26" i="105" s="1"/>
  <c r="E26" i="105"/>
  <c r="C26" i="105"/>
  <c r="F25" i="105"/>
  <c r="F24" i="105"/>
  <c r="F23" i="105"/>
  <c r="F22" i="105"/>
  <c r="F21" i="105"/>
  <c r="F20" i="105" s="1"/>
  <c r="E20" i="105"/>
  <c r="C20" i="105"/>
  <c r="C36" i="105" s="1"/>
  <c r="C41" i="105" s="1"/>
  <c r="F19" i="105"/>
  <c r="F18" i="105"/>
  <c r="F17" i="105"/>
  <c r="F16" i="105"/>
  <c r="F15" i="105"/>
  <c r="F14" i="105"/>
  <c r="F13" i="105"/>
  <c r="F12" i="105"/>
  <c r="F11" i="105"/>
  <c r="F10" i="105"/>
  <c r="F8" i="105" s="1"/>
  <c r="F9" i="105"/>
  <c r="E8" i="105"/>
  <c r="E36" i="105" s="1"/>
  <c r="E41" i="105" s="1"/>
  <c r="D8" i="105"/>
  <c r="D36" i="105" s="1"/>
  <c r="D41" i="105" s="1"/>
  <c r="C8" i="105"/>
  <c r="F5" i="105"/>
  <c r="F4" i="105"/>
  <c r="F61" i="79"/>
  <c r="F60" i="79"/>
  <c r="F56" i="79"/>
  <c r="F55" i="79"/>
  <c r="F54" i="79"/>
  <c r="F53" i="79"/>
  <c r="F52" i="79" s="1"/>
  <c r="E52" i="79"/>
  <c r="D52" i="79"/>
  <c r="D58" i="79" s="1"/>
  <c r="C52" i="79"/>
  <c r="C58" i="79" s="1"/>
  <c r="F51" i="79"/>
  <c r="F50" i="79"/>
  <c r="F49" i="79"/>
  <c r="F48" i="79"/>
  <c r="F46" i="79" s="1"/>
  <c r="F47" i="79"/>
  <c r="E46" i="79"/>
  <c r="E58" i="79" s="1"/>
  <c r="D46" i="79"/>
  <c r="C46" i="79"/>
  <c r="F41" i="79"/>
  <c r="F40" i="79"/>
  <c r="F39" i="79"/>
  <c r="F38" i="79" s="1"/>
  <c r="E38" i="79"/>
  <c r="D38" i="79"/>
  <c r="C38" i="79"/>
  <c r="D37" i="79"/>
  <c r="D42" i="79" s="1"/>
  <c r="F36" i="79"/>
  <c r="F35" i="79"/>
  <c r="F34" i="79"/>
  <c r="F33" i="79"/>
  <c r="F31" i="79" s="1"/>
  <c r="F32" i="79"/>
  <c r="E31" i="79"/>
  <c r="C31" i="79"/>
  <c r="F30" i="79"/>
  <c r="F29" i="79"/>
  <c r="F28" i="79"/>
  <c r="F27" i="79"/>
  <c r="F26" i="79" s="1"/>
  <c r="E26" i="79"/>
  <c r="C26" i="79"/>
  <c r="C37" i="79" s="1"/>
  <c r="C42" i="79" s="1"/>
  <c r="F24" i="79"/>
  <c r="F23" i="79"/>
  <c r="F21" i="79"/>
  <c r="F20" i="79"/>
  <c r="E20" i="79"/>
  <c r="D20" i="79"/>
  <c r="C20" i="79"/>
  <c r="F19" i="79"/>
  <c r="F18" i="79"/>
  <c r="F17" i="79"/>
  <c r="F16" i="79"/>
  <c r="F15" i="79"/>
  <c r="F14" i="79"/>
  <c r="F13" i="79"/>
  <c r="F12" i="79"/>
  <c r="F11" i="79"/>
  <c r="F10" i="79"/>
  <c r="F8" i="79" s="1"/>
  <c r="F37" i="79" s="1"/>
  <c r="F42" i="79" s="1"/>
  <c r="F9" i="79"/>
  <c r="E8" i="79"/>
  <c r="E37" i="79" s="1"/>
  <c r="E42" i="79" s="1"/>
  <c r="D8" i="79"/>
  <c r="C8" i="79"/>
  <c r="F5" i="79"/>
  <c r="F4" i="79"/>
  <c r="C154" i="3"/>
  <c r="F153" i="3"/>
  <c r="F152" i="3"/>
  <c r="F151" i="3"/>
  <c r="F150" i="3"/>
  <c r="F149" i="3"/>
  <c r="F148" i="3"/>
  <c r="F147" i="3"/>
  <c r="E146" i="3"/>
  <c r="E154" i="3" s="1"/>
  <c r="F145" i="3"/>
  <c r="F144" i="3"/>
  <c r="F143" i="3"/>
  <c r="F142" i="3"/>
  <c r="F140" i="3" s="1"/>
  <c r="F141" i="3"/>
  <c r="E140" i="3"/>
  <c r="D140" i="3"/>
  <c r="C140" i="3"/>
  <c r="F139" i="3"/>
  <c r="F138" i="3"/>
  <c r="F137" i="3"/>
  <c r="F136" i="3"/>
  <c r="F135" i="3"/>
  <c r="F134" i="3"/>
  <c r="F133" i="3"/>
  <c r="E133" i="3"/>
  <c r="C133" i="3"/>
  <c r="F132" i="3"/>
  <c r="F131" i="3"/>
  <c r="F129" i="3" s="1"/>
  <c r="F130" i="3"/>
  <c r="E129" i="3"/>
  <c r="D129" i="3"/>
  <c r="D154" i="3" s="1"/>
  <c r="C129" i="3"/>
  <c r="F127" i="3"/>
  <c r="F126" i="3"/>
  <c r="F125" i="3"/>
  <c r="F124" i="3"/>
  <c r="F123" i="3"/>
  <c r="F122" i="3"/>
  <c r="F121" i="3"/>
  <c r="F119" i="3" s="1"/>
  <c r="F114" i="3" s="1"/>
  <c r="F120" i="3"/>
  <c r="E119" i="3"/>
  <c r="D119" i="3"/>
  <c r="C119" i="3"/>
  <c r="F118" i="3"/>
  <c r="F117" i="3"/>
  <c r="F116" i="3"/>
  <c r="F115" i="3"/>
  <c r="E114" i="3"/>
  <c r="D114" i="3"/>
  <c r="D128" i="3" s="1"/>
  <c r="D155" i="3" s="1"/>
  <c r="C114" i="3"/>
  <c r="C128" i="3" s="1"/>
  <c r="C155" i="3" s="1"/>
  <c r="F113" i="3"/>
  <c r="F112" i="3"/>
  <c r="F111" i="3"/>
  <c r="E111" i="3"/>
  <c r="D111" i="3"/>
  <c r="C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E98" i="3"/>
  <c r="D98" i="3"/>
  <c r="C98" i="3"/>
  <c r="F97" i="3"/>
  <c r="F96" i="3"/>
  <c r="F95" i="3"/>
  <c r="F94" i="3"/>
  <c r="F93" i="3"/>
  <c r="F128" i="3" s="1"/>
  <c r="E93" i="3"/>
  <c r="E128" i="3" s="1"/>
  <c r="E155" i="3" s="1"/>
  <c r="D93" i="3"/>
  <c r="C93" i="3"/>
  <c r="D89" i="3"/>
  <c r="F86" i="3"/>
  <c r="F85" i="3"/>
  <c r="F84" i="3"/>
  <c r="F83" i="3"/>
  <c r="E82" i="3"/>
  <c r="C82" i="3"/>
  <c r="F81" i="3"/>
  <c r="F80" i="3"/>
  <c r="F79" i="3"/>
  <c r="E78" i="3"/>
  <c r="C78" i="3"/>
  <c r="F77" i="3"/>
  <c r="F76" i="3"/>
  <c r="F75" i="3" s="1"/>
  <c r="E75" i="3"/>
  <c r="D75" i="3"/>
  <c r="C75" i="3"/>
  <c r="F74" i="3"/>
  <c r="F73" i="3"/>
  <c r="F72" i="3"/>
  <c r="F71" i="3"/>
  <c r="E70" i="3"/>
  <c r="E89" i="3" s="1"/>
  <c r="C70" i="3"/>
  <c r="F69" i="3"/>
  <c r="F68" i="3"/>
  <c r="F66" i="3" s="1"/>
  <c r="F89" i="3" s="1"/>
  <c r="F67" i="3"/>
  <c r="E66" i="3"/>
  <c r="C66" i="3"/>
  <c r="C89" i="3" s="1"/>
  <c r="F64" i="3"/>
  <c r="F63" i="3"/>
  <c r="F62" i="3"/>
  <c r="F61" i="3"/>
  <c r="F60" i="3" s="1"/>
  <c r="E60" i="3"/>
  <c r="D60" i="3"/>
  <c r="C60" i="3"/>
  <c r="F59" i="3"/>
  <c r="F58" i="3"/>
  <c r="F57" i="3"/>
  <c r="F56" i="3"/>
  <c r="F55" i="3" s="1"/>
  <c r="E55" i="3"/>
  <c r="D55" i="3"/>
  <c r="C55" i="3"/>
  <c r="F54" i="3"/>
  <c r="F53" i="3"/>
  <c r="F52" i="3"/>
  <c r="F51" i="3"/>
  <c r="F49" i="3" s="1"/>
  <c r="F50" i="3"/>
  <c r="E49" i="3"/>
  <c r="D49" i="3"/>
  <c r="C49" i="3"/>
  <c r="F48" i="3"/>
  <c r="F47" i="3"/>
  <c r="F46" i="3"/>
  <c r="F45" i="3"/>
  <c r="F44" i="3"/>
  <c r="F43" i="3"/>
  <c r="F42" i="3"/>
  <c r="F41" i="3"/>
  <c r="F40" i="3"/>
  <c r="F39" i="3"/>
  <c r="F38" i="3"/>
  <c r="F37" i="3" s="1"/>
  <c r="E37" i="3"/>
  <c r="E65" i="3" s="1"/>
  <c r="E90" i="3" s="1"/>
  <c r="D37" i="3"/>
  <c r="C37" i="3"/>
  <c r="C65" i="3" s="1"/>
  <c r="C90" i="3" s="1"/>
  <c r="F36" i="3"/>
  <c r="F35" i="3"/>
  <c r="F34" i="3"/>
  <c r="F33" i="3"/>
  <c r="F32" i="3"/>
  <c r="F31" i="3"/>
  <c r="F30" i="3"/>
  <c r="F29" i="3"/>
  <c r="E29" i="3"/>
  <c r="D29" i="3"/>
  <c r="C29" i="3"/>
  <c r="F28" i="3"/>
  <c r="F27" i="3"/>
  <c r="F26" i="3"/>
  <c r="F25" i="3"/>
  <c r="F24" i="3"/>
  <c r="F22" i="3" s="1"/>
  <c r="F23" i="3"/>
  <c r="E22" i="3"/>
  <c r="D22" i="3"/>
  <c r="C22" i="3"/>
  <c r="F21" i="3"/>
  <c r="F20" i="3"/>
  <c r="F19" i="3"/>
  <c r="F18" i="3"/>
  <c r="F17" i="3"/>
  <c r="F16" i="3"/>
  <c r="F15" i="3"/>
  <c r="E15" i="3"/>
  <c r="D15" i="3"/>
  <c r="C15" i="3"/>
  <c r="F14" i="3"/>
  <c r="F13" i="3"/>
  <c r="F12" i="3"/>
  <c r="F11" i="3"/>
  <c r="F10" i="3"/>
  <c r="F8" i="3" s="1"/>
  <c r="F9" i="3"/>
  <c r="E8" i="3"/>
  <c r="D8" i="3"/>
  <c r="D65" i="3" s="1"/>
  <c r="D90" i="3" s="1"/>
  <c r="C8" i="3"/>
  <c r="F5" i="3"/>
  <c r="F4" i="3"/>
  <c r="G29" i="64"/>
  <c r="F29" i="64"/>
  <c r="E29" i="64"/>
  <c r="D29" i="64"/>
  <c r="B29" i="64"/>
  <c r="H28" i="64"/>
  <c r="H25" i="64"/>
  <c r="H24" i="64"/>
  <c r="H23" i="64"/>
  <c r="H22" i="64"/>
  <c r="H21" i="64"/>
  <c r="H20" i="64"/>
  <c r="H19" i="64"/>
  <c r="H18" i="64"/>
  <c r="H17" i="64"/>
  <c r="H16" i="64"/>
  <c r="H15" i="64"/>
  <c r="H14" i="64"/>
  <c r="H13" i="64"/>
  <c r="H12" i="64"/>
  <c r="H11" i="64"/>
  <c r="H10" i="64"/>
  <c r="H9" i="64"/>
  <c r="H8" i="64"/>
  <c r="H7" i="64"/>
  <c r="H6" i="64"/>
  <c r="H5" i="64"/>
  <c r="H29" i="64" s="1"/>
  <c r="H3" i="64"/>
  <c r="G3" i="64"/>
  <c r="E3" i="64"/>
  <c r="D3" i="64"/>
  <c r="H2" i="64"/>
  <c r="G33" i="63"/>
  <c r="F33" i="63"/>
  <c r="E33" i="63"/>
  <c r="D33" i="63"/>
  <c r="B33" i="63"/>
  <c r="H32" i="63"/>
  <c r="H31" i="63"/>
  <c r="H30" i="63"/>
  <c r="H29" i="63"/>
  <c r="H28" i="63"/>
  <c r="H27" i="63"/>
  <c r="H26" i="63"/>
  <c r="H25" i="63"/>
  <c r="H24" i="63"/>
  <c r="H23" i="63"/>
  <c r="H22" i="63"/>
  <c r="H21" i="63"/>
  <c r="H20" i="63"/>
  <c r="H19" i="63"/>
  <c r="H18" i="63"/>
  <c r="H17" i="63"/>
  <c r="H16" i="63"/>
  <c r="H15" i="63"/>
  <c r="H14" i="63"/>
  <c r="H13" i="63"/>
  <c r="H12" i="63"/>
  <c r="H11" i="63"/>
  <c r="H10" i="63"/>
  <c r="H8" i="63"/>
  <c r="H7" i="63"/>
  <c r="H6" i="63"/>
  <c r="H5" i="63"/>
  <c r="H33" i="63" s="1"/>
  <c r="H3" i="63"/>
  <c r="G3" i="63"/>
  <c r="E3" i="63"/>
  <c r="D3" i="63"/>
  <c r="H2" i="63"/>
  <c r="H32" i="61"/>
  <c r="C32" i="61"/>
  <c r="J30" i="61"/>
  <c r="I30" i="61"/>
  <c r="H30" i="61"/>
  <c r="H31" i="61" s="1"/>
  <c r="E30" i="61"/>
  <c r="F29" i="61"/>
  <c r="K28" i="61"/>
  <c r="F28" i="61"/>
  <c r="K27" i="61"/>
  <c r="F27" i="61"/>
  <c r="K26" i="61"/>
  <c r="F26" i="61"/>
  <c r="K25" i="61"/>
  <c r="F25" i="61"/>
  <c r="F24" i="61" s="1"/>
  <c r="K24" i="61"/>
  <c r="E24" i="61"/>
  <c r="C24" i="61"/>
  <c r="K23" i="61"/>
  <c r="F23" i="61"/>
  <c r="K22" i="61"/>
  <c r="F22" i="61"/>
  <c r="K21" i="61"/>
  <c r="F21" i="61"/>
  <c r="K20" i="61"/>
  <c r="F20" i="61"/>
  <c r="K19" i="61"/>
  <c r="K30" i="61" s="1"/>
  <c r="F19" i="61"/>
  <c r="K18" i="61"/>
  <c r="F18" i="61"/>
  <c r="F30" i="61" s="1"/>
  <c r="E18" i="61"/>
  <c r="C18" i="61"/>
  <c r="C30" i="61" s="1"/>
  <c r="C31" i="61" s="1"/>
  <c r="J17" i="61"/>
  <c r="J31" i="61" s="1"/>
  <c r="I17" i="61"/>
  <c r="I31" i="61" s="1"/>
  <c r="H17" i="61"/>
  <c r="E17" i="61"/>
  <c r="J32" i="61" s="1"/>
  <c r="D17" i="61"/>
  <c r="I32" i="61" s="1"/>
  <c r="C17" i="61"/>
  <c r="K16" i="61"/>
  <c r="F16" i="61"/>
  <c r="K15" i="61"/>
  <c r="F15" i="61"/>
  <c r="K14" i="61"/>
  <c r="F14" i="61"/>
  <c r="K13" i="61"/>
  <c r="F13" i="61"/>
  <c r="K12" i="61"/>
  <c r="F12" i="61"/>
  <c r="K11" i="61"/>
  <c r="F11" i="61"/>
  <c r="K10" i="61"/>
  <c r="F10" i="61"/>
  <c r="K9" i="61"/>
  <c r="F9" i="61"/>
  <c r="K8" i="61"/>
  <c r="F8" i="61"/>
  <c r="F7" i="61"/>
  <c r="K6" i="61"/>
  <c r="K17" i="61" s="1"/>
  <c r="K31" i="61" s="1"/>
  <c r="F6" i="61"/>
  <c r="F17" i="61" s="1"/>
  <c r="K4" i="61"/>
  <c r="J4" i="61"/>
  <c r="H4" i="61"/>
  <c r="F4" i="61"/>
  <c r="E4" i="61"/>
  <c r="C4" i="61"/>
  <c r="K2" i="61"/>
  <c r="J29" i="73"/>
  <c r="I29" i="73"/>
  <c r="H29" i="73"/>
  <c r="F28" i="73"/>
  <c r="K27" i="73"/>
  <c r="F27" i="73"/>
  <c r="K26" i="73"/>
  <c r="F26" i="73"/>
  <c r="K25" i="73"/>
  <c r="F25" i="73"/>
  <c r="K24" i="73"/>
  <c r="F24" i="73"/>
  <c r="E24" i="73"/>
  <c r="C24" i="73"/>
  <c r="K23" i="73"/>
  <c r="F23" i="73"/>
  <c r="K22" i="73"/>
  <c r="F22" i="73"/>
  <c r="K21" i="73"/>
  <c r="F21" i="73"/>
  <c r="K20" i="73"/>
  <c r="F20" i="73"/>
  <c r="K19" i="73"/>
  <c r="K29" i="73" s="1"/>
  <c r="F19" i="73"/>
  <c r="F29" i="73" s="1"/>
  <c r="E19" i="73"/>
  <c r="E29" i="73" s="1"/>
  <c r="D19" i="73"/>
  <c r="D29" i="73" s="1"/>
  <c r="C19" i="73"/>
  <c r="C29" i="73" s="1"/>
  <c r="J18" i="73"/>
  <c r="J30" i="73" s="1"/>
  <c r="I18" i="73"/>
  <c r="I30" i="73" s="1"/>
  <c r="H18" i="73"/>
  <c r="H30" i="73" s="1"/>
  <c r="E18" i="73"/>
  <c r="J31" i="73" s="1"/>
  <c r="D18" i="73"/>
  <c r="I31" i="73" s="1"/>
  <c r="C18" i="73"/>
  <c r="H31" i="73" s="1"/>
  <c r="K17" i="73"/>
  <c r="K16" i="73"/>
  <c r="F16" i="73"/>
  <c r="K15" i="73"/>
  <c r="F15" i="73"/>
  <c r="K14" i="73"/>
  <c r="F14" i="73"/>
  <c r="K13" i="73"/>
  <c r="F13" i="73"/>
  <c r="K12" i="73"/>
  <c r="F12" i="73"/>
  <c r="K11" i="73"/>
  <c r="F11" i="73"/>
  <c r="K10" i="73"/>
  <c r="F10" i="73"/>
  <c r="K9" i="73"/>
  <c r="F9" i="73"/>
  <c r="K8" i="73"/>
  <c r="F8" i="73"/>
  <c r="K7" i="73"/>
  <c r="F7" i="73"/>
  <c r="F18" i="73" s="1"/>
  <c r="K6" i="73"/>
  <c r="K18" i="73" s="1"/>
  <c r="K30" i="73" s="1"/>
  <c r="F6" i="73"/>
  <c r="K4" i="73"/>
  <c r="J4" i="73"/>
  <c r="F4" i="73"/>
  <c r="E4" i="73"/>
  <c r="C4" i="73"/>
  <c r="H4" i="73" s="1"/>
  <c r="K2" i="73"/>
  <c r="F154" i="134"/>
  <c r="F153" i="134"/>
  <c r="F152" i="134"/>
  <c r="F151" i="134"/>
  <c r="F150" i="134"/>
  <c r="F149" i="134"/>
  <c r="F148" i="134"/>
  <c r="F147" i="134" s="1"/>
  <c r="E147" i="134"/>
  <c r="C147" i="134"/>
  <c r="F146" i="134"/>
  <c r="F145" i="134"/>
  <c r="F144" i="134"/>
  <c r="F142" i="134" s="1"/>
  <c r="F143" i="134"/>
  <c r="E142" i="134"/>
  <c r="C142" i="134"/>
  <c r="F141" i="134"/>
  <c r="F140" i="134"/>
  <c r="F139" i="134"/>
  <c r="F138" i="134"/>
  <c r="F137" i="134"/>
  <c r="F136" i="134"/>
  <c r="F135" i="134" s="1"/>
  <c r="E135" i="134"/>
  <c r="C135" i="134"/>
  <c r="F134" i="134"/>
  <c r="F133" i="134"/>
  <c r="F132" i="134"/>
  <c r="F131" i="134" s="1"/>
  <c r="F155" i="134" s="1"/>
  <c r="E131" i="134"/>
  <c r="E155" i="134" s="1"/>
  <c r="C131" i="134"/>
  <c r="C155" i="134" s="1"/>
  <c r="F129" i="134"/>
  <c r="F128" i="134"/>
  <c r="F127" i="134"/>
  <c r="F126" i="134"/>
  <c r="F125" i="134"/>
  <c r="F124" i="134"/>
  <c r="F123" i="134"/>
  <c r="F122" i="134"/>
  <c r="F121" i="134"/>
  <c r="F120" i="134"/>
  <c r="F119" i="134"/>
  <c r="F118" i="134"/>
  <c r="F117" i="134"/>
  <c r="F116" i="134" s="1"/>
  <c r="E116" i="134"/>
  <c r="C116" i="134"/>
  <c r="F115" i="134"/>
  <c r="F114" i="134"/>
  <c r="F113" i="134"/>
  <c r="F112" i="134"/>
  <c r="F111" i="134"/>
  <c r="F110" i="134"/>
  <c r="F109" i="134"/>
  <c r="F108" i="134"/>
  <c r="F107" i="134"/>
  <c r="F106" i="134"/>
  <c r="F105" i="134"/>
  <c r="F104" i="134"/>
  <c r="F103" i="134"/>
  <c r="F102" i="134"/>
  <c r="F101" i="134"/>
  <c r="F100" i="134"/>
  <c r="F99" i="134"/>
  <c r="F95" i="134" s="1"/>
  <c r="F98" i="134"/>
  <c r="F97" i="134"/>
  <c r="F96" i="134"/>
  <c r="E95" i="134"/>
  <c r="E130" i="134" s="1"/>
  <c r="E156" i="134" s="1"/>
  <c r="D95" i="134"/>
  <c r="D130" i="134" s="1"/>
  <c r="D156" i="134" s="1"/>
  <c r="C95" i="134"/>
  <c r="C130" i="134" s="1"/>
  <c r="C156" i="134" s="1"/>
  <c r="F93" i="134"/>
  <c r="C92" i="134"/>
  <c r="E87" i="134"/>
  <c r="E161" i="134" s="1"/>
  <c r="F86" i="134"/>
  <c r="F85" i="134"/>
  <c r="F84" i="134"/>
  <c r="F83" i="134"/>
  <c r="F82" i="134"/>
  <c r="F81" i="134"/>
  <c r="F80" i="134"/>
  <c r="E80" i="134"/>
  <c r="C80" i="134"/>
  <c r="F79" i="134"/>
  <c r="F78" i="134"/>
  <c r="F76" i="134" s="1"/>
  <c r="F77" i="134"/>
  <c r="E76" i="134"/>
  <c r="C76" i="134"/>
  <c r="F75" i="134"/>
  <c r="F74" i="134"/>
  <c r="F73" i="134" s="1"/>
  <c r="E73" i="134"/>
  <c r="C73" i="134"/>
  <c r="F72" i="134"/>
  <c r="F71" i="134"/>
  <c r="F70" i="134"/>
  <c r="F68" i="134" s="1"/>
  <c r="F69" i="134"/>
  <c r="E68" i="134"/>
  <c r="C68" i="134"/>
  <c r="F67" i="134"/>
  <c r="F66" i="134"/>
  <c r="F65" i="134"/>
  <c r="F64" i="134"/>
  <c r="E64" i="134"/>
  <c r="C64" i="134"/>
  <c r="C87" i="134" s="1"/>
  <c r="F62" i="134"/>
  <c r="F61" i="134"/>
  <c r="F60" i="134"/>
  <c r="F59" i="134"/>
  <c r="F58" i="134" s="1"/>
  <c r="E58" i="134"/>
  <c r="E63" i="134" s="1"/>
  <c r="C58" i="134"/>
  <c r="F57" i="134"/>
  <c r="F56" i="134"/>
  <c r="F55" i="134"/>
  <c r="F53" i="134" s="1"/>
  <c r="F54" i="134"/>
  <c r="E53" i="134"/>
  <c r="C53" i="134"/>
  <c r="F52" i="134"/>
  <c r="F51" i="134"/>
  <c r="F50" i="134"/>
  <c r="F49" i="134"/>
  <c r="F47" i="134" s="1"/>
  <c r="F48" i="134"/>
  <c r="E47" i="134"/>
  <c r="D47" i="134"/>
  <c r="C47" i="134"/>
  <c r="F46" i="134"/>
  <c r="F45" i="134"/>
  <c r="F44" i="134"/>
  <c r="F43" i="134"/>
  <c r="F42" i="134"/>
  <c r="F41" i="134"/>
  <c r="F40" i="134"/>
  <c r="F39" i="134"/>
  <c r="F38" i="134"/>
  <c r="F37" i="134"/>
  <c r="F36" i="134"/>
  <c r="F35" i="134" s="1"/>
  <c r="E35" i="134"/>
  <c r="C35" i="134"/>
  <c r="F34" i="134"/>
  <c r="F27" i="134" s="1"/>
  <c r="F33" i="134"/>
  <c r="F32" i="134"/>
  <c r="F31" i="134"/>
  <c r="F30" i="134"/>
  <c r="F29" i="134"/>
  <c r="F28" i="134"/>
  <c r="E28" i="134"/>
  <c r="E27" i="134"/>
  <c r="C27" i="134"/>
  <c r="F26" i="134"/>
  <c r="F25" i="134"/>
  <c r="F24" i="134"/>
  <c r="F23" i="134"/>
  <c r="F22" i="134"/>
  <c r="F21" i="134"/>
  <c r="F20" i="134" s="1"/>
  <c r="E20" i="134"/>
  <c r="C20" i="134"/>
  <c r="F19" i="134"/>
  <c r="F18" i="134"/>
  <c r="F17" i="134"/>
  <c r="F16" i="134"/>
  <c r="F15" i="134"/>
  <c r="F13" i="134" s="1"/>
  <c r="F14" i="134"/>
  <c r="E13" i="134"/>
  <c r="D13" i="134"/>
  <c r="D63" i="134" s="1"/>
  <c r="C13" i="134"/>
  <c r="F12" i="134"/>
  <c r="F11" i="134"/>
  <c r="F10" i="134"/>
  <c r="F6" i="134" s="1"/>
  <c r="F63" i="134" s="1"/>
  <c r="F9" i="134"/>
  <c r="F8" i="134"/>
  <c r="F7" i="134"/>
  <c r="E6" i="134"/>
  <c r="C6" i="134"/>
  <c r="C63" i="134" s="1"/>
  <c r="F4" i="134"/>
  <c r="C3" i="134"/>
  <c r="F2" i="134"/>
  <c r="F91" i="134" s="1"/>
  <c r="F159" i="134" s="1"/>
  <c r="F154" i="136"/>
  <c r="F153" i="136"/>
  <c r="F152" i="136"/>
  <c r="F151" i="136"/>
  <c r="F150" i="136"/>
  <c r="F149" i="136"/>
  <c r="F148" i="136"/>
  <c r="F147" i="136" s="1"/>
  <c r="E147" i="136"/>
  <c r="C147" i="136"/>
  <c r="F146" i="136"/>
  <c r="F145" i="136"/>
  <c r="F144" i="136"/>
  <c r="F143" i="136"/>
  <c r="F142" i="136"/>
  <c r="E142" i="136"/>
  <c r="C142" i="136"/>
  <c r="F141" i="136"/>
  <c r="F140" i="136"/>
  <c r="F139" i="136"/>
  <c r="F138" i="136"/>
  <c r="F137" i="136"/>
  <c r="F136" i="136"/>
  <c r="F135" i="136" s="1"/>
  <c r="E135" i="136"/>
  <c r="C135" i="136"/>
  <c r="F134" i="136"/>
  <c r="F133" i="136"/>
  <c r="F132" i="136"/>
  <c r="F131" i="136" s="1"/>
  <c r="E131" i="136"/>
  <c r="E155" i="136" s="1"/>
  <c r="C131" i="136"/>
  <c r="C155" i="136" s="1"/>
  <c r="F129" i="136"/>
  <c r="F128" i="136"/>
  <c r="F127" i="136"/>
  <c r="F126" i="136"/>
  <c r="F125" i="136"/>
  <c r="F124" i="136"/>
  <c r="F123" i="136"/>
  <c r="F122" i="136"/>
  <c r="F121" i="136"/>
  <c r="F120" i="136"/>
  <c r="F119" i="136"/>
  <c r="F118" i="136"/>
  <c r="F117" i="136"/>
  <c r="F116" i="136"/>
  <c r="E116" i="136"/>
  <c r="C116" i="136"/>
  <c r="C130" i="136" s="1"/>
  <c r="C156" i="136" s="1"/>
  <c r="F115" i="136"/>
  <c r="F114" i="136"/>
  <c r="E113" i="136"/>
  <c r="F113" i="136" s="1"/>
  <c r="F112" i="136"/>
  <c r="F111" i="136"/>
  <c r="F110" i="136"/>
  <c r="F109" i="136"/>
  <c r="F108" i="136"/>
  <c r="F107" i="136"/>
  <c r="F106" i="136"/>
  <c r="F105" i="136"/>
  <c r="F104" i="136"/>
  <c r="F103" i="136"/>
  <c r="F102" i="136"/>
  <c r="F101" i="136"/>
  <c r="E100" i="136"/>
  <c r="F100" i="136" s="1"/>
  <c r="F99" i="136"/>
  <c r="F98" i="136"/>
  <c r="F97" i="136"/>
  <c r="F96" i="136"/>
  <c r="F95" i="136" s="1"/>
  <c r="F130" i="136" s="1"/>
  <c r="E95" i="136"/>
  <c r="E130" i="136" s="1"/>
  <c r="E156" i="136" s="1"/>
  <c r="C95" i="136"/>
  <c r="F93" i="136"/>
  <c r="C92" i="136"/>
  <c r="F86" i="136"/>
  <c r="F85" i="136"/>
  <c r="F84" i="136"/>
  <c r="F83" i="136"/>
  <c r="F82" i="136"/>
  <c r="F81" i="136"/>
  <c r="F80" i="136" s="1"/>
  <c r="E80" i="136"/>
  <c r="C80" i="136"/>
  <c r="F79" i="136"/>
  <c r="F78" i="136"/>
  <c r="F77" i="136"/>
  <c r="F76" i="136" s="1"/>
  <c r="E76" i="136"/>
  <c r="C76" i="136"/>
  <c r="F75" i="136"/>
  <c r="F74" i="136"/>
  <c r="F73" i="136"/>
  <c r="E73" i="136"/>
  <c r="C73" i="136"/>
  <c r="C87" i="136" s="1"/>
  <c r="F72" i="136"/>
  <c r="F71" i="136"/>
  <c r="F70" i="136"/>
  <c r="F69" i="136"/>
  <c r="F68" i="136" s="1"/>
  <c r="E68" i="136"/>
  <c r="C68" i="136"/>
  <c r="F67" i="136"/>
  <c r="F66" i="136"/>
  <c r="F65" i="136"/>
  <c r="F64" i="136" s="1"/>
  <c r="F87" i="136" s="1"/>
  <c r="E64" i="136"/>
  <c r="E87" i="136" s="1"/>
  <c r="E161" i="136" s="1"/>
  <c r="C64" i="136"/>
  <c r="F62" i="136"/>
  <c r="F61" i="136"/>
  <c r="F60" i="136"/>
  <c r="F59" i="136"/>
  <c r="F58" i="136" s="1"/>
  <c r="E58" i="136"/>
  <c r="C58" i="136"/>
  <c r="F57" i="136"/>
  <c r="F56" i="136"/>
  <c r="F55" i="136"/>
  <c r="F53" i="136" s="1"/>
  <c r="F54" i="136"/>
  <c r="E53" i="136"/>
  <c r="C53" i="136"/>
  <c r="F52" i="136"/>
  <c r="F51" i="136"/>
  <c r="F50" i="136"/>
  <c r="F48" i="136"/>
  <c r="F47" i="136" s="1"/>
  <c r="E47" i="136"/>
  <c r="C47" i="136"/>
  <c r="F46" i="136"/>
  <c r="F45" i="136"/>
  <c r="F44" i="136"/>
  <c r="F43" i="136"/>
  <c r="F42" i="136"/>
  <c r="F41" i="136"/>
  <c r="F40" i="136"/>
  <c r="F39" i="136"/>
  <c r="F38" i="136"/>
  <c r="F37" i="136"/>
  <c r="F36" i="136"/>
  <c r="F35" i="136" s="1"/>
  <c r="E35" i="136"/>
  <c r="C35" i="136"/>
  <c r="F34" i="136"/>
  <c r="F33" i="136"/>
  <c r="F32" i="136"/>
  <c r="F31" i="136"/>
  <c r="F30" i="136"/>
  <c r="F29" i="136"/>
  <c r="F28" i="136"/>
  <c r="F27" i="136" s="1"/>
  <c r="E27" i="136"/>
  <c r="C27" i="136"/>
  <c r="F25" i="136"/>
  <c r="F24" i="136"/>
  <c r="F23" i="136"/>
  <c r="F22" i="136"/>
  <c r="F21" i="136"/>
  <c r="F20" i="136" s="1"/>
  <c r="E20" i="136"/>
  <c r="C20" i="136"/>
  <c r="F19" i="136"/>
  <c r="F18" i="136"/>
  <c r="F17" i="136"/>
  <c r="F16" i="136"/>
  <c r="F15" i="136"/>
  <c r="F13" i="136" s="1"/>
  <c r="F14" i="136"/>
  <c r="E13" i="136"/>
  <c r="C13" i="136"/>
  <c r="C63" i="136" s="1"/>
  <c r="F12" i="136"/>
  <c r="F11" i="136"/>
  <c r="F10" i="136"/>
  <c r="F9" i="136"/>
  <c r="F8" i="136"/>
  <c r="F7" i="136"/>
  <c r="F6" i="136" s="1"/>
  <c r="E6" i="136"/>
  <c r="E63" i="136" s="1"/>
  <c r="C6" i="136"/>
  <c r="F4" i="136"/>
  <c r="C3" i="136"/>
  <c r="F2" i="136"/>
  <c r="F91" i="136" s="1"/>
  <c r="F159" i="136" s="1"/>
  <c r="F154" i="135"/>
  <c r="F153" i="135"/>
  <c r="F152" i="135"/>
  <c r="F151" i="135"/>
  <c r="F150" i="135"/>
  <c r="F149" i="135"/>
  <c r="F148" i="135"/>
  <c r="F147" i="135" s="1"/>
  <c r="E147" i="135"/>
  <c r="C147" i="135"/>
  <c r="F146" i="135"/>
  <c r="F145" i="135"/>
  <c r="F144" i="135"/>
  <c r="F143" i="135"/>
  <c r="F142" i="135"/>
  <c r="E142" i="135"/>
  <c r="C142" i="135"/>
  <c r="F141" i="135"/>
  <c r="F140" i="135"/>
  <c r="F139" i="135"/>
  <c r="F138" i="135"/>
  <c r="F137" i="135"/>
  <c r="F136" i="135"/>
  <c r="F135" i="135" s="1"/>
  <c r="E135" i="135"/>
  <c r="C135" i="135"/>
  <c r="F134" i="135"/>
  <c r="F133" i="135"/>
  <c r="F132" i="135"/>
  <c r="F131" i="135" s="1"/>
  <c r="F155" i="135" s="1"/>
  <c r="E131" i="135"/>
  <c r="E155" i="135" s="1"/>
  <c r="C131" i="135"/>
  <c r="C155" i="135" s="1"/>
  <c r="F129" i="135"/>
  <c r="F128" i="135"/>
  <c r="F127" i="135"/>
  <c r="F126" i="135"/>
  <c r="F125" i="135"/>
  <c r="F124" i="135"/>
  <c r="F123" i="135"/>
  <c r="F122" i="135"/>
  <c r="E121" i="135"/>
  <c r="F121" i="135" s="1"/>
  <c r="F120" i="135"/>
  <c r="F119" i="135"/>
  <c r="F118" i="135"/>
  <c r="F117" i="135"/>
  <c r="F116" i="135" s="1"/>
  <c r="E116" i="135"/>
  <c r="C116" i="135"/>
  <c r="F115" i="135"/>
  <c r="F114" i="135"/>
  <c r="F113" i="135"/>
  <c r="E113" i="135"/>
  <c r="F112" i="135"/>
  <c r="F111" i="135"/>
  <c r="F110" i="135"/>
  <c r="F109" i="135"/>
  <c r="F108" i="135"/>
  <c r="F107" i="135"/>
  <c r="F106" i="135"/>
  <c r="F105" i="135"/>
  <c r="F104" i="135"/>
  <c r="F103" i="135"/>
  <c r="F102" i="135"/>
  <c r="F101" i="135"/>
  <c r="F100" i="135"/>
  <c r="E100" i="135"/>
  <c r="F99" i="135"/>
  <c r="F98" i="135"/>
  <c r="F97" i="135"/>
  <c r="F96" i="135"/>
  <c r="F95" i="135"/>
  <c r="F130" i="135" s="1"/>
  <c r="F156" i="135" s="1"/>
  <c r="E95" i="135"/>
  <c r="E130" i="135" s="1"/>
  <c r="E156" i="135" s="1"/>
  <c r="C95" i="135"/>
  <c r="C130" i="135" s="1"/>
  <c r="C156" i="135" s="1"/>
  <c r="F93" i="135"/>
  <c r="C92" i="135"/>
  <c r="F86" i="135"/>
  <c r="F85" i="135"/>
  <c r="F84" i="135"/>
  <c r="F83" i="135"/>
  <c r="F82" i="135"/>
  <c r="F80" i="135" s="1"/>
  <c r="F81" i="135"/>
  <c r="E80" i="135"/>
  <c r="C80" i="135"/>
  <c r="F79" i="135"/>
  <c r="F78" i="135"/>
  <c r="F77" i="135"/>
  <c r="F76" i="135"/>
  <c r="E76" i="135"/>
  <c r="C76" i="135"/>
  <c r="F75" i="135"/>
  <c r="F74" i="135"/>
  <c r="F73" i="135" s="1"/>
  <c r="E73" i="135"/>
  <c r="E87" i="135" s="1"/>
  <c r="E161" i="135" s="1"/>
  <c r="C73" i="135"/>
  <c r="F72" i="135"/>
  <c r="F71" i="135"/>
  <c r="F70" i="135"/>
  <c r="F69" i="135"/>
  <c r="F68" i="135"/>
  <c r="E68" i="135"/>
  <c r="C68" i="135"/>
  <c r="F67" i="135"/>
  <c r="F66" i="135"/>
  <c r="F64" i="135" s="1"/>
  <c r="F65" i="135"/>
  <c r="E64" i="135"/>
  <c r="C64" i="135"/>
  <c r="C87" i="135" s="1"/>
  <c r="C161" i="135" s="1"/>
  <c r="F62" i="135"/>
  <c r="F61" i="135"/>
  <c r="F60" i="135"/>
  <c r="F59" i="135"/>
  <c r="F58" i="135"/>
  <c r="E58" i="135"/>
  <c r="C58" i="135"/>
  <c r="F57" i="135"/>
  <c r="F56" i="135"/>
  <c r="F55" i="135"/>
  <c r="F54" i="135"/>
  <c r="F53" i="135" s="1"/>
  <c r="E53" i="135"/>
  <c r="C53" i="135"/>
  <c r="F52" i="135"/>
  <c r="F51" i="135"/>
  <c r="F50" i="135"/>
  <c r="F49" i="135"/>
  <c r="F48" i="135"/>
  <c r="F47" i="135" s="1"/>
  <c r="E47" i="135"/>
  <c r="C47" i="135"/>
  <c r="F46" i="135"/>
  <c r="F45" i="135"/>
  <c r="F44" i="135"/>
  <c r="F43" i="135"/>
  <c r="F42" i="135"/>
  <c r="F41" i="135"/>
  <c r="F40" i="135"/>
  <c r="F39" i="135"/>
  <c r="F38" i="135"/>
  <c r="F37" i="135"/>
  <c r="F36" i="135"/>
  <c r="F35" i="135" s="1"/>
  <c r="E35" i="135"/>
  <c r="C35" i="135"/>
  <c r="F34" i="135"/>
  <c r="F33" i="135"/>
  <c r="F32" i="135"/>
  <c r="F31" i="135"/>
  <c r="F30" i="135"/>
  <c r="F29" i="135"/>
  <c r="F28" i="135"/>
  <c r="E28" i="135"/>
  <c r="F27" i="135"/>
  <c r="E27" i="135"/>
  <c r="C27" i="135"/>
  <c r="F26" i="135"/>
  <c r="F25" i="135"/>
  <c r="F24" i="135"/>
  <c r="F23" i="135"/>
  <c r="F22" i="135"/>
  <c r="F21" i="135"/>
  <c r="F20" i="135" s="1"/>
  <c r="E20" i="135"/>
  <c r="C20" i="135"/>
  <c r="F19" i="135"/>
  <c r="F18" i="135"/>
  <c r="F17" i="135"/>
  <c r="F16" i="135"/>
  <c r="F15" i="135"/>
  <c r="F13" i="135" s="1"/>
  <c r="F14" i="135"/>
  <c r="E13" i="135"/>
  <c r="C13" i="135"/>
  <c r="F12" i="135"/>
  <c r="F11" i="135"/>
  <c r="F10" i="135"/>
  <c r="F9" i="135"/>
  <c r="F8" i="135"/>
  <c r="F7" i="135"/>
  <c r="F6" i="135" s="1"/>
  <c r="E6" i="135"/>
  <c r="E63" i="135" s="1"/>
  <c r="C6" i="135"/>
  <c r="C63" i="135" s="1"/>
  <c r="F4" i="135"/>
  <c r="C3" i="135"/>
  <c r="F2" i="135"/>
  <c r="F91" i="135" s="1"/>
  <c r="F159" i="135" s="1"/>
  <c r="F154" i="1"/>
  <c r="F153" i="1"/>
  <c r="F152" i="1"/>
  <c r="F151" i="1"/>
  <c r="F150" i="1"/>
  <c r="F149" i="1"/>
  <c r="F148" i="1"/>
  <c r="F147" i="1" s="1"/>
  <c r="E147" i="1"/>
  <c r="C147" i="1"/>
  <c r="F146" i="1"/>
  <c r="F145" i="1"/>
  <c r="F144" i="1"/>
  <c r="F142" i="1" s="1"/>
  <c r="F143" i="1"/>
  <c r="E142" i="1"/>
  <c r="D142" i="1"/>
  <c r="C142" i="1"/>
  <c r="F141" i="1"/>
  <c r="F140" i="1"/>
  <c r="F139" i="1"/>
  <c r="F138" i="1"/>
  <c r="F137" i="1"/>
  <c r="F136" i="1"/>
  <c r="F135" i="1"/>
  <c r="E135" i="1"/>
  <c r="C135" i="1"/>
  <c r="F134" i="1"/>
  <c r="F133" i="1"/>
  <c r="F131" i="1" s="1"/>
  <c r="F132" i="1"/>
  <c r="E131" i="1"/>
  <c r="E155" i="1" s="1"/>
  <c r="D131" i="1"/>
  <c r="D155" i="1" s="1"/>
  <c r="C131" i="1"/>
  <c r="C155" i="1" s="1"/>
  <c r="D130" i="1"/>
  <c r="F129" i="1"/>
  <c r="F128" i="1"/>
  <c r="F127" i="1"/>
  <c r="F126" i="1"/>
  <c r="F125" i="1"/>
  <c r="F124" i="1"/>
  <c r="F123" i="1"/>
  <c r="F122" i="1"/>
  <c r="F121" i="1"/>
  <c r="E121" i="1"/>
  <c r="C121" i="1"/>
  <c r="F120" i="1"/>
  <c r="F119" i="1"/>
  <c r="F118" i="1"/>
  <c r="F117" i="1"/>
  <c r="F116" i="1" s="1"/>
  <c r="E116" i="1"/>
  <c r="D116" i="1"/>
  <c r="C116" i="1"/>
  <c r="F115" i="1"/>
  <c r="F114" i="1"/>
  <c r="F113" i="1" s="1"/>
  <c r="E113" i="1"/>
  <c r="D113" i="1"/>
  <c r="C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 s="1"/>
  <c r="E100" i="1"/>
  <c r="D100" i="1"/>
  <c r="C100" i="1"/>
  <c r="F99" i="1"/>
  <c r="F98" i="1"/>
  <c r="F97" i="1"/>
  <c r="F96" i="1"/>
  <c r="F95" i="1" s="1"/>
  <c r="F130" i="1" s="1"/>
  <c r="E95" i="1"/>
  <c r="E130" i="1" s="1"/>
  <c r="D95" i="1"/>
  <c r="C95" i="1"/>
  <c r="C130" i="1" s="1"/>
  <c r="C156" i="1" s="1"/>
  <c r="F93" i="1"/>
  <c r="C92" i="1"/>
  <c r="F91" i="1"/>
  <c r="F159" i="1" s="1"/>
  <c r="D87" i="1"/>
  <c r="F86" i="1"/>
  <c r="F85" i="1"/>
  <c r="F84" i="1"/>
  <c r="F83" i="1"/>
  <c r="F82" i="1"/>
  <c r="F81" i="1"/>
  <c r="F80" i="1"/>
  <c r="E80" i="1"/>
  <c r="C80" i="1"/>
  <c r="F79" i="1"/>
  <c r="F78" i="1"/>
  <c r="F77" i="1"/>
  <c r="F76" i="1" s="1"/>
  <c r="E76" i="1"/>
  <c r="C76" i="1"/>
  <c r="F75" i="1"/>
  <c r="F74" i="1"/>
  <c r="F73" i="1"/>
  <c r="E73" i="1"/>
  <c r="D73" i="1"/>
  <c r="C73" i="1"/>
  <c r="F72" i="1"/>
  <c r="F71" i="1"/>
  <c r="F68" i="1" s="1"/>
  <c r="F70" i="1"/>
  <c r="F69" i="1"/>
  <c r="E68" i="1"/>
  <c r="E87" i="1" s="1"/>
  <c r="E161" i="1" s="1"/>
  <c r="C68" i="1"/>
  <c r="F67" i="1"/>
  <c r="F66" i="1"/>
  <c r="F65" i="1"/>
  <c r="F64" i="1" s="1"/>
  <c r="F87" i="1" s="1"/>
  <c r="E64" i="1"/>
  <c r="C64" i="1"/>
  <c r="C87" i="1" s="1"/>
  <c r="C161" i="1" s="1"/>
  <c r="F62" i="1"/>
  <c r="F61" i="1"/>
  <c r="F60" i="1"/>
  <c r="F59" i="1"/>
  <c r="F58" i="1"/>
  <c r="E58" i="1"/>
  <c r="D58" i="1"/>
  <c r="C58" i="1"/>
  <c r="F57" i="1"/>
  <c r="F56" i="1"/>
  <c r="F55" i="1"/>
  <c r="F54" i="1"/>
  <c r="F53" i="1"/>
  <c r="E53" i="1"/>
  <c r="D53" i="1"/>
  <c r="C53" i="1"/>
  <c r="F52" i="1"/>
  <c r="F51" i="1"/>
  <c r="F50" i="1"/>
  <c r="F49" i="1"/>
  <c r="F48" i="1"/>
  <c r="F47" i="1" s="1"/>
  <c r="E47" i="1"/>
  <c r="D47" i="1"/>
  <c r="C47" i="1"/>
  <c r="F46" i="1"/>
  <c r="F45" i="1"/>
  <c r="F44" i="1"/>
  <c r="F43" i="1"/>
  <c r="F42" i="1"/>
  <c r="F41" i="1"/>
  <c r="F40" i="1"/>
  <c r="F39" i="1"/>
  <c r="F38" i="1"/>
  <c r="F37" i="1"/>
  <c r="F36" i="1"/>
  <c r="F35" i="1"/>
  <c r="E35" i="1"/>
  <c r="D35" i="1"/>
  <c r="C35" i="1"/>
  <c r="F34" i="1"/>
  <c r="F33" i="1"/>
  <c r="F32" i="1"/>
  <c r="F31" i="1"/>
  <c r="F30" i="1"/>
  <c r="F27" i="1" s="1"/>
  <c r="F29" i="1"/>
  <c r="F28" i="1"/>
  <c r="E27" i="1"/>
  <c r="D27" i="1"/>
  <c r="C27" i="1"/>
  <c r="F26" i="1"/>
  <c r="F25" i="1"/>
  <c r="F24" i="1"/>
  <c r="F23" i="1"/>
  <c r="F22" i="1"/>
  <c r="F21" i="1"/>
  <c r="F20" i="1" s="1"/>
  <c r="E20" i="1"/>
  <c r="D20" i="1"/>
  <c r="C20" i="1"/>
  <c r="F19" i="1"/>
  <c r="F18" i="1"/>
  <c r="F17" i="1"/>
  <c r="F16" i="1"/>
  <c r="F13" i="1" s="1"/>
  <c r="F15" i="1"/>
  <c r="F14" i="1"/>
  <c r="E13" i="1"/>
  <c r="E63" i="1" s="1"/>
  <c r="D13" i="1"/>
  <c r="C13" i="1"/>
  <c r="F12" i="1"/>
  <c r="F11" i="1"/>
  <c r="F10" i="1"/>
  <c r="F9" i="1"/>
  <c r="F8" i="1"/>
  <c r="F7" i="1"/>
  <c r="F6" i="1" s="1"/>
  <c r="E6" i="1"/>
  <c r="D6" i="1"/>
  <c r="D63" i="1" s="1"/>
  <c r="D88" i="1" s="1"/>
  <c r="C6" i="1"/>
  <c r="C63" i="1" s="1"/>
  <c r="F4" i="1"/>
  <c r="C3" i="1"/>
  <c r="F36" i="105" l="1"/>
  <c r="F41" i="105" s="1"/>
  <c r="F57" i="105"/>
  <c r="F58" i="79"/>
  <c r="F154" i="3"/>
  <c r="F155" i="3" s="1"/>
  <c r="F65" i="3"/>
  <c r="F90" i="3" s="1"/>
  <c r="C33" i="61"/>
  <c r="H33" i="61"/>
  <c r="K32" i="61"/>
  <c r="F32" i="61"/>
  <c r="F31" i="61"/>
  <c r="D31" i="61"/>
  <c r="D32" i="61"/>
  <c r="E31" i="61"/>
  <c r="E32" i="61"/>
  <c r="K31" i="73"/>
  <c r="F31" i="73"/>
  <c r="F30" i="73"/>
  <c r="D30" i="73"/>
  <c r="D31" i="73"/>
  <c r="C30" i="73"/>
  <c r="C31" i="73"/>
  <c r="E30" i="73"/>
  <c r="E31" i="73"/>
  <c r="F160" i="134"/>
  <c r="D88" i="134"/>
  <c r="D160" i="134"/>
  <c r="F87" i="134"/>
  <c r="F161" i="134" s="1"/>
  <c r="E160" i="134"/>
  <c r="E88" i="134"/>
  <c r="F130" i="134"/>
  <c r="F156" i="134" s="1"/>
  <c r="C88" i="134"/>
  <c r="C160" i="134"/>
  <c r="C161" i="134"/>
  <c r="C160" i="136"/>
  <c r="C88" i="136"/>
  <c r="E160" i="136"/>
  <c r="E88" i="136"/>
  <c r="F161" i="136"/>
  <c r="F63" i="136"/>
  <c r="C161" i="136"/>
  <c r="F155" i="136"/>
  <c r="F156" i="136" s="1"/>
  <c r="C160" i="135"/>
  <c r="C88" i="135"/>
  <c r="E160" i="135"/>
  <c r="E88" i="135"/>
  <c r="F63" i="135"/>
  <c r="F87" i="135"/>
  <c r="F161" i="135" s="1"/>
  <c r="F63" i="1"/>
  <c r="E160" i="1"/>
  <c r="E88" i="1"/>
  <c r="C88" i="1"/>
  <c r="C160" i="1"/>
  <c r="D156" i="1"/>
  <c r="E156" i="1"/>
  <c r="F155" i="1"/>
  <c r="F161" i="1" s="1"/>
  <c r="I33" i="61" l="1"/>
  <c r="D33" i="61"/>
  <c r="K33" i="61"/>
  <c r="F33" i="61"/>
  <c r="J33" i="61"/>
  <c r="E33" i="61"/>
  <c r="C32" i="73"/>
  <c r="H32" i="73"/>
  <c r="J32" i="73"/>
  <c r="E32" i="73"/>
  <c r="I32" i="73"/>
  <c r="D32" i="73"/>
  <c r="K32" i="73"/>
  <c r="F32" i="73"/>
  <c r="F88" i="134"/>
  <c r="F88" i="136"/>
  <c r="F160" i="136"/>
  <c r="F88" i="135"/>
  <c r="F160" i="135"/>
  <c r="F156" i="1"/>
  <c r="F88" i="1"/>
  <c r="F160" i="1"/>
  <c r="D120" i="71" l="1"/>
  <c r="C120" i="71"/>
  <c r="B120" i="71"/>
  <c r="E119" i="71"/>
  <c r="E118" i="71"/>
  <c r="E117" i="71"/>
  <c r="E116" i="71"/>
  <c r="E115" i="71"/>
  <c r="E114" i="71"/>
  <c r="E113" i="71"/>
  <c r="D110" i="71"/>
  <c r="C110" i="71"/>
  <c r="B110" i="71"/>
  <c r="E109" i="71"/>
  <c r="E108" i="71"/>
  <c r="E107" i="71"/>
  <c r="E106" i="71"/>
  <c r="E105" i="71"/>
  <c r="E104" i="71"/>
  <c r="E103" i="71"/>
  <c r="E110" i="71" s="1"/>
  <c r="D97" i="71"/>
  <c r="C97" i="71"/>
  <c r="B97" i="71"/>
  <c r="E96" i="71"/>
  <c r="E95" i="71"/>
  <c r="E94" i="71"/>
  <c r="E93" i="71"/>
  <c r="E92" i="71"/>
  <c r="E91" i="71"/>
  <c r="E90" i="71"/>
  <c r="D87" i="71"/>
  <c r="C87" i="71"/>
  <c r="B87" i="71"/>
  <c r="E86" i="71"/>
  <c r="E85" i="71"/>
  <c r="E84" i="71"/>
  <c r="E83" i="71"/>
  <c r="E82" i="71"/>
  <c r="E81" i="71"/>
  <c r="E80" i="71"/>
  <c r="D74" i="71"/>
  <c r="C74" i="71"/>
  <c r="B74" i="71"/>
  <c r="E73" i="71"/>
  <c r="E72" i="71"/>
  <c r="E71" i="71"/>
  <c r="E70" i="71"/>
  <c r="E69" i="71"/>
  <c r="E68" i="71"/>
  <c r="E67" i="71"/>
  <c r="D64" i="71"/>
  <c r="C64" i="71"/>
  <c r="B64" i="71"/>
  <c r="E63" i="71"/>
  <c r="E62" i="71"/>
  <c r="E61" i="71"/>
  <c r="E60" i="71"/>
  <c r="E59" i="71"/>
  <c r="E58" i="71"/>
  <c r="E57" i="71"/>
  <c r="D55" i="71"/>
  <c r="D78" i="71" s="1"/>
  <c r="D101" i="71" s="1"/>
  <c r="E97" i="71" l="1"/>
  <c r="E120" i="71"/>
  <c r="E87" i="71"/>
  <c r="E74" i="71"/>
  <c r="E64" i="71"/>
  <c r="E74" i="94" l="1"/>
  <c r="E70" i="94"/>
  <c r="E68" i="94"/>
  <c r="E65" i="94"/>
  <c r="E61" i="94"/>
  <c r="E53" i="94"/>
  <c r="E46" i="94"/>
  <c r="E24" i="94"/>
  <c r="E5" i="94"/>
  <c r="E111" i="70"/>
  <c r="O22" i="24"/>
  <c r="E50" i="94" l="1"/>
  <c r="E22" i="94"/>
  <c r="E4" i="94" s="1"/>
  <c r="E117" i="70"/>
  <c r="E78" i="94" l="1"/>
  <c r="Q25" i="24"/>
  <c r="Q14" i="24"/>
  <c r="F94" i="87" l="1"/>
  <c r="G94" i="87"/>
  <c r="F95" i="87"/>
  <c r="G95" i="87"/>
  <c r="F96" i="87"/>
  <c r="G96" i="87"/>
  <c r="F97" i="87"/>
  <c r="G97" i="87"/>
  <c r="F98" i="87"/>
  <c r="G98" i="87"/>
  <c r="G99" i="87"/>
  <c r="G100" i="87"/>
  <c r="F101" i="87"/>
  <c r="G101" i="87"/>
  <c r="G102" i="87"/>
  <c r="G103" i="87"/>
  <c r="G104" i="87"/>
  <c r="F105" i="87"/>
  <c r="G105" i="87"/>
  <c r="G106" i="87"/>
  <c r="G107" i="87"/>
  <c r="G108" i="87"/>
  <c r="G109" i="87"/>
  <c r="F110" i="87"/>
  <c r="G110" i="87"/>
  <c r="G112" i="87"/>
  <c r="G113" i="87"/>
  <c r="F115" i="87"/>
  <c r="G115" i="87"/>
  <c r="G116" i="87"/>
  <c r="F117" i="87"/>
  <c r="G117" i="87"/>
  <c r="G118" i="87"/>
  <c r="F119" i="87"/>
  <c r="G119" i="87"/>
  <c r="G120" i="87"/>
  <c r="G121" i="87"/>
  <c r="G122" i="87"/>
  <c r="F123" i="87"/>
  <c r="G123" i="87"/>
  <c r="G124" i="87"/>
  <c r="G125" i="87"/>
  <c r="G126" i="87"/>
  <c r="F127" i="87"/>
  <c r="G127" i="87"/>
  <c r="G130" i="87"/>
  <c r="G131" i="87"/>
  <c r="G132" i="87"/>
  <c r="G134" i="87"/>
  <c r="G135" i="87"/>
  <c r="G136" i="87"/>
  <c r="G137" i="87"/>
  <c r="G138" i="87"/>
  <c r="G139" i="87"/>
  <c r="G141" i="87"/>
  <c r="F142" i="87"/>
  <c r="G142" i="87"/>
  <c r="G143" i="87"/>
  <c r="G144" i="87"/>
  <c r="G146" i="87"/>
  <c r="G147" i="87"/>
  <c r="G148" i="87"/>
  <c r="G149" i="87"/>
  <c r="G150" i="87"/>
  <c r="G151" i="87"/>
  <c r="G152" i="87"/>
  <c r="F6" i="87"/>
  <c r="G6" i="87"/>
  <c r="F7" i="87"/>
  <c r="G7" i="87"/>
  <c r="F8" i="87"/>
  <c r="G8" i="87"/>
  <c r="F9" i="87"/>
  <c r="G9" i="87"/>
  <c r="F10" i="87"/>
  <c r="G10" i="87"/>
  <c r="F11" i="87"/>
  <c r="G11" i="87"/>
  <c r="G13" i="87"/>
  <c r="G14" i="87"/>
  <c r="G15" i="87"/>
  <c r="G16" i="87"/>
  <c r="F17" i="87"/>
  <c r="G17" i="87"/>
  <c r="G18" i="87"/>
  <c r="G20" i="87"/>
  <c r="G21" i="87"/>
  <c r="G22" i="87"/>
  <c r="G23" i="87"/>
  <c r="F24" i="87"/>
  <c r="G24" i="87"/>
  <c r="G25" i="87"/>
  <c r="G27" i="87"/>
  <c r="F28" i="87"/>
  <c r="G28" i="87"/>
  <c r="F29" i="87"/>
  <c r="G29" i="87"/>
  <c r="G30" i="87"/>
  <c r="F31" i="87"/>
  <c r="G31" i="87"/>
  <c r="F32" i="87"/>
  <c r="G32" i="87"/>
  <c r="F33" i="87"/>
  <c r="G33" i="87"/>
  <c r="F35" i="87"/>
  <c r="G35" i="87"/>
  <c r="F36" i="87"/>
  <c r="G36" i="87"/>
  <c r="F37" i="87"/>
  <c r="G37" i="87"/>
  <c r="G38" i="87"/>
  <c r="G39" i="87"/>
  <c r="F40" i="87"/>
  <c r="G40" i="87"/>
  <c r="F41" i="87"/>
  <c r="G41" i="87"/>
  <c r="F42" i="87"/>
  <c r="G42" i="87"/>
  <c r="F43" i="87"/>
  <c r="G43" i="87"/>
  <c r="F44" i="87"/>
  <c r="G44" i="87"/>
  <c r="F45" i="87"/>
  <c r="G45" i="87"/>
  <c r="G47" i="87"/>
  <c r="F48" i="87"/>
  <c r="G48" i="87"/>
  <c r="F49" i="87"/>
  <c r="G49" i="87"/>
  <c r="G50" i="87"/>
  <c r="G51" i="87"/>
  <c r="G53" i="87"/>
  <c r="F54" i="87"/>
  <c r="G54" i="87"/>
  <c r="F55" i="87"/>
  <c r="G55" i="87"/>
  <c r="F56" i="87"/>
  <c r="G56" i="87"/>
  <c r="G58" i="87"/>
  <c r="F59" i="87"/>
  <c r="G59" i="87"/>
  <c r="F60" i="87"/>
  <c r="G60" i="87"/>
  <c r="G61" i="87"/>
  <c r="G64" i="87"/>
  <c r="G65" i="87"/>
  <c r="G66" i="87"/>
  <c r="G68" i="87"/>
  <c r="G69" i="87"/>
  <c r="G70" i="87"/>
  <c r="G71" i="87"/>
  <c r="F73" i="87"/>
  <c r="G73" i="87"/>
  <c r="G74" i="87"/>
  <c r="F76" i="87"/>
  <c r="G76" i="87"/>
  <c r="G77" i="87"/>
  <c r="G78" i="87"/>
  <c r="G80" i="87"/>
  <c r="G81" i="87"/>
  <c r="G82" i="87"/>
  <c r="G83" i="87"/>
  <c r="G84" i="87"/>
  <c r="G85" i="87"/>
  <c r="G111" i="87"/>
  <c r="D27" i="129" l="1"/>
  <c r="D22" i="129"/>
  <c r="D9" i="88" l="1"/>
  <c r="C9" i="88"/>
  <c r="D17" i="94" l="1"/>
  <c r="C17" i="94"/>
  <c r="A1" i="78" l="1"/>
  <c r="C27" i="129"/>
  <c r="C9" i="129"/>
  <c r="D9" i="129"/>
  <c r="D28" i="129" s="1"/>
  <c r="C74" i="94"/>
  <c r="C70" i="94"/>
  <c r="C68" i="94"/>
  <c r="C65" i="94"/>
  <c r="C61" i="94"/>
  <c r="C53" i="94"/>
  <c r="C31" i="94"/>
  <c r="C24" i="94"/>
  <c r="C9" i="94"/>
  <c r="C5" i="94"/>
  <c r="D74" i="94"/>
  <c r="D70" i="94"/>
  <c r="D68" i="94"/>
  <c r="D65" i="94"/>
  <c r="D61" i="94"/>
  <c r="D53" i="94"/>
  <c r="D46" i="94"/>
  <c r="D31" i="94"/>
  <c r="D24" i="94"/>
  <c r="D9" i="94"/>
  <c r="D5" i="94"/>
  <c r="C111" i="70"/>
  <c r="C95" i="70"/>
  <c r="C49" i="70"/>
  <c r="C4" i="70"/>
  <c r="D111" i="70"/>
  <c r="D95" i="70"/>
  <c r="D49" i="70"/>
  <c r="D4" i="70"/>
  <c r="D70" i="2"/>
  <c r="D68" i="2"/>
  <c r="D67" i="2"/>
  <c r="D66" i="2"/>
  <c r="D65" i="2"/>
  <c r="B64" i="2"/>
  <c r="D64" i="2" s="1"/>
  <c r="D63" i="2"/>
  <c r="D62" i="2"/>
  <c r="D61" i="2"/>
  <c r="D60" i="2"/>
  <c r="D59" i="2"/>
  <c r="B58" i="2"/>
  <c r="D56" i="2"/>
  <c r="D54" i="2"/>
  <c r="D53" i="2"/>
  <c r="D52" i="2"/>
  <c r="B51" i="2"/>
  <c r="D51" i="2" s="1"/>
  <c r="D49" i="2"/>
  <c r="D48" i="2"/>
  <c r="D47" i="2"/>
  <c r="D46" i="2"/>
  <c r="D45" i="2"/>
  <c r="D44" i="2"/>
  <c r="C43" i="2"/>
  <c r="B43" i="2"/>
  <c r="D41" i="2"/>
  <c r="D34" i="2"/>
  <c r="D32" i="2"/>
  <c r="D31" i="2"/>
  <c r="D30" i="2"/>
  <c r="D29" i="2"/>
  <c r="B28" i="2"/>
  <c r="D28" i="2" s="1"/>
  <c r="D27" i="2"/>
  <c r="D26" i="2"/>
  <c r="D25" i="2"/>
  <c r="D24" i="2"/>
  <c r="D23" i="2"/>
  <c r="B22" i="2"/>
  <c r="D20" i="2"/>
  <c r="D18" i="2"/>
  <c r="D17" i="2"/>
  <c r="D16" i="2"/>
  <c r="B15" i="2"/>
  <c r="D15" i="2" s="1"/>
  <c r="D13" i="2"/>
  <c r="D12" i="2"/>
  <c r="D11" i="2"/>
  <c r="D10" i="2"/>
  <c r="D9" i="2"/>
  <c r="D8" i="2"/>
  <c r="C7" i="2"/>
  <c r="C35" i="2" s="1"/>
  <c r="B7" i="2"/>
  <c r="D5" i="2"/>
  <c r="C28" i="129" l="1"/>
  <c r="D22" i="2"/>
  <c r="D35" i="2" s="1"/>
  <c r="D43" i="2"/>
  <c r="B35" i="2"/>
  <c r="D58" i="2"/>
  <c r="D73" i="2" s="1"/>
  <c r="D22" i="94"/>
  <c r="D4" i="94" s="1"/>
  <c r="C50" i="94"/>
  <c r="C22" i="94"/>
  <c r="C4" i="94" s="1"/>
  <c r="D50" i="94"/>
  <c r="C117" i="70"/>
  <c r="D117" i="70"/>
  <c r="B73" i="2"/>
  <c r="C73" i="2"/>
  <c r="C78" i="94" l="1"/>
  <c r="D78" i="94"/>
  <c r="C8" i="128"/>
  <c r="C20" i="128" s="1"/>
  <c r="C22" i="128" s="1"/>
  <c r="E26" i="87"/>
  <c r="D26" i="87"/>
  <c r="C26" i="87"/>
  <c r="E3" i="128"/>
  <c r="E26" i="128" s="1"/>
  <c r="C3" i="128"/>
  <c r="C26" i="128" s="1"/>
  <c r="D3" i="128"/>
  <c r="D26" i="128" s="1"/>
  <c r="E29" i="128"/>
  <c r="E33" i="128" s="1"/>
  <c r="E35" i="128" s="1"/>
  <c r="D29" i="128"/>
  <c r="C29" i="128"/>
  <c r="E8" i="128"/>
  <c r="E20" i="128" s="1"/>
  <c r="E22" i="128" s="1"/>
  <c r="D8" i="128"/>
  <c r="D20" i="128" s="1"/>
  <c r="D22" i="128" s="1"/>
  <c r="D93" i="87"/>
  <c r="E93" i="87"/>
  <c r="D114" i="87"/>
  <c r="E114" i="87"/>
  <c r="D129" i="87"/>
  <c r="E129" i="87"/>
  <c r="G129" i="87" s="1"/>
  <c r="D133" i="87"/>
  <c r="E133" i="87"/>
  <c r="D140" i="87"/>
  <c r="E140" i="87"/>
  <c r="D145" i="87"/>
  <c r="E145" i="87"/>
  <c r="C145" i="87"/>
  <c r="C140" i="87"/>
  <c r="C133" i="87"/>
  <c r="C129" i="87"/>
  <c r="C114" i="87"/>
  <c r="C93" i="87"/>
  <c r="C128" i="87" s="1"/>
  <c r="D5" i="87"/>
  <c r="E5" i="87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E63" i="87"/>
  <c r="G63" i="87" s="1"/>
  <c r="D67" i="87"/>
  <c r="E67" i="87"/>
  <c r="D72" i="87"/>
  <c r="E72" i="87"/>
  <c r="D75" i="87"/>
  <c r="E75" i="87"/>
  <c r="D79" i="87"/>
  <c r="E79" i="87"/>
  <c r="G79" i="87" s="1"/>
  <c r="C79" i="87"/>
  <c r="C75" i="87"/>
  <c r="C72" i="87"/>
  <c r="C67" i="87"/>
  <c r="C63" i="87"/>
  <c r="C57" i="87"/>
  <c r="C52" i="87"/>
  <c r="C46" i="87"/>
  <c r="C34" i="87"/>
  <c r="C19" i="87"/>
  <c r="C12" i="87"/>
  <c r="C5" i="87"/>
  <c r="A1" i="24"/>
  <c r="H4" i="66"/>
  <c r="G4" i="66"/>
  <c r="F4" i="66"/>
  <c r="E4" i="66"/>
  <c r="D3" i="66"/>
  <c r="C3" i="87"/>
  <c r="C91" i="87" s="1"/>
  <c r="D3" i="87"/>
  <c r="D91" i="87" s="1"/>
  <c r="A20" i="89"/>
  <c r="A47" i="71"/>
  <c r="D4" i="71"/>
  <c r="D14" i="71" s="1"/>
  <c r="D27" i="71" s="1"/>
  <c r="D37" i="71" s="1"/>
  <c r="D56" i="71" s="1"/>
  <c r="C4" i="71"/>
  <c r="C14" i="71" s="1"/>
  <c r="C27" i="71" s="1"/>
  <c r="C37" i="71" s="1"/>
  <c r="C56" i="71" s="1"/>
  <c r="B4" i="71"/>
  <c r="B14" i="71" s="1"/>
  <c r="B27" i="71" s="1"/>
  <c r="B37" i="71" s="1"/>
  <c r="B56" i="71" s="1"/>
  <c r="C4" i="62"/>
  <c r="D4" i="62" s="1"/>
  <c r="E4" i="62" s="1"/>
  <c r="A12" i="75"/>
  <c r="H16" i="66"/>
  <c r="G16" i="66"/>
  <c r="F16" i="66"/>
  <c r="E16" i="66"/>
  <c r="D16" i="66"/>
  <c r="H14" i="66"/>
  <c r="G14" i="66"/>
  <c r="F14" i="66"/>
  <c r="E14" i="66"/>
  <c r="D14" i="66"/>
  <c r="H12" i="66"/>
  <c r="G12" i="66"/>
  <c r="F12" i="66"/>
  <c r="E12" i="66"/>
  <c r="D12" i="66"/>
  <c r="H9" i="66"/>
  <c r="G9" i="66"/>
  <c r="F9" i="66"/>
  <c r="E9" i="66"/>
  <c r="D9" i="66"/>
  <c r="H6" i="66"/>
  <c r="G6" i="66"/>
  <c r="F6" i="66"/>
  <c r="E6" i="66"/>
  <c r="D6" i="66"/>
  <c r="D30" i="88"/>
  <c r="C30" i="88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I17" i="66"/>
  <c r="P21" i="24"/>
  <c r="O9" i="24"/>
  <c r="P9" i="24" s="1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I7" i="66"/>
  <c r="I8" i="66"/>
  <c r="I10" i="66"/>
  <c r="I11" i="66"/>
  <c r="I13" i="66"/>
  <c r="I15" i="66"/>
  <c r="O5" i="24"/>
  <c r="P5" i="24" s="1"/>
  <c r="N14" i="24"/>
  <c r="N25" i="24"/>
  <c r="M14" i="24"/>
  <c r="M25" i="24"/>
  <c r="L14" i="24"/>
  <c r="L25" i="24"/>
  <c r="K14" i="24"/>
  <c r="K25" i="24"/>
  <c r="J14" i="24"/>
  <c r="I14" i="24"/>
  <c r="H14" i="24"/>
  <c r="G14" i="24"/>
  <c r="G25" i="24"/>
  <c r="F14" i="24"/>
  <c r="E14" i="24"/>
  <c r="E25" i="24"/>
  <c r="D14" i="24"/>
  <c r="C14" i="24"/>
  <c r="C25" i="24"/>
  <c r="D25" i="24"/>
  <c r="F25" i="24"/>
  <c r="H25" i="24"/>
  <c r="I25" i="24"/>
  <c r="J25" i="24"/>
  <c r="O24" i="24"/>
  <c r="P24" i="24" s="1"/>
  <c r="P23" i="24"/>
  <c r="P22" i="24"/>
  <c r="O20" i="24"/>
  <c r="P20" i="24" s="1"/>
  <c r="O19" i="24"/>
  <c r="P19" i="24" s="1"/>
  <c r="O18" i="24"/>
  <c r="P18" i="24" s="1"/>
  <c r="O17" i="24"/>
  <c r="P17" i="24" s="1"/>
  <c r="O16" i="24"/>
  <c r="P16" i="24" s="1"/>
  <c r="O13" i="24"/>
  <c r="P13" i="24" s="1"/>
  <c r="O12" i="24"/>
  <c r="P12" i="24" s="1"/>
  <c r="O11" i="24"/>
  <c r="P11" i="24" s="1"/>
  <c r="O10" i="24"/>
  <c r="P10" i="24" s="1"/>
  <c r="O8" i="24"/>
  <c r="P8" i="24" s="1"/>
  <c r="O7" i="24"/>
  <c r="P7" i="24" s="1"/>
  <c r="O6" i="24"/>
  <c r="P6" i="24" s="1"/>
  <c r="D33" i="128"/>
  <c r="D35" i="128" s="1"/>
  <c r="C33" i="128"/>
  <c r="C35" i="128" s="1"/>
  <c r="B66" i="71" l="1"/>
  <c r="B79" i="71"/>
  <c r="C79" i="71"/>
  <c r="C66" i="71"/>
  <c r="D66" i="71"/>
  <c r="D79" i="71"/>
  <c r="I6" i="66"/>
  <c r="F140" i="87"/>
  <c r="G140" i="87"/>
  <c r="F26" i="87"/>
  <c r="G26" i="87"/>
  <c r="F11" i="62"/>
  <c r="G67" i="87"/>
  <c r="G145" i="87"/>
  <c r="G133" i="87"/>
  <c r="F72" i="87"/>
  <c r="G72" i="87"/>
  <c r="F46" i="87"/>
  <c r="G46" i="87"/>
  <c r="F57" i="87"/>
  <c r="G57" i="87"/>
  <c r="F52" i="87"/>
  <c r="G52" i="87"/>
  <c r="F19" i="87"/>
  <c r="G19" i="87"/>
  <c r="F75" i="87"/>
  <c r="G75" i="87"/>
  <c r="D26" i="24"/>
  <c r="N26" i="24"/>
  <c r="H26" i="24"/>
  <c r="M26" i="24"/>
  <c r="F26" i="24"/>
  <c r="G12" i="87"/>
  <c r="F12" i="87"/>
  <c r="G34" i="87"/>
  <c r="F34" i="87"/>
  <c r="G5" i="87"/>
  <c r="F5" i="87"/>
  <c r="G114" i="87"/>
  <c r="F114" i="87"/>
  <c r="G93" i="87"/>
  <c r="F93" i="87"/>
  <c r="E128" i="87"/>
  <c r="E3" i="87"/>
  <c r="E91" i="87" s="1"/>
  <c r="C3" i="77"/>
  <c r="D153" i="87"/>
  <c r="E26" i="24"/>
  <c r="L26" i="24"/>
  <c r="G26" i="24"/>
  <c r="O25" i="24"/>
  <c r="C62" i="87"/>
  <c r="K26" i="24"/>
  <c r="E22" i="71"/>
  <c r="D86" i="87"/>
  <c r="C153" i="87"/>
  <c r="C154" i="87" s="1"/>
  <c r="D128" i="87"/>
  <c r="E62" i="87"/>
  <c r="E12" i="71"/>
  <c r="E35" i="71"/>
  <c r="I14" i="66"/>
  <c r="C86" i="87"/>
  <c r="O14" i="24"/>
  <c r="C26" i="24"/>
  <c r="G16" i="89"/>
  <c r="D18" i="66"/>
  <c r="H18" i="66"/>
  <c r="E18" i="66"/>
  <c r="I12" i="66"/>
  <c r="G18" i="66"/>
  <c r="I16" i="66"/>
  <c r="D62" i="87"/>
  <c r="I26" i="24"/>
  <c r="I9" i="66"/>
  <c r="J26" i="24"/>
  <c r="E45" i="71"/>
  <c r="F18" i="66"/>
  <c r="E86" i="87"/>
  <c r="E153" i="87"/>
  <c r="C89" i="71" l="1"/>
  <c r="C102" i="71"/>
  <c r="C112" i="71" s="1"/>
  <c r="D89" i="71"/>
  <c r="D102" i="71"/>
  <c r="D112" i="71" s="1"/>
  <c r="B89" i="71"/>
  <c r="B102" i="71"/>
  <c r="B112" i="71" s="1"/>
  <c r="D154" i="87"/>
  <c r="F153" i="87"/>
  <c r="G153" i="87"/>
  <c r="F86" i="87"/>
  <c r="G86" i="87"/>
  <c r="G62" i="87"/>
  <c r="F62" i="87"/>
  <c r="F128" i="87"/>
  <c r="G128" i="87"/>
  <c r="E154" i="87"/>
  <c r="E87" i="87"/>
  <c r="D87" i="87"/>
  <c r="C87" i="87"/>
  <c r="I18" i="66"/>
  <c r="O26" i="24"/>
  <c r="G87" i="87" l="1"/>
  <c r="F87" i="87"/>
  <c r="F154" i="87"/>
  <c r="G154" i="87"/>
  <c r="E2" i="62"/>
  <c r="D3" i="71" l="1"/>
  <c r="D26" i="71" s="1"/>
  <c r="I2" i="66" l="1"/>
  <c r="D2" i="88" s="1"/>
  <c r="E90" i="87"/>
  <c r="E2" i="128" l="1"/>
  <c r="E25" i="128" s="1"/>
</calcChain>
</file>

<file path=xl/sharedStrings.xml><?xml version="1.0" encoding="utf-8"?>
<sst xmlns="http://schemas.openxmlformats.org/spreadsheetml/2006/main" count="3476" uniqueCount="1097">
  <si>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</si>
  <si>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</si>
  <si>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</si>
  <si>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</si>
  <si>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</si>
  <si>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</si>
  <si>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</si>
  <si>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</si>
  <si>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</si>
  <si>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</si>
  <si>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</si>
  <si>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</si>
  <si>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</si>
  <si>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</si>
  <si>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</si>
  <si>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</si>
  <si>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</si>
  <si>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</si>
  <si>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</si>
  <si>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</si>
  <si>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</si>
  <si>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</si>
  <si>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</si>
  <si>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</si>
  <si>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</si>
  <si>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</si>
  <si>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</si>
  <si>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</si>
  <si>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</si>
  <si>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</si>
  <si>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</si>
  <si>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</si>
  <si>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</si>
  <si>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</si>
  <si>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</si>
  <si>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</si>
  <si>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</si>
  <si>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</si>
  <si>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</si>
  <si>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</si>
  <si>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</si>
  <si>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</si>
  <si>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</si>
  <si>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</si>
  <si>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</si>
  <si>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</si>
  <si>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</si>
  <si>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</si>
  <si>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</si>
  <si>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</si>
  <si>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</si>
  <si>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</si>
  <si>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</si>
  <si>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</si>
  <si>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</si>
  <si>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</si>
  <si>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</si>
  <si>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</si>
  <si>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</si>
  <si>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</si>
  <si>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</si>
  <si>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</si>
  <si>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</si>
  <si>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</si>
  <si>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</si>
  <si>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</si>
  <si>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</si>
  <si>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</si>
  <si>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</si>
  <si>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</si>
  <si>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</si>
  <si>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</si>
  <si>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</si>
  <si>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</si>
  <si>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</si>
  <si>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</si>
  <si>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</si>
  <si>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</si>
  <si>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</si>
  <si>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</si>
  <si>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</si>
  <si>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</si>
  <si>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</si>
  <si>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</si>
  <si>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</si>
  <si>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</si>
  <si>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</si>
  <si>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</si>
  <si>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</si>
  <si>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</si>
  <si>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</si>
  <si>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</si>
  <si>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</si>
  <si>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</si>
  <si>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</si>
  <si>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</si>
  <si>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</si>
  <si>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</si>
  <si>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</si>
  <si>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</si>
  <si>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</si>
  <si>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</si>
  <si>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</si>
  <si>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</si>
  <si>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</si>
  <si>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</si>
  <si>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</si>
  <si>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</si>
  <si>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</si>
  <si>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</si>
  <si>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</si>
  <si>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</si>
  <si>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</si>
  <si>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</si>
  <si>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</si>
  <si>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</si>
  <si>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</si>
  <si>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</si>
  <si>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</si>
  <si>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</si>
  <si>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</si>
  <si>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</si>
  <si>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</si>
  <si>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</si>
  <si>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</si>
  <si>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</si>
  <si>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</si>
  <si>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</si>
  <si>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</si>
  <si>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</si>
  <si>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</si>
  <si>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</si>
  <si>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</si>
  <si>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</si>
  <si>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</si>
  <si>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</si>
  <si>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</si>
  <si>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</si>
  <si>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</si>
  <si>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</si>
  <si>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</si>
  <si>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</si>
  <si>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</si>
  <si>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</si>
  <si>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</si>
  <si>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</si>
  <si>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</si>
  <si>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</si>
  <si>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</si>
  <si>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</si>
  <si>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</si>
  <si>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</si>
  <si>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</si>
  <si>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</si>
  <si>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</si>
  <si>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</si>
  <si>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</si>
  <si>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</si>
  <si>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</si>
  <si>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</si>
  <si>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</si>
  <si>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</si>
  <si>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</si>
  <si>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</si>
  <si>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</si>
  <si>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</si>
  <si>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</si>
  <si>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</si>
  <si>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</si>
  <si>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</si>
  <si>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</si>
  <si>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</si>
  <si>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</si>
  <si>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</si>
  <si>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</si>
  <si>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</si>
  <si>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</si>
  <si>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</si>
  <si>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</si>
  <si>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</si>
  <si>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</si>
  <si>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</si>
  <si>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</si>
  <si>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</si>
  <si>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</si>
  <si>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</si>
  <si>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</si>
  <si>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</si>
  <si>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</si>
  <si>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</si>
  <si>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</si>
  <si>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</si>
  <si>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</si>
  <si>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</si>
  <si>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</si>
  <si>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</si>
  <si>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</si>
  <si>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</si>
  <si>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</si>
  <si>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</si>
  <si>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</si>
  <si>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</si>
  <si>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</si>
  <si>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</si>
  <si>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</si>
  <si>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</si>
  <si>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</si>
  <si>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</si>
  <si>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</si>
  <si>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</si>
  <si>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</si>
  <si>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</si>
  <si>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</si>
  <si>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</si>
  <si>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</si>
  <si>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</si>
  <si>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</si>
  <si>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</si>
  <si>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</si>
  <si>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</si>
  <si>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</si>
  <si>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</si>
  <si>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</si>
  <si>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</si>
  <si>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</si>
  <si>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</si>
  <si>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</si>
  <si>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</si>
  <si>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</si>
  <si>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</si>
  <si>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</si>
  <si>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</si>
  <si>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</si>
  <si>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</si>
  <si>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</si>
  <si>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</si>
  <si>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</si>
  <si>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</si>
  <si>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</si>
  <si>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</si>
  <si>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</si>
  <si>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</si>
  <si>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</si>
  <si>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</si>
  <si>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</si>
  <si>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</si>
  <si>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</si>
  <si>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</si>
  <si>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</si>
  <si>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</si>
  <si>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</si>
  <si>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</si>
  <si>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</si>
  <si>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</si>
  <si>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</si>
  <si>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</si>
  <si>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</si>
  <si>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</si>
  <si>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</si>
  <si>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</si>
  <si>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</si>
  <si>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</si>
  <si>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</si>
  <si>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</si>
  <si>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</si>
  <si>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</si>
  <si>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</si>
  <si>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</si>
  <si>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</si>
  <si>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</si>
  <si>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</si>
  <si>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</si>
  <si>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</si>
  <si>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</si>
  <si>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</si>
  <si>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</si>
  <si>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</si>
  <si>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</si>
  <si>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</si>
  <si>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</si>
  <si>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</si>
  <si>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</si>
  <si>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</si>
  <si>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</si>
  <si>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</si>
  <si>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</si>
  <si>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</si>
  <si>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</si>
  <si>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</si>
  <si>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</si>
  <si>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</si>
  <si>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</si>
  <si>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</si>
  <si>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</si>
  <si>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</si>
  <si>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</si>
  <si>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</si>
  <si>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</si>
  <si>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</si>
  <si>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</si>
  <si>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</si>
  <si>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</si>
  <si>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</si>
  <si>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</si>
  <si>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</si>
  <si>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</si>
  <si>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</si>
  <si>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</si>
  <si>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</si>
  <si>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</si>
  <si>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</si>
  <si>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</si>
  <si>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</si>
  <si>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</si>
  <si>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</si>
  <si>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</si>
  <si>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</si>
  <si>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</si>
  <si>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</si>
  <si>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</si>
  <si>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</si>
  <si>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</si>
  <si>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</si>
  <si>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</si>
  <si>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</si>
  <si>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</si>
  <si>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</si>
  <si>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</si>
  <si>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</si>
  <si>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</si>
  <si>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</si>
  <si>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</si>
  <si>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</si>
  <si>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</si>
  <si>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</si>
  <si>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</si>
  <si>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</si>
  <si>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</si>
  <si>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</si>
  <si>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</si>
  <si>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</si>
  <si>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</si>
  <si>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</si>
  <si>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</si>
  <si>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</si>
  <si>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</si>
  <si>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</si>
  <si>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</si>
  <si>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</si>
  <si>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</si>
  <si>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</si>
  <si>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</si>
  <si>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</si>
  <si>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</si>
  <si>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</si>
  <si>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</si>
  <si>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</si>
  <si>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</si>
  <si>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</si>
  <si>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</si>
  <si>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</si>
  <si>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</si>
  <si>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</si>
  <si>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</si>
  <si>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</si>
  <si>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</si>
  <si>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</si>
  <si>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</si>
  <si>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</si>
  <si>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</si>
  <si>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</si>
  <si>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</si>
  <si>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</si>
  <si>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</si>
  <si>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</si>
  <si>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</si>
  <si>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</si>
  <si>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</si>
  <si>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</si>
  <si>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</si>
  <si>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</si>
  <si>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</si>
  <si>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</si>
  <si>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</si>
  <si>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</si>
  <si>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</si>
  <si>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</si>
  <si>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</si>
  <si>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</si>
  <si>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</si>
  <si>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</si>
  <si>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</si>
  <si>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</si>
  <si>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</si>
  <si>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</si>
  <si>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</si>
  <si>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</si>
  <si>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</si>
  <si>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</si>
  <si>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</si>
  <si>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</si>
  <si>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</si>
  <si>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</si>
  <si>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</si>
  <si>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</si>
  <si>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</si>
  <si>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</si>
  <si>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</si>
  <si>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</si>
  <si>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</si>
  <si>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</si>
  <si>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</si>
  <si>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</si>
  <si>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</si>
  <si>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</si>
  <si>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</si>
  <si>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</si>
  <si>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</si>
  <si>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</si>
  <si>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</si>
  <si>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</si>
  <si>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</si>
  <si>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</si>
  <si>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</si>
  <si>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</si>
  <si>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</si>
  <si>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</si>
  <si>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</si>
  <si>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</si>
  <si>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</si>
  <si>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</si>
  <si>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</si>
  <si>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</si>
  <si>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</si>
  <si>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</si>
  <si>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</si>
  <si>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</si>
  <si>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</si>
  <si>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</si>
  <si>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</si>
  <si>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</si>
  <si>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</si>
  <si>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</si>
  <si>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</si>
  <si>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</si>
  <si>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</si>
  <si>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Likviditási célú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</si>
  <si>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</si>
  <si>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</si>
  <si>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</si>
  <si>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</si>
  <si>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</si>
  <si>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</si>
  <si>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</si>
  <si>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</si>
  <si>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</si>
  <si>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</si>
  <si>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</si>
  <si>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</si>
  <si>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</si>
  <si>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</si>
  <si>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</si>
  <si>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</si>
  <si>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</si>
  <si>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</si>
  <si>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</si>
  <si>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</si>
  <si>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</si>
  <si>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</si>
  <si>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</si>
  <si>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</si>
  <si>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</si>
  <si>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</si>
  <si>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</si>
  <si>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</si>
  <si>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</si>
  <si>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</si>
  <si>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</si>
  <si>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</si>
  <si>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</si>
  <si>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</si>
  <si>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</si>
  <si>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</si>
  <si>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</si>
  <si>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</si>
  <si>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</si>
  <si>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</si>
  <si>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</si>
  <si>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</si>
  <si>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</si>
  <si>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</si>
  <si>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</si>
  <si>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</si>
  <si>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</si>
  <si>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</si>
  <si>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</si>
  <si>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</si>
  <si>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</si>
  <si>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</si>
  <si>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</si>
  <si>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</si>
  <si>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</si>
  <si>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</si>
  <si>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</si>
  <si>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</si>
  <si>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</si>
  <si>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</si>
  <si>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</si>
  <si>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</si>
  <si>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</si>
  <si>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</si>
  <si>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</si>
  <si>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</si>
  <si>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</si>
  <si>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</si>
  <si>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</si>
  <si>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</si>
  <si>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</si>
  <si>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</si>
  <si>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</si>
  <si>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</si>
  <si>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</si>
  <si>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</si>
  <si>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</si>
  <si>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</si>
  <si>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</si>
  <si>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</si>
  <si>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</si>
  <si>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</si>
  <si>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</si>
  <si>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</si>
  <si>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</si>
  <si>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</si>
  <si>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</si>
  <si>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</si>
  <si>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</si>
  <si>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</si>
  <si>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</si>
  <si>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</si>
  <si>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</si>
  <si>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</si>
  <si>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</si>
  <si>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</si>
  <si>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</si>
  <si>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</si>
  <si>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Kiemelt előirányzat, előirányzat megnevezése</t>
  </si>
  <si>
    <t>Hozzájárulás  (Ft)</t>
  </si>
  <si>
    <t>Éves eredeti kiadási előirányzat: …………… Ft</t>
  </si>
  <si>
    <t>2017. évi előirányzat BEVÉTELEK</t>
  </si>
  <si>
    <t>Bruttó  hiány:</t>
  </si>
  <si>
    <t>Bruttó  többlet:</t>
  </si>
  <si>
    <t>A 2017. évi általános működés és ágazati feladatok támogatásának alakulása jogcímenként</t>
  </si>
  <si>
    <t>2017. évi támogatás összesen</t>
  </si>
  <si>
    <t>Beszámítás</t>
  </si>
  <si>
    <t>2017. évi támogatás beszámítás után összesen</t>
  </si>
  <si>
    <t>Önkormányzat Hivatal működési támogatása</t>
  </si>
  <si>
    <t>2016. évről áthúzódó kompenzáció</t>
  </si>
  <si>
    <t>Település üzemeltetés támogatása összesen</t>
  </si>
  <si>
    <t>Zöldterület-gazdálkodással kapcsolatos feladatok</t>
  </si>
  <si>
    <t>Közvilágítás fenntartásának támogatása</t>
  </si>
  <si>
    <t>Köztemető fenntartásának támogatása</t>
  </si>
  <si>
    <t>Lakott külterülettel kapcsolatos feladatok támogatása</t>
  </si>
  <si>
    <t>Közutak fenntartásának támogatása</t>
  </si>
  <si>
    <t>Egyéb önkormányzati feladatok támogatása</t>
  </si>
  <si>
    <t>Köznevelési feladatok  támogatása</t>
  </si>
  <si>
    <t>Óvoda bértámogatása</t>
  </si>
  <si>
    <t>Óvoda működési támogatása</t>
  </si>
  <si>
    <t>Köznevelési intézmények működtetéséhez kapcs. Támogatás</t>
  </si>
  <si>
    <t>Bölcsöde</t>
  </si>
  <si>
    <t>Gyermekétkeztetés összesen:</t>
  </si>
  <si>
    <t>Gyermekétkeztetés támogatása dolgozók bértám</t>
  </si>
  <si>
    <t>Gyermekétkeztetés támogatása üzemeltetési</t>
  </si>
  <si>
    <t>Rászoruló gyermekek szünidei étkeztetése</t>
  </si>
  <si>
    <t>Szociális feladatok egyéb támogatása</t>
  </si>
  <si>
    <t>Gondozási központ feladatellátás támogatása</t>
  </si>
  <si>
    <t>Család -és gyermekjóléti szolgálat</t>
  </si>
  <si>
    <t>Szociális étkeztetés</t>
  </si>
  <si>
    <t xml:space="preserve">Házi segítségnyújtás </t>
  </si>
  <si>
    <t>Időskorúak nappali ellátása</t>
  </si>
  <si>
    <t>Könyvtári-Közművelődési feladatok</t>
  </si>
  <si>
    <t>A 2016. évi általános működés és ágazati feladatok támogatásának alakulása jogcímenként</t>
  </si>
  <si>
    <t>2016. évi támogatás összesen</t>
  </si>
  <si>
    <t>2016. évi támogatás beszámítás után összesen</t>
  </si>
  <si>
    <t>2015. évről áthúzódó kompenzáció</t>
  </si>
  <si>
    <t xml:space="preserve"> Ezer forintban !</t>
  </si>
  <si>
    <t>Véglegesen átadott pénzeszköz megnevezése</t>
  </si>
  <si>
    <t>2016.évi eredeti előirányzat</t>
  </si>
  <si>
    <t>Támogatásértékű működési kiadás</t>
  </si>
  <si>
    <t>Köznevelési feladatokhoz hozzájárulás</t>
  </si>
  <si>
    <t>ESZGY Orvosi ügyeletre átadott Bátaszék</t>
  </si>
  <si>
    <t>ESZGY HSNY-re hozzájárulás Bátaszék</t>
  </si>
  <si>
    <t>ESZGY HSNY-re igényelt állami támogatás átadása</t>
  </si>
  <si>
    <t>ESZGY IK hozzájárulás Bátaszék</t>
  </si>
  <si>
    <t>ESZGY IK-re igényelt állami támogatás átadása</t>
  </si>
  <si>
    <t>ESZGY Családsegítés Bátaszék</t>
  </si>
  <si>
    <t>ESZGY Gyermekjóléti és családsegitére igényelt állami támogatás átadása</t>
  </si>
  <si>
    <t>ESZGY védőnők Bátaszék</t>
  </si>
  <si>
    <t>ESZGY munkaszervezet működtetésére Bátaszék</t>
  </si>
  <si>
    <t>ESZGY Szociális étkeztetésre támogatás átadása Bátaszék</t>
  </si>
  <si>
    <t>ESZGY Szociális étkeztetésre igényelt állami támogatás átadása</t>
  </si>
  <si>
    <t>JHSNY támogatása</t>
  </si>
  <si>
    <t>MOB bérekre átadott állami támogatás Bátaszék</t>
  </si>
  <si>
    <t>MOB müködtetésre átadott állami támogatás Bátaszék</t>
  </si>
  <si>
    <t>MOB bölcsödére átadott állami támogatás Bátaszék</t>
  </si>
  <si>
    <t>MOB gyermekétkeztetés állami támogatása Bátaszék</t>
  </si>
  <si>
    <t>MOB Működési hozzájárulás Bátaszék</t>
  </si>
  <si>
    <t>MOB Működési hozzájárulás Bátaszék tartalék</t>
  </si>
  <si>
    <t>MOB munkaszervezet működtetésére Bátaszék</t>
  </si>
  <si>
    <t>MOB  működtetésére Bátaszék tartalék</t>
  </si>
  <si>
    <t>Szennyvízes Társulás munkaszervezet működési hozzájárulás</t>
  </si>
  <si>
    <t>Szekszárd MJV. Belsőellenőrzési  feladatok hozzájárulás</t>
  </si>
  <si>
    <t>Bátaapáti Ter. Fejl.Társ-tagdíj</t>
  </si>
  <si>
    <t>Német Nemzetiségi Önkormányzat támogatása</t>
  </si>
  <si>
    <t>Roma Nemzetiségi Önkormányzat támogatása</t>
  </si>
  <si>
    <t>Működési célú pénzeszközátadás államháztartáson kívülre</t>
  </si>
  <si>
    <t>Vasutas települések hj.</t>
  </si>
  <si>
    <t>Tulajdonosi hj. Balatonszepezd</t>
  </si>
  <si>
    <t>Sárköz-Dunavölgye-Siómente Egyesület Leader</t>
  </si>
  <si>
    <t>Pogárőrség támogatása</t>
  </si>
  <si>
    <t>Nemzetőrség támogatása</t>
  </si>
  <si>
    <t>BSE támogatása</t>
  </si>
  <si>
    <t>Matematika Tehetséggondozó Alapítvány</t>
  </si>
  <si>
    <t xml:space="preserve">Magyar Önkorm.Szövetsége tagdíj </t>
  </si>
  <si>
    <t>Vöröskereszt véradók támogatása</t>
  </si>
  <si>
    <t>Vállalkozók Ipartestülete támogatás</t>
  </si>
  <si>
    <t>Egyházak pályázható támogatási keretösszege</t>
  </si>
  <si>
    <t>Hagyományőrző egyesületek pályázható támogatási keretösszege</t>
  </si>
  <si>
    <t>Alapítványok pályázható támogatási keretösszege</t>
  </si>
  <si>
    <t>Sportszervezetek pályázható támogatási keretösszege (sakk)</t>
  </si>
  <si>
    <t>Közművelődési szervezetek pályázható támogatási keretösszege</t>
  </si>
  <si>
    <t>Egyéb civil szervezetek pályázható támogatási keretösszege</t>
  </si>
  <si>
    <t>Megyei polgárőrnap</t>
  </si>
  <si>
    <t>Székely találkozó</t>
  </si>
  <si>
    <t>Tanuszoda üzemeltetés kiadása</t>
  </si>
  <si>
    <t>Tanuszoda üzemeltetés kiadása 2015-ről</t>
  </si>
  <si>
    <t>Közfeladat-ellátási szerződés városüzemeltetés</t>
  </si>
  <si>
    <t>Közfeladat- ellátási szerződés piac üzemeltetése</t>
  </si>
  <si>
    <t>Közfeladat-ellátási szerződés sportpálya</t>
  </si>
  <si>
    <t>Köznevelési intézmények üzemeltetésére átadott pénz</t>
  </si>
  <si>
    <t>Temető működésre átadott</t>
  </si>
  <si>
    <t>Háztartásoknak átadott</t>
  </si>
  <si>
    <t>Nefela jéesőelhárítás</t>
  </si>
  <si>
    <t>2.3</t>
  </si>
  <si>
    <t>Támogatásértékű felhalmozási kiadás</t>
  </si>
  <si>
    <t>Óvoda Társulásnak  átadott</t>
  </si>
  <si>
    <t>ESZGY Társulásnak átadott</t>
  </si>
  <si>
    <t>JHSNY feladat támogatása Bátaszék</t>
  </si>
  <si>
    <t>IK hozzájárulás Bátaszék</t>
  </si>
  <si>
    <t>Családsegítés Bátaszék</t>
  </si>
  <si>
    <t>Szociális étkeztetésre támogatás átadása</t>
  </si>
  <si>
    <t>Védőnők  Bátaszék</t>
  </si>
  <si>
    <t>HSNY-re hozzájárulás Bátaszék</t>
  </si>
  <si>
    <t>Orvosi ügyeletre átvett Bátaszék</t>
  </si>
  <si>
    <t>KEOP Szennyvízes pályázat önerő visszautalása Báta</t>
  </si>
  <si>
    <t>KEOP Szennyvízes pályázat önerő visszautalása Bátaapáti</t>
  </si>
  <si>
    <t>KEOP Szennyvízes pályázat önerő visszautalása Mórágy</t>
  </si>
  <si>
    <t>MOB fejlesztési célú támogatás</t>
  </si>
  <si>
    <t>2.4</t>
  </si>
  <si>
    <t>Felhalmozási célú pénzeszközátadás államháztartáson kívülre</t>
  </si>
  <si>
    <t>Tűzoltó köztestület támogatása</t>
  </si>
  <si>
    <t>Véglegesen átadott pénzeszközök (1.6+1.7+2.3+2.4)</t>
  </si>
  <si>
    <t>2017.évi eredeti előirányzat</t>
  </si>
  <si>
    <t>Véglegesen átvett pénzeszköz megnevezése</t>
  </si>
  <si>
    <t>2016. évi eredeti előirányzat</t>
  </si>
  <si>
    <t>6.1</t>
  </si>
  <si>
    <t>Támogatásértékű működési bevételek (6.1.1.+…+6.1.4.)</t>
  </si>
  <si>
    <t>6.1.1</t>
  </si>
  <si>
    <t>OEP-től átvett pénzeszköz</t>
  </si>
  <si>
    <t>6.1.1.1</t>
  </si>
  <si>
    <t>6.1.1.2</t>
  </si>
  <si>
    <t>6.1.1.3</t>
  </si>
  <si>
    <t>6.1.4</t>
  </si>
  <si>
    <t>EU-s támogatásból származó bevétel</t>
  </si>
  <si>
    <t>6.1.3</t>
  </si>
  <si>
    <t>Elkülönített állami pénzalapoktól átvett pénzeszköz</t>
  </si>
  <si>
    <t>Bátaapáti TETT</t>
  </si>
  <si>
    <t>Közfoglalkoztatásra átvett / Hosszabb időtart.890442</t>
  </si>
  <si>
    <t>Egyéb kvi szervtől átvett támogatás</t>
  </si>
  <si>
    <t>6.1.4.1</t>
  </si>
  <si>
    <t>Központi (fejezettől) kvi szervtől átv. pénz.</t>
  </si>
  <si>
    <t>Rendszeres gyermekvédelmi, kiegészítő gyermekvéd.</t>
  </si>
  <si>
    <t>Előző évi költségvetési visszatérítés</t>
  </si>
  <si>
    <t>6.1.4.2</t>
  </si>
  <si>
    <t>Támogatás értékű bevétel önkormányzattól</t>
  </si>
  <si>
    <t>A KÖH-re átvett társulási támogatások (munkaszervezet) MOB</t>
  </si>
  <si>
    <t>A KÖH-re átvett társulási támogatások (munkaszervezet) ESZGY</t>
  </si>
  <si>
    <t>A KÖH-re átvett társulási támogatások (munkaszervezet) szenyv.</t>
  </si>
  <si>
    <t>Alsónyék Önkormányzata KÖH hozzájárulás</t>
  </si>
  <si>
    <t>Alsónána Önkormányzata KÖH hozzájárulás</t>
  </si>
  <si>
    <t>6.1.4.3</t>
  </si>
  <si>
    <t>6.1.4.4</t>
  </si>
  <si>
    <t>Előző évi költségvetési kiegészítések, visszatérülések</t>
  </si>
  <si>
    <t>Támogatásértékű felhalmozási bevételek (6.2.1+…+6.2.4)</t>
  </si>
  <si>
    <t>6.2.1</t>
  </si>
  <si>
    <t>6.2.2.</t>
  </si>
  <si>
    <t>EU támogatás</t>
  </si>
  <si>
    <t>6.2.3</t>
  </si>
  <si>
    <t>Bátaapáti TETT / felhalmozási</t>
  </si>
  <si>
    <t>6.2.4</t>
  </si>
  <si>
    <t>Önkormányzatoktól társulástól átvett pénzeszköz</t>
  </si>
  <si>
    <t>6.2.5</t>
  </si>
  <si>
    <t>Egyéb kvi szervtől átvett támogatás(5.7.4.1+..+5.7.4.6.)</t>
  </si>
  <si>
    <t>Partfal program támogatása</t>
  </si>
  <si>
    <t>Működési célú pénzeszköz átvétel államháztartáson kívülről</t>
  </si>
  <si>
    <t>EU támogatás testvérvárosi kapcsolatokra (25000 EUR)</t>
  </si>
  <si>
    <t>Felhalmozási célú pénzeszk. átvétel államháztartáson kívülről</t>
  </si>
  <si>
    <t>Vadászegylettől átvett pénz (haszonbérlet)</t>
  </si>
  <si>
    <t>Pályázati pénz az I. világháborús emlékműre</t>
  </si>
  <si>
    <t>IV. Véglegesen átvett pénzeszközök (6.1+ 6.2+ 6.3 + 6.4)</t>
  </si>
  <si>
    <t>2017. évi eredeti előirányzat</t>
  </si>
  <si>
    <t>#</t>
  </si>
  <si>
    <t>Eredeti előirányzat 2016. év</t>
  </si>
  <si>
    <t>Egyéb családi támogatás</t>
  </si>
  <si>
    <t>Családi támogatások (01+…+09)</t>
  </si>
  <si>
    <t>Bursa Hungarica (KT hat.)</t>
  </si>
  <si>
    <t>Egyéb nem intézményi ellátások (33+…+48)</t>
  </si>
  <si>
    <t>Ellátottak pénzbeli juttatásai (10+17+20+28+32+49)</t>
  </si>
  <si>
    <t>Eredeti előirányzat 2017. év</t>
  </si>
  <si>
    <t>Céltartalék</t>
  </si>
  <si>
    <t>Fejlesztési</t>
  </si>
  <si>
    <t>Kövesd</t>
  </si>
  <si>
    <t>Lajvér</t>
  </si>
  <si>
    <t>Tervezésre, pályzatok készítésére</t>
  </si>
  <si>
    <t>Külterületi utak felújítására (Vadásztársaság)</t>
  </si>
  <si>
    <t>Pályázati saját források</t>
  </si>
  <si>
    <t>Széchenyi Program pénzeszköz elkülönítés</t>
  </si>
  <si>
    <t>Fejlesztési céltartalék összesen:</t>
  </si>
  <si>
    <t>Működési</t>
  </si>
  <si>
    <t>Szoc. Juttatások keret -köztisztviselők</t>
  </si>
  <si>
    <t>Szoc. Juttatások keret - intézmények</t>
  </si>
  <si>
    <t>Szoc. Juttatások keret - polgármester</t>
  </si>
  <si>
    <t>Egyensúlyi céltartalék</t>
  </si>
  <si>
    <t>Működési céltartalékok összesen:</t>
  </si>
  <si>
    <t>Mindösszesen</t>
  </si>
  <si>
    <t>Bátaszék Város Önkormányzat adósságot keletkeztető ügyletekből és kezességvállalásokból fennálló kötelezettségei</t>
  </si>
  <si>
    <t>Bátaszék Város Önkormányzat saját bevételeinek részletezése az adósságot keletkeztető ügyletből származó tárgyévi fizetési kötelezettség megállapításához</t>
  </si>
  <si>
    <t>Bátaszéki Közös Önkormányzati Hivatal</t>
  </si>
  <si>
    <t>Keresztély Gyula Városi Könyvtár</t>
  </si>
  <si>
    <t>2017</t>
  </si>
  <si>
    <t>Garai utcai parkolók</t>
  </si>
  <si>
    <t>Romkert felújítása</t>
  </si>
  <si>
    <t>Könyvtár épület felújítás (nyílászáró csere, fűtéskiépítés)</t>
  </si>
  <si>
    <t>Óvoda felújítási keret</t>
  </si>
  <si>
    <t>Gondozási központ (Klíma)</t>
  </si>
  <si>
    <t>Városháza (udvar,belső járda,kerékpártároló, iroda átépítés )</t>
  </si>
  <si>
    <t>Oktatási épületek (ált. iskola, gimi) felújítási keret</t>
  </si>
  <si>
    <t>Műv. ház épület felújítás</t>
  </si>
  <si>
    <t>Orvosi rendelő kazán csere</t>
  </si>
  <si>
    <t>II. Géza szobor</t>
  </si>
  <si>
    <t>2016</t>
  </si>
  <si>
    <t>Horgásztó vásárlása</t>
  </si>
  <si>
    <t>Erdő vásárlása ipari parknál</t>
  </si>
  <si>
    <t>316/2016 BSE TAO önerő támogatása</t>
  </si>
  <si>
    <t xml:space="preserve">Dél Tolna Aqa projekt </t>
  </si>
  <si>
    <t>Önkormányzatoktól átvett-Körjegyzőségre Alsónyék elsz.(2016.év)</t>
  </si>
  <si>
    <t>Önkormányzatoktól átvett-Óvodára (2016)</t>
  </si>
  <si>
    <t>Önkormányzatoktól átvett-Orvosi ügyeletre (2016.év)</t>
  </si>
  <si>
    <t>Önkormányzattól átvett-HSNY társulásra (2016.évi)</t>
  </si>
  <si>
    <t>2016. évről áthúzódó bérkompenzáció</t>
  </si>
  <si>
    <t>Közfeladat-ellátási szerződés sportcsarnok</t>
  </si>
  <si>
    <t>Tanuszoda üzemeltetés, felújítás kiadása</t>
  </si>
  <si>
    <t>Budai u. Növényesítése I. ütem</t>
  </si>
  <si>
    <t>Magánszemélyek kommunális adója</t>
  </si>
  <si>
    <t>Rendszeres gyermekvédelmi kedvezményben részesülők természetbeni támogatása [Gyvt. 20/A.§ (1) bek.]</t>
  </si>
  <si>
    <t>Rendszeres gyermekvédelmi kedvezményben részesülők pénzbeli ellátása [Gyvt. 19.§ 1a]</t>
  </si>
  <si>
    <t>Települési támogatás lakhatás céljára (önk.-i r. 14-17. §)</t>
  </si>
  <si>
    <t>Települési támogatás mélt.-ból gyógyszerkiadások céljára (önk.-i r. 19. §)</t>
  </si>
  <si>
    <t>Települési támogatás rendk.-i települési támogatásra (önk.-i r.18. §)</t>
  </si>
  <si>
    <t>Települési támogatás temetés céljára (önk.-i r. 20. §)</t>
  </si>
  <si>
    <t>Eseti gyógyszerkiadás céljára (önk.-i r. 21. §)</t>
  </si>
  <si>
    <t>Temetés céljára kölcsön (önk.-i r. 26. §)</t>
  </si>
  <si>
    <t>Helyi autóbusz-közl. Támogatása, bérlettel (önk.-i r. 23-24. §)</t>
  </si>
  <si>
    <t>Köztemetéls (önk.-i r. 25. §)</t>
  </si>
  <si>
    <t>Szociális tűzifa juttatás (önk.-i r. 26/A.§)</t>
  </si>
  <si>
    <t>90 éven felüliek karácsonyi támogatása (önk-i r. 22. § (1) bek. a)</t>
  </si>
  <si>
    <t>Létfenntartási gonddal küzdők karácsonyi támogatása (önk-i r. 22. § (1) bek. b)</t>
  </si>
  <si>
    <t>Újszülöttek támogatása (Gyer. Önk.-i r. 8. §)</t>
  </si>
  <si>
    <t>Gimnázium iskolakezdési támogatás (Gyer. Önk.-i r. 6. §)</t>
  </si>
  <si>
    <t>Zeneiskolai támogatás (Gyer.önk-i 6/A. §)</t>
  </si>
  <si>
    <r>
      <t>Rendszeres gyermekvédelmi kedvezményben részesülők természetbeni támogatása [Gyvt. 20/A.§ (2) bek.]</t>
    </r>
    <r>
      <rPr>
        <sz val="10"/>
        <color rgb="FFFF0000"/>
        <rFont val="Arial"/>
        <family val="2"/>
        <charset val="238"/>
      </rPr>
      <t xml:space="preserve"> </t>
    </r>
  </si>
  <si>
    <t>Település támogatás (10+….+21)</t>
  </si>
  <si>
    <t>Szennyvízrákötés (szennyvíz_rákötésR.)</t>
  </si>
  <si>
    <t>Lajvér utca I. ütem kopóréteg</t>
  </si>
  <si>
    <t>Hunyadi u 2/a felújítási munkái 300/2016 ökh</t>
  </si>
  <si>
    <t>Budai o. 56-58 felújítási munkái 300/2016 ökh</t>
  </si>
  <si>
    <t xml:space="preserve">Marketing Kft. Közművelődési feladatok (közfeladatellátási szerződés) </t>
  </si>
  <si>
    <t xml:space="preserve">Marketing Kft. Múzeumi feladatok (közfeladatellátási szerződés) </t>
  </si>
  <si>
    <t xml:space="preserve">Marketing Kft. Turizmussal kapcs. feladatok (közfeladatellátási szerződés) </t>
  </si>
  <si>
    <t xml:space="preserve">Marketing Kft. Kiadói tevékenység feladatok (közfeladatellátási szerződés) </t>
  </si>
  <si>
    <t>318/2016 ökh közutak fejlesztéséhez terv</t>
  </si>
  <si>
    <t>Könyvtár épület felújítás 2016. évről áthúzódó</t>
  </si>
  <si>
    <t>Városháza kerítés felújítás 2016. évről</t>
  </si>
  <si>
    <t>Konyha, tornacsarnok közmű leválasztás</t>
  </si>
  <si>
    <t>II. Világháborús emlékmű felújítása 9/2017</t>
  </si>
  <si>
    <t>Főzőkonyha fejlesztés tervdokumentáció 317/2016 ökh</t>
  </si>
  <si>
    <t>Könyvtár informatikai eszközök beszerzése előző évről áthúzódó</t>
  </si>
  <si>
    <t>Közös Önkormányzati Hivatal egyéb gép berendezés</t>
  </si>
  <si>
    <t>Közös Önkormányzati Hivatal informatikai besz.</t>
  </si>
  <si>
    <t>Polgármesteri illetményemelkedés kompenzálása</t>
  </si>
  <si>
    <t>Kulturális illetménypótlékra átvett pénz</t>
  </si>
  <si>
    <t>Nyéki utca járdarekonstrukció (Deák-Garay között) I. ütem</t>
  </si>
  <si>
    <t>Temetői belső út</t>
  </si>
  <si>
    <t xml:space="preserve">Hosszú lejáratú hitelek, kölcsönök törlesztése </t>
  </si>
  <si>
    <t xml:space="preserve">Rövid lejáratú hitelek, kölcsönök törlesztése </t>
  </si>
  <si>
    <t>%</t>
  </si>
  <si>
    <t>eltérés</t>
  </si>
  <si>
    <t>Ellátottak pénzbeli juttatásai előirányzata és teljesítése</t>
  </si>
  <si>
    <t>Hosszú lejáratú hitelek, kölcsönök törlesztése pénzügyi vállalkozásnak</t>
  </si>
  <si>
    <t>Rövid lejáratú hitelek, kölcsönök törlesztése pénzügyi vállalkozásnak</t>
  </si>
  <si>
    <t>Fogorvosi ellátás támogatása</t>
  </si>
  <si>
    <t>E Ft</t>
  </si>
  <si>
    <t>Állami megelőlegezések</t>
  </si>
  <si>
    <t>ezer forintban!</t>
  </si>
  <si>
    <t>Eredeti előirányzat</t>
  </si>
  <si>
    <t>Kiadási jogcím</t>
  </si>
  <si>
    <t>Hitel-, kölcsöntörlesztés államházt-on kívülre (4.1. + … + 4.3.)</t>
  </si>
  <si>
    <t>Eredeti
előirányzat</t>
  </si>
  <si>
    <t xml:space="preserve">2.1. melléklet </t>
  </si>
  <si>
    <t xml:space="preserve">F </t>
  </si>
  <si>
    <t xml:space="preserve">   Váltóbevételek</t>
  </si>
  <si>
    <t>2.2. melléklet</t>
  </si>
  <si>
    <t>146/2017 Kövesd település bevezető út csapadékvíz elvezetés</t>
  </si>
  <si>
    <t>147/2017 ÖH Lajvér település burkolt árok készítés</t>
  </si>
  <si>
    <t>75/2017 ÖH Elektromos autótöltő állomás kialakítása</t>
  </si>
  <si>
    <t>31/2017 ÖH Kossuth u. 105. felújítása</t>
  </si>
  <si>
    <t>149/2017 ÖH Hunyadi utca 2/A bérlakások homlokzati, hőszigetelési munka</t>
  </si>
  <si>
    <t>Költségvetési szerv</t>
  </si>
  <si>
    <t>+</t>
  </si>
  <si>
    <t>2017.évi módosított előirányzat</t>
  </si>
  <si>
    <t>Medicopter Alapítvány támogatása</t>
  </si>
  <si>
    <t>Tolna Megyei Balassa J. Kórház Gyermekosztály támogatása</t>
  </si>
  <si>
    <t>Rákóczi Szövetség támogatása</t>
  </si>
  <si>
    <t>Sárlöz-Dunav.-Sióm. műk. tám.</t>
  </si>
  <si>
    <t>Czebe Jánosné verses kötete</t>
  </si>
  <si>
    <t>Filmes tábor támogatása</t>
  </si>
  <si>
    <t>Nagybaracskai Gitártábor tám.</t>
  </si>
  <si>
    <t>ESZGY átadott állami tám. Szoc.ágazati pótlék</t>
  </si>
  <si>
    <t>MOB átadott állami tám. Szoc.ágazati pótlék</t>
  </si>
  <si>
    <t>MOB átadott állami tám. Bölcsödei pótlék</t>
  </si>
  <si>
    <t>2017. évi módosított előirányzat</t>
  </si>
  <si>
    <t>II. Géza szobor támogatás</t>
  </si>
  <si>
    <t>Ft</t>
  </si>
  <si>
    <t>eFt</t>
  </si>
  <si>
    <t>Általános tartalék</t>
  </si>
  <si>
    <t>Nefela jégesőelhárítás</t>
  </si>
  <si>
    <t>Kossuth u. 105. felújítása</t>
  </si>
  <si>
    <t>Sárköz.Dunavölgye-Siómente műk.tám</t>
  </si>
  <si>
    <t>Receptes könyv megjelenítése Kárpát medence ízei</t>
  </si>
  <si>
    <t>Elektromos autótöltőáll. Kialakítása</t>
  </si>
  <si>
    <t>Filmes tábor</t>
  </si>
  <si>
    <t>Norvég alap pályázat</t>
  </si>
  <si>
    <t>Nagybaracskai Gitártábor támogatása</t>
  </si>
  <si>
    <t>MEDICOPTER Alapítvány felhalmozási támogatás eszközbeszerzésre</t>
  </si>
  <si>
    <t>Tolna Megyei Balasasa János Kórház Gyermeko. Felhal. tám eszközbeszerzésre</t>
  </si>
  <si>
    <t>Keresztély Gyula Városi Könyvtár Kulturális illetménypótlék</t>
  </si>
  <si>
    <t>Bencze Mátyás 0197/6 hrsz földterület értékesítés</t>
  </si>
  <si>
    <t>KÖH intézményfinanszírozás növekedés</t>
  </si>
  <si>
    <t>Dél-Tolna Közmű Üzemeltető és szolg. Kft kölcsön csökkentés értékvesztés miatt tart.ba</t>
  </si>
  <si>
    <t>Dél-Tolna Közmű Üz. És Szolg. Kft pénz vagyon átvétel</t>
  </si>
  <si>
    <t xml:space="preserve">                      (Ft)</t>
  </si>
  <si>
    <t>147/2017 Lajvér település burkolt árok készítés</t>
  </si>
  <si>
    <t>Külterületi utak felújítására (Vadásztársaság) 2017.év</t>
  </si>
  <si>
    <t>92/2017. Ö.H. Sportcsarnok felújítása, fejlesztési pály. elkül.</t>
  </si>
  <si>
    <t>149/2017 Hunyadi utca 2/A bérlakások homlokzati, hőszigetelési munka</t>
  </si>
  <si>
    <t>Bátaszék Lajvér utca útburkolat felújítás (Fennmaradó rész ált. tartalékból)</t>
  </si>
  <si>
    <t>Fakitermelő csoport működésére</t>
  </si>
  <si>
    <t>Közfoglalkoztatási program</t>
  </si>
  <si>
    <t>Szociális kiadások fedezetére</t>
  </si>
  <si>
    <t>2017.01-04. havi bérkompenzáció</t>
  </si>
  <si>
    <t>Módosított előirányzat</t>
  </si>
  <si>
    <t>4. sz. módosítás 
(±)</t>
  </si>
  <si>
    <t>F=D±E</t>
  </si>
  <si>
    <t>I</t>
  </si>
  <si>
    <t>J=K±L</t>
  </si>
  <si>
    <t>H=(F+G)</t>
  </si>
  <si>
    <t>Garay u. ivóvíz vezeték kiváltása 187/2017öh</t>
  </si>
  <si>
    <t>Mozi tér szennyvíz átemelő öblözetének rekonstrukciója 187/ 2017 Öh</t>
  </si>
  <si>
    <t>177/2017 Szerb emlék kereszt állítás munkái</t>
  </si>
  <si>
    <t>200/2017 KÖFOP-ASP pályázat Tárgyi eszköz beszerz</t>
  </si>
  <si>
    <t>Érdekeltségnövelő tám (Könyvtár.) eszköz besz.</t>
  </si>
  <si>
    <t>TOP 3.2.1. 2016-00009 Tanuszoda energ.korsz.Támogatási előleg</t>
  </si>
  <si>
    <t>TOP. 1.1.1 Iparterület fejlesztése Bátaszéken</t>
  </si>
  <si>
    <t>TOP-1.1.3 Agrárlogisztikai központ kialk. Bátaszéken</t>
  </si>
  <si>
    <t>Csapadévíz elv. árok rek. (Lajvér, Garay)</t>
  </si>
  <si>
    <t>Tájház felújítás</t>
  </si>
  <si>
    <t>189/2017 Hunyadi utca 2/A bérlakások homlokzati, hőszigetelési munka pótmunka</t>
  </si>
  <si>
    <t>223/2017 Öh. Városi Könyvtár nyílászáróinak cseréje CT felold tartalékba</t>
  </si>
  <si>
    <t xml:space="preserve">227/2017 Öh. Ady u. 27. társasház felújíása </t>
  </si>
  <si>
    <t>MOB  2016. évi elszámolási kül.</t>
  </si>
  <si>
    <t>ESZGY átadott bérkompenzáció</t>
  </si>
  <si>
    <t>MOB átadott bérkompenzáció</t>
  </si>
  <si>
    <t>MOB óvodapedagógusok munkáját segítők kieg tám.</t>
  </si>
  <si>
    <t>MOB 2016. évi beszámoló alapján kapott pótl. Állami tám</t>
  </si>
  <si>
    <t>MOB 219/2017 közüzemi díj továbbszla</t>
  </si>
  <si>
    <t>ESZGY társ.elszám.kül. HSNY</t>
  </si>
  <si>
    <t>ESZGY társ.elszám.kül. Családsegítés</t>
  </si>
  <si>
    <t>195/ 2017 Tolna Megyei polgárőr találkozó</t>
  </si>
  <si>
    <t>Receptes könyv megjelenítése</t>
  </si>
  <si>
    <t>172/2017 2016. évi elszámolási kül. ESZGY</t>
  </si>
  <si>
    <t>27/2017.Öh.</t>
  </si>
  <si>
    <t>29/2017.Öh.</t>
  </si>
  <si>
    <t>31/2017.Öh.</t>
  </si>
  <si>
    <t>57/2017.Öh.</t>
  </si>
  <si>
    <t>64/2017.Öh.</t>
  </si>
  <si>
    <t>75/2017.Öh.</t>
  </si>
  <si>
    <t>104/2017.Öh.</t>
  </si>
  <si>
    <t>105/2017.Öh.</t>
  </si>
  <si>
    <t>121/2017.Öh.</t>
  </si>
  <si>
    <t>153/2017.Öh.</t>
  </si>
  <si>
    <t>154/2017.Öh.</t>
  </si>
  <si>
    <t>155/2017.Öh.</t>
  </si>
  <si>
    <t>151/2017.Öh.</t>
  </si>
  <si>
    <t>Horgásztó vásárlása ált. tartalékba</t>
  </si>
  <si>
    <t>Horgásztó vásárlása Céltartalékba</t>
  </si>
  <si>
    <t>170/2017.Öh.</t>
  </si>
  <si>
    <t>Elektronikus közműnyilvántartás készítése</t>
  </si>
  <si>
    <t>172/2017.Öh.</t>
  </si>
  <si>
    <t>MOB társulás elszámolási különbözet</t>
  </si>
  <si>
    <t>ESZGY társulás elszámolási különbözet</t>
  </si>
  <si>
    <t>177/2017.Öh.</t>
  </si>
  <si>
    <t>Szerb emlék kereszt állítása</t>
  </si>
  <si>
    <t>179/2017.Öh.</t>
  </si>
  <si>
    <t>Bányató bérleti díj</t>
  </si>
  <si>
    <t>181/2017.Öh.</t>
  </si>
  <si>
    <t>Településkép arculati kézikönyv</t>
  </si>
  <si>
    <t>182/2017.Öh.</t>
  </si>
  <si>
    <t>Béres István főépítész megbízási díja</t>
  </si>
  <si>
    <t>Településképi arculati kézikönyv ekészítésnek finansz.tám.</t>
  </si>
  <si>
    <t>Polgármestereket megillető illetm., tiszt.díjak emeléséhez tám. Eredeti ktgvetésben átvett pénz visszavez.</t>
  </si>
  <si>
    <t>Polgármestereket megillető illetm., tiszt.díjak emeléséhez tám.</t>
  </si>
  <si>
    <t>29.</t>
  </si>
  <si>
    <t>Minimálbér és garantált bérminimum emeléséhez tám.</t>
  </si>
  <si>
    <t>30.</t>
  </si>
  <si>
    <t>2016. évi költségvetési maradvány korrekciója MÁK beszámoló alapján ált. tartalékba</t>
  </si>
  <si>
    <t>Iparűzési adóbevétel csökkenése ált. tart.ból</t>
  </si>
  <si>
    <t>31.</t>
  </si>
  <si>
    <t>Bevételcsökkenés miatti átmeneti intézkedés Céltartalékba</t>
  </si>
  <si>
    <t>35.</t>
  </si>
  <si>
    <t>325/2016.Öh.</t>
  </si>
  <si>
    <t>61/26 hrsz naperőműpark létesítéséhez terület eladás bev. (10%)</t>
  </si>
  <si>
    <t>36.</t>
  </si>
  <si>
    <t>326/2016.Öh.</t>
  </si>
  <si>
    <t>61/25 hrsz naperőműpark létesítéséhez terület eladás bev. (10%)</t>
  </si>
  <si>
    <t>32.</t>
  </si>
  <si>
    <t>194/2017.Öh.</t>
  </si>
  <si>
    <t>Energiamegtakarítási intézkedési terv készítése</t>
  </si>
  <si>
    <t>33.</t>
  </si>
  <si>
    <t>195/2017.Öh.</t>
  </si>
  <si>
    <t>XVII. Tolna Megyei Polgárőr Találkozó támogatása</t>
  </si>
  <si>
    <t>34.</t>
  </si>
  <si>
    <t>197/2017.Öh.</t>
  </si>
  <si>
    <t>Tavasz u.-Orbán u. közötti kisköz tulajdoni helyzetének rend.</t>
  </si>
  <si>
    <t>37.</t>
  </si>
  <si>
    <t>223/2017.Öh.</t>
  </si>
  <si>
    <t>Városi Könyvtár nyilászáróinak cseréjéhez Ct feloldás tartalékba átcsop</t>
  </si>
  <si>
    <t>38.</t>
  </si>
  <si>
    <t>Városi Könyvtár nyilászáróinak cseréje</t>
  </si>
  <si>
    <t>39.</t>
  </si>
  <si>
    <t>225/2017.Öh.</t>
  </si>
  <si>
    <t>Bátaszéki izrealita temető felújítása</t>
  </si>
  <si>
    <t>40.</t>
  </si>
  <si>
    <t>226/2017.Öh.</t>
  </si>
  <si>
    <t>Bátaszék 0749/2,0754 hrsz.ter.ek kezelése</t>
  </si>
  <si>
    <t>229/2017.Öh.</t>
  </si>
  <si>
    <t>ESZGY társulás elszámolási különbözet HSNY</t>
  </si>
  <si>
    <t>ESZGY társulás elszámolási különbözet Családsegítés</t>
  </si>
  <si>
    <t>2016. évről áthúzódó bérkomp. Felold. CT-ból ált.tartalékba</t>
  </si>
  <si>
    <t>219/2017.Öh.</t>
  </si>
  <si>
    <t>MOB továbbszla</t>
  </si>
  <si>
    <t xml:space="preserve">Óvodapedagógusok munkáját segítők kieg.tám. 06-07.hó </t>
  </si>
  <si>
    <t>16/2017. Öh.Főzőkonyha (közétkeztetés) fejlesztés pály. - VP6-7.2.1</t>
  </si>
  <si>
    <t>Kanizsai Dorottya Általános Iskolában fogyasztásmérő rendszer javítá</t>
  </si>
  <si>
    <t>Közműleválasztás Sportcsarnok/ Sipos</t>
  </si>
  <si>
    <t>223/2017 Városi Könyvtár nyilászáróinak cseréje Ct felold tartba átcsop</t>
  </si>
  <si>
    <t>189/2017 Hunyadi u. 2/A többletköltsége</t>
  </si>
  <si>
    <t>227/2017.Öh. Ady u. 27. társasház felújítása</t>
  </si>
  <si>
    <t>300/2016 Ö.H rendkívüli felújítási feladatokra önk.i lakások</t>
  </si>
  <si>
    <t>Bevételcsökkenés miatti átmeneti intézkedés Céltartalékból iparűzési adó</t>
  </si>
  <si>
    <t>180/2017 TOP-3.1.1-15-TL1-2016-00006 Kerékpárút bev.</t>
  </si>
  <si>
    <t>56/2017.Ö.H. Közfoglalkoztatási program 85% tám.sal, önerő céltból</t>
  </si>
  <si>
    <t>2017. évről áthúzódó bérkompenzáció feloldása</t>
  </si>
  <si>
    <t>64/2017 Receptes könyv megjelenítése Kárpát medence ízei</t>
  </si>
  <si>
    <t>Receptes könyv megjelenítése Kárpát medence ízei Bethlen alap támog.</t>
  </si>
  <si>
    <t>2017.05-07.hó bérkompenzáció</t>
  </si>
  <si>
    <t>2017.01-04. havi bérkompenzáció felold MOB,ESZGY</t>
  </si>
  <si>
    <t>TOP 3.1.1. Kerékpárút</t>
  </si>
  <si>
    <t>KÖFOP-1.2.1-VEKOP ASP pályázat</t>
  </si>
  <si>
    <t>TOP 3.2.1 Tanuszoda energ.korszerűsítése</t>
  </si>
  <si>
    <t>TOP 1.1.1 Iparterület kialakítása</t>
  </si>
  <si>
    <t>TOP 1.1.3. Agrárlogisztikai központ kialakítása</t>
  </si>
  <si>
    <t>2.1. melléklet a 4/2017. (III. 08.) önk.-i rendelethez</t>
  </si>
  <si>
    <t xml:space="preserve">2. tájékoztató tábla  a 4/2017. (III. 08.) önk.-i rendelethez </t>
  </si>
  <si>
    <t>5. tájékoztató tábla a 4/2017. (III. 08.) önk.-i rendelethez</t>
  </si>
  <si>
    <t>8. tájékoztató 4/2017. (III. 08.) önk.-i rendelet</t>
  </si>
  <si>
    <r>
      <t>5. sz. módosítás 
(</t>
    </r>
    <r>
      <rPr>
        <b/>
        <sz val="9"/>
        <rFont val="Calibri"/>
        <family val="2"/>
        <charset val="238"/>
      </rPr>
      <t>±</t>
    </r>
    <r>
      <rPr>
        <b/>
        <sz val="11.7"/>
        <rFont val="Times New Roman CE"/>
        <family val="1"/>
        <charset val="238"/>
      </rPr>
      <t>)</t>
    </r>
  </si>
  <si>
    <t>5. sz. módosítás 
(±)</t>
  </si>
  <si>
    <t>Könyvtár bútorok</t>
  </si>
  <si>
    <t>231/2017 Babits Mihály u. 27/a-b,25/1-2 járda építés</t>
  </si>
  <si>
    <t>Átcsoportosítás 181/2017 Településképi arculati kézikönyv, rendelet elkészítése</t>
  </si>
  <si>
    <t>5.1. melléklet</t>
  </si>
  <si>
    <t>5.2. melléklet</t>
  </si>
  <si>
    <t>5.3. melléklet</t>
  </si>
  <si>
    <t>Bursa Hungarica támogatás</t>
  </si>
  <si>
    <t>MOB finanszírozás visszavét</t>
  </si>
  <si>
    <t>ESZGY finanszírozás visszavét</t>
  </si>
  <si>
    <t>ESZGY-re átadott</t>
  </si>
  <si>
    <t>MOB-ra átadott</t>
  </si>
  <si>
    <t>2016. évi elszámolásból Bátaszék Város Önkormányzatának visszafizetés</t>
  </si>
  <si>
    <t>48-45/2018 Települési önkormányzatok rendkívüli tám. Tűzoltó köztestület (ÖNHIKI)</t>
  </si>
  <si>
    <t>322/2017 Közművelődési megállapodás módosítása (Marketing Kft.)</t>
  </si>
  <si>
    <t>Vasutas települések 2016.,2017 évi tagdíj</t>
  </si>
  <si>
    <t>Klímabarát települések Szöv.tagíj</t>
  </si>
  <si>
    <t>Magyar Önk.ok Szövetsége tagdíj</t>
  </si>
  <si>
    <t>Bát-Kom Közszolg.ell.szerz.mód támogatás csökkentése</t>
  </si>
  <si>
    <t>Helyi köz.közltám átadása Gemenc Volán</t>
  </si>
  <si>
    <t>Finanszírozás visszavét/ESZGY</t>
  </si>
  <si>
    <t>Finanszírozás visszavét/MOB</t>
  </si>
  <si>
    <t>250/2017 nagysallói tájház felújításának támogatása</t>
  </si>
  <si>
    <t>TOP-3.1.1-15-TL1-2016-00006 Kerékpárút bev.</t>
  </si>
  <si>
    <t>TOP 3.2.1. 2016-00009 Tanuszoda energ.korsz.működési támogatási előleg</t>
  </si>
  <si>
    <t>TOP. 1.1.1 Iparterület kialakítása működési bevétel</t>
  </si>
  <si>
    <t>TOP 1.1.3 Agrárlogisztikai központ kialak. Bátaszéken működési bevétel</t>
  </si>
  <si>
    <t>TOP-3.2.1. Önkormányzati épületek energetikai korszerűsítése II. Géza gimn.</t>
  </si>
  <si>
    <t>KÖFOP-1.2.1-VEKOP-16-2017-0 ASP pályázat működési</t>
  </si>
  <si>
    <t>Diákmunkások foglalkoztatása</t>
  </si>
  <si>
    <t>KÖFOP-1.2.1-VEKOP-16-2017-0 ASP pályázat</t>
  </si>
  <si>
    <t>TOP 3.2.1. 2016-00009 Tanuszoda energ.korsz.Támogatási előleg működésre átcsop.</t>
  </si>
  <si>
    <t>TOP. 1.1.1 Iparterület támogatása működésre átcsop.</t>
  </si>
  <si>
    <t>TOP-3.1.1-15-TL1-2016-00006 Kerékpárút bev. Működésre átcsop.</t>
  </si>
  <si>
    <t>TOP 1.1.3 Agrárlogisztikai központ kialak. Bátaszéken működési bevételre</t>
  </si>
  <si>
    <t>2016. évi társulásos elszámolás Alsónyék Község Önkrományzata</t>
  </si>
  <si>
    <t>2016. évi társulásos elszámolás Alsónána Község Önkrományzata</t>
  </si>
  <si>
    <t>2016. évi társulásos elszámolás ESZGY</t>
  </si>
  <si>
    <t>2016. évi társulásos elszámolás MOB</t>
  </si>
  <si>
    <t>172/2017 2016. évi elszámolási különbözet ESZGY</t>
  </si>
  <si>
    <t>93/2017 Ö.H. Kültertületi utak átírási költségére</t>
  </si>
  <si>
    <t>41.</t>
  </si>
  <si>
    <t>42.</t>
  </si>
  <si>
    <t>43.</t>
  </si>
  <si>
    <t>44.</t>
  </si>
  <si>
    <t>45.</t>
  </si>
  <si>
    <t>46.</t>
  </si>
  <si>
    <t>47.</t>
  </si>
  <si>
    <t>250/2017.Öh.</t>
  </si>
  <si>
    <t>nagysallói tájház felújításának támogatása</t>
  </si>
  <si>
    <t>48.</t>
  </si>
  <si>
    <t>231/2017.Öh.</t>
  </si>
  <si>
    <t>Babits Mihály u. 27/a-b,25/1-2 járda építés</t>
  </si>
  <si>
    <t>49.</t>
  </si>
  <si>
    <t>50.</t>
  </si>
  <si>
    <t>51.</t>
  </si>
  <si>
    <t>52.</t>
  </si>
  <si>
    <t>221/2017.Öh.</t>
  </si>
  <si>
    <t>Pályázat készítés - "Európa a polgárokért program"</t>
  </si>
  <si>
    <t>53.</t>
  </si>
  <si>
    <t>325/2017.Öh.</t>
  </si>
  <si>
    <t>Polgármester 2017. évi jutalmazása</t>
  </si>
  <si>
    <t>54.</t>
  </si>
  <si>
    <t>Polgármester 2017. évi jutalmazásának járuléka</t>
  </si>
  <si>
    <t>55.</t>
  </si>
  <si>
    <t>Közfoglalkoztatottak jutalma</t>
  </si>
  <si>
    <t>56.</t>
  </si>
  <si>
    <t>57.</t>
  </si>
  <si>
    <t>Finanszírozás visszívét/Eszgy</t>
  </si>
  <si>
    <t>58.</t>
  </si>
  <si>
    <t>Köh finanszírozás visszavét</t>
  </si>
  <si>
    <t>59.</t>
  </si>
  <si>
    <t>Keresztély Gyula Városi Könyvtár Finansz. Visszavét</t>
  </si>
  <si>
    <t>60.</t>
  </si>
  <si>
    <t>Kulturális illetménypótlék finanszírozás visszavét, eredetiben tervezve tartalékba.</t>
  </si>
  <si>
    <t>61.</t>
  </si>
  <si>
    <t>48-35/2017 Óvodapedagógusok munkáját segítők kieg. tám. 06. hó MOB Társulásnak</t>
  </si>
  <si>
    <t>62.</t>
  </si>
  <si>
    <t>Iparűzési adóbevétel növekmény</t>
  </si>
  <si>
    <t>63.</t>
  </si>
  <si>
    <t>48-44/2017 Rendkívüli szociális támogatás</t>
  </si>
  <si>
    <t>64.</t>
  </si>
  <si>
    <t>48-55/2017 Közművelődési érdekeltségnövelő tám.</t>
  </si>
  <si>
    <t>65.</t>
  </si>
  <si>
    <t>160/2017 Naperőművek létesítése 61/25 ingatlan értékesítése áfa nélkül</t>
  </si>
  <si>
    <t>66.</t>
  </si>
  <si>
    <t>160/2017 Naperőművek létesítése 61/26 ingatlan értékesítése áfa nélkül</t>
  </si>
  <si>
    <t>67.</t>
  </si>
  <si>
    <t>Bérkompenzáció  Tartalékba</t>
  </si>
  <si>
    <t>68.</t>
  </si>
  <si>
    <t>69.</t>
  </si>
  <si>
    <t>Kulturális illetménypótlék</t>
  </si>
  <si>
    <t>70.</t>
  </si>
  <si>
    <t>322/2017</t>
  </si>
  <si>
    <t>Közművelődési megállapodás módosítása</t>
  </si>
  <si>
    <t>71.</t>
  </si>
  <si>
    <t>39-17/2018 Muzeális intézmények szakmai támogatása (Kubinyi Ágoston program)</t>
  </si>
  <si>
    <t>TOP 1.1.3. Agrárlog.szakmai megalapozó tanulm. kész.193/2017 sz. határozat</t>
  </si>
  <si>
    <t>TOP 1.1.1 Iparterület kial.</t>
  </si>
  <si>
    <t>2017.05-09. havi bérkompenzáció felold MOB,ESZGY</t>
  </si>
  <si>
    <t>39-16/2018 Helyi közbiztonság javításának tám.</t>
  </si>
  <si>
    <t xml:space="preserve">TOP 1.1.3 Agrárlogisztikai központ kialak. Bátaszéken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</si>
</sst>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0.0%"/>
  </numFmts>
  <fonts count="8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12"/>
      <name val="Arial"/>
      <family val="2"/>
      <charset val="238"/>
    </font>
    <font>
      <b/>
      <sz val="12"/>
      <color rgb="FF00B05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.7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9"/>
      <color rgb="FF000000"/>
      <name val="Tahoma"/>
      <family val="2"/>
      <charset val="238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56" fillId="0" borderId="0"/>
    <xf numFmtId="0" fontId="3" fillId="0" borderId="0"/>
    <xf numFmtId="43" fontId="4" fillId="0" borderId="0" applyFont="0" applyFill="0" applyBorder="0" applyAlignment="0" applyProtection="0"/>
    <xf numFmtId="0" fontId="1" fillId="0" borderId="0"/>
  </cellStyleXfs>
  <cellXfs count="1025">
    <xf numFmtId="0" fontId="0" fillId="0" borderId="0" xfId="0"/>
    <xf numFmtId="0" fontId="18" fillId="0" borderId="0" xfId="4" applyFont="1" applyFill="1"/>
    <xf numFmtId="164" fontId="6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horizontal="right"/>
    </xf>
    <xf numFmtId="0" fontId="24" fillId="0" borderId="1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1"/>
    </xf>
    <xf numFmtId="0" fontId="24" fillId="0" borderId="4" xfId="4" applyFont="1" applyFill="1" applyBorder="1" applyAlignment="1" applyProtection="1">
      <alignment horizontal="left" vertical="center" wrapText="1" indent="1"/>
    </xf>
    <xf numFmtId="0" fontId="24" fillId="0" borderId="5" xfId="4" applyFont="1" applyFill="1" applyBorder="1" applyAlignment="1" applyProtection="1">
      <alignment horizontal="left" vertical="center" wrapText="1" indent="1"/>
    </xf>
    <xf numFmtId="0" fontId="24" fillId="0" borderId="6" xfId="4" applyFont="1" applyFill="1" applyBorder="1" applyAlignment="1" applyProtection="1">
      <alignment horizontal="left" vertical="center" wrapText="1" indent="1"/>
    </xf>
    <xf numFmtId="49" fontId="24" fillId="0" borderId="7" xfId="4" applyNumberFormat="1" applyFont="1" applyFill="1" applyBorder="1" applyAlignment="1" applyProtection="1">
      <alignment horizontal="left" vertical="center" wrapText="1" indent="1"/>
    </xf>
    <xf numFmtId="49" fontId="24" fillId="0" borderId="8" xfId="4" applyNumberFormat="1" applyFont="1" applyFill="1" applyBorder="1" applyAlignment="1" applyProtection="1">
      <alignment horizontal="left" vertical="center" wrapText="1" indent="1"/>
    </xf>
    <xf numFmtId="49" fontId="24" fillId="0" borderId="9" xfId="4" applyNumberFormat="1" applyFont="1" applyFill="1" applyBorder="1" applyAlignment="1" applyProtection="1">
      <alignment horizontal="left" vertical="center" wrapText="1" indent="1"/>
    </xf>
    <xf numFmtId="49" fontId="24" fillId="0" borderId="10" xfId="4" applyNumberFormat="1" applyFont="1" applyFill="1" applyBorder="1" applyAlignment="1" applyProtection="1">
      <alignment horizontal="left" vertical="center" wrapText="1" inden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49" fontId="24" fillId="0" borderId="12" xfId="4" applyNumberFormat="1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2" fillId="0" borderId="13" xfId="4" applyFont="1" applyFill="1" applyBorder="1" applyAlignment="1" applyProtection="1">
      <alignment horizontal="left" vertical="center" wrapText="1" indent="1"/>
    </xf>
    <xf numFmtId="0" fontId="22" fillId="0" borderId="14" xfId="4" applyFont="1" applyFill="1" applyBorder="1" applyAlignment="1" applyProtection="1">
      <alignment horizontal="left" vertical="center" wrapText="1" indent="1"/>
    </xf>
    <xf numFmtId="0" fontId="22" fillId="0" borderId="15" xfId="4" applyFont="1" applyFill="1" applyBorder="1" applyAlignment="1" applyProtection="1">
      <alignment horizontal="left" vertical="center" wrapText="1" indent="1"/>
    </xf>
    <xf numFmtId="0" fontId="11" fillId="0" borderId="13" xfId="4" applyFont="1" applyFill="1" applyBorder="1" applyAlignment="1" applyProtection="1">
      <alignment horizontal="center" vertical="center" wrapText="1"/>
    </xf>
    <xf numFmtId="0" fontId="11" fillId="0" borderId="14" xfId="4" applyFont="1" applyFill="1" applyBorder="1" applyAlignment="1" applyProtection="1">
      <alignment horizontal="center" vertical="center" wrapText="1"/>
    </xf>
    <xf numFmtId="0" fontId="22" fillId="0" borderId="14" xfId="4" applyFont="1" applyFill="1" applyBorder="1" applyAlignment="1" applyProtection="1">
      <alignment vertical="center" wrapText="1"/>
    </xf>
    <xf numFmtId="0" fontId="22" fillId="0" borderId="16" xfId="4" applyFont="1" applyFill="1" applyBorder="1" applyAlignment="1" applyProtection="1">
      <alignment vertical="center" wrapText="1"/>
    </xf>
    <xf numFmtId="0" fontId="22" fillId="0" borderId="13" xfId="4" applyFont="1" applyFill="1" applyBorder="1" applyAlignment="1" applyProtection="1">
      <alignment horizontal="center" vertical="center" wrapText="1"/>
    </xf>
    <xf numFmtId="0" fontId="22" fillId="0" borderId="14" xfId="4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24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right" vertical="center"/>
    </xf>
    <xf numFmtId="164" fontId="7" fillId="0" borderId="0" xfId="0" applyNumberFormat="1" applyFont="1" applyFill="1" applyAlignment="1">
      <alignment horizontal="center" vertical="center" wrapText="1"/>
    </xf>
    <xf numFmtId="164" fontId="24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20" fillId="0" borderId="0" xfId="0" applyFont="1" applyFill="1" applyAlignment="1">
      <alignment vertical="center"/>
    </xf>
    <xf numFmtId="164" fontId="30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9" fillId="0" borderId="0" xfId="0" applyNumberFormat="1" applyFont="1" applyFill="1" applyAlignment="1" applyProtection="1">
      <alignment horizontal="right" wrapText="1"/>
    </xf>
    <xf numFmtId="164" fontId="11" fillId="0" borderId="17" xfId="0" applyNumberFormat="1" applyFont="1" applyFill="1" applyBorder="1" applyAlignment="1" applyProtection="1">
      <alignment horizontal="center" vertical="center" wrapText="1"/>
    </xf>
    <xf numFmtId="164" fontId="22" fillId="0" borderId="18" xfId="0" applyNumberFormat="1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Fill="1" applyAlignment="1">
      <alignment vertical="center" wrapText="1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17" xfId="0" applyNumberFormat="1" applyFont="1" applyFill="1" applyBorder="1" applyAlignment="1" applyProtection="1">
      <alignment vertical="center" wrapText="1"/>
    </xf>
    <xf numFmtId="0" fontId="10" fillId="0" borderId="0" xfId="0" applyFont="1" applyFill="1" applyAlignment="1">
      <alignment horizontal="center" vertical="center" wrapText="1"/>
    </xf>
    <xf numFmtId="164" fontId="24" fillId="0" borderId="22" xfId="0" applyNumberFormat="1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4" fontId="3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8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0" applyFont="1" applyFill="1" applyBorder="1" applyAlignment="1" applyProtection="1">
      <alignment vertical="center" wrapText="1"/>
      <protection locked="0"/>
    </xf>
    <xf numFmtId="0" fontId="32" fillId="0" borderId="27" xfId="0" applyFont="1" applyFill="1" applyBorder="1" applyAlignment="1" applyProtection="1">
      <alignment vertical="center" wrapText="1"/>
      <protection locked="0"/>
    </xf>
    <xf numFmtId="164" fontId="3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6" fillId="0" borderId="0" xfId="0" applyFont="1" applyFill="1"/>
    <xf numFmtId="3" fontId="32" fillId="0" borderId="4" xfId="0" applyNumberFormat="1" applyFont="1" applyFill="1" applyBorder="1" applyAlignment="1" applyProtection="1">
      <alignment vertical="center"/>
      <protection locked="0"/>
    </xf>
    <xf numFmtId="3" fontId="36" fillId="0" borderId="2" xfId="0" applyNumberFormat="1" applyFont="1" applyFill="1" applyBorder="1" applyAlignment="1" applyProtection="1">
      <alignment vertical="center"/>
      <protection locked="0"/>
    </xf>
    <xf numFmtId="3" fontId="32" fillId="0" borderId="2" xfId="0" applyNumberFormat="1" applyFont="1" applyFill="1" applyBorder="1" applyAlignment="1" applyProtection="1">
      <alignment vertical="center"/>
      <protection locked="0"/>
    </xf>
    <xf numFmtId="49" fontId="32" fillId="0" borderId="10" xfId="0" applyNumberFormat="1" applyFont="1" applyFill="1" applyBorder="1" applyAlignment="1" applyProtection="1">
      <alignment vertical="center"/>
      <protection locked="0"/>
    </xf>
    <xf numFmtId="3" fontId="32" fillId="0" borderId="6" xfId="0" applyNumberFormat="1" applyFont="1" applyFill="1" applyBorder="1" applyAlignment="1" applyProtection="1">
      <alignment vertical="center"/>
      <protection locked="0"/>
    </xf>
    <xf numFmtId="49" fontId="32" fillId="0" borderId="8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33" fillId="0" borderId="15" xfId="5" applyFont="1" applyFill="1" applyBorder="1" applyAlignment="1" applyProtection="1">
      <alignment horizontal="center" vertical="center" wrapText="1"/>
    </xf>
    <xf numFmtId="0" fontId="33" fillId="0" borderId="16" xfId="5" applyFont="1" applyFill="1" applyBorder="1" applyAlignment="1" applyProtection="1">
      <alignment horizontal="center" vertical="center"/>
    </xf>
    <xf numFmtId="0" fontId="33" fillId="0" borderId="29" xfId="5" applyFont="1" applyFill="1" applyBorder="1" applyAlignment="1" applyProtection="1">
      <alignment horizontal="center" vertical="center"/>
    </xf>
    <xf numFmtId="0" fontId="15" fillId="0" borderId="0" xfId="5" applyFill="1" applyProtection="1"/>
    <xf numFmtId="0" fontId="24" fillId="0" borderId="13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</xf>
    <xf numFmtId="0" fontId="24" fillId="0" borderId="7" xfId="5" applyFont="1" applyFill="1" applyBorder="1" applyAlignment="1" applyProtection="1">
      <alignment horizontal="left" vertical="center" indent="1"/>
    </xf>
    <xf numFmtId="0" fontId="24" fillId="0" borderId="8" xfId="5" applyFont="1" applyFill="1" applyBorder="1" applyAlignment="1" applyProtection="1">
      <alignment horizontal="left" vertical="center" indent="1"/>
    </xf>
    <xf numFmtId="0" fontId="15" fillId="0" borderId="0" xfId="5" applyFill="1" applyAlignment="1" applyProtection="1">
      <alignment vertical="center"/>
      <protection locked="0"/>
    </xf>
    <xf numFmtId="0" fontId="24" fillId="0" borderId="9" xfId="5" applyFont="1" applyFill="1" applyBorder="1" applyAlignment="1" applyProtection="1">
      <alignment horizontal="left" vertical="center" indent="1"/>
    </xf>
    <xf numFmtId="0" fontId="22" fillId="0" borderId="13" xfId="5" applyFont="1" applyFill="1" applyBorder="1" applyAlignment="1" applyProtection="1">
      <alignment horizontal="left" vertical="center" indent="1"/>
    </xf>
    <xf numFmtId="0" fontId="15" fillId="0" borderId="0" xfId="5" applyFill="1" applyProtection="1">
      <protection locked="0"/>
    </xf>
    <xf numFmtId="0" fontId="18" fillId="0" borderId="0" xfId="5" applyFont="1" applyFill="1" applyProtection="1"/>
    <xf numFmtId="0" fontId="38" fillId="0" borderId="0" xfId="5" applyFont="1" applyFill="1" applyProtection="1">
      <protection locked="0"/>
    </xf>
    <xf numFmtId="0" fontId="26" fillId="0" borderId="0" xfId="5" applyFont="1" applyFill="1" applyProtection="1">
      <protection locked="0"/>
    </xf>
    <xf numFmtId="0" fontId="29" fillId="0" borderId="32" xfId="0" applyFont="1" applyFill="1" applyBorder="1" applyAlignment="1" applyProtection="1">
      <alignment horizontal="left" vertical="center" wrapText="1"/>
      <protection locked="0"/>
    </xf>
    <xf numFmtId="0" fontId="29" fillId="0" borderId="33" xfId="0" applyFont="1" applyFill="1" applyBorder="1" applyAlignment="1" applyProtection="1">
      <alignment horizontal="left" vertical="center" wrapText="1"/>
      <protection locked="0"/>
    </xf>
    <xf numFmtId="164" fontId="11" fillId="2" borderId="14" xfId="0" applyNumberFormat="1" applyFont="1" applyFill="1" applyBorder="1" applyAlignment="1" applyProtection="1">
      <alignment vertical="center" wrapText="1"/>
    </xf>
    <xf numFmtId="16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2" fillId="0" borderId="3" xfId="0" applyFont="1" applyFill="1" applyBorder="1" applyAlignment="1" applyProtection="1">
      <alignment vertical="center" wrapText="1"/>
      <protection locked="0"/>
    </xf>
    <xf numFmtId="0" fontId="31" fillId="0" borderId="14" xfId="4" applyFont="1" applyFill="1" applyBorder="1" applyAlignment="1" applyProtection="1">
      <alignment horizontal="lef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0" fontId="40" fillId="0" borderId="0" xfId="0" applyFont="1"/>
    <xf numFmtId="0" fontId="31" fillId="0" borderId="14" xfId="4" applyFont="1" applyFill="1" applyBorder="1" applyAlignment="1" applyProtection="1">
      <alignment horizontal="left" vertical="center" wrapText="1"/>
    </xf>
    <xf numFmtId="164" fontId="3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41" fillId="0" borderId="0" xfId="0" applyFont="1" applyFill="1"/>
    <xf numFmtId="0" fontId="9" fillId="0" borderId="35" xfId="0" applyFont="1" applyFill="1" applyBorder="1" applyAlignment="1" applyProtection="1">
      <alignment horizontal="right"/>
    </xf>
    <xf numFmtId="164" fontId="39" fillId="0" borderId="35" xfId="4" applyNumberFormat="1" applyFont="1" applyFill="1" applyBorder="1" applyAlignment="1" applyProtection="1">
      <alignment horizontal="left" vertical="center"/>
    </xf>
    <xf numFmtId="0" fontId="32" fillId="0" borderId="19" xfId="4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indent="6"/>
    </xf>
    <xf numFmtId="0" fontId="24" fillId="0" borderId="2" xfId="4" applyFont="1" applyFill="1" applyBorder="1" applyAlignment="1" applyProtection="1">
      <alignment horizontal="left" vertical="center" wrapText="1" indent="6"/>
    </xf>
    <xf numFmtId="0" fontId="24" fillId="0" borderId="6" xfId="4" applyFont="1" applyFill="1" applyBorder="1" applyAlignment="1" applyProtection="1">
      <alignment horizontal="left" vertical="center" wrapText="1" indent="6"/>
    </xf>
    <xf numFmtId="0" fontId="24" fillId="0" borderId="27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0" fontId="5" fillId="0" borderId="0" xfId="4" applyFont="1" applyFill="1"/>
    <xf numFmtId="164" fontId="8" fillId="0" borderId="0" xfId="4" applyNumberFormat="1" applyFont="1" applyFill="1" applyBorder="1" applyAlignment="1" applyProtection="1">
      <alignment horizontal="centerContinuous" vertical="center"/>
    </xf>
    <xf numFmtId="0" fontId="18" fillId="0" borderId="8" xfId="4" applyFont="1" applyFill="1" applyBorder="1" applyAlignment="1">
      <alignment horizontal="center" vertical="center"/>
    </xf>
    <xf numFmtId="0" fontId="18" fillId="0" borderId="9" xfId="4" applyFont="1" applyFill="1" applyBorder="1" applyAlignment="1">
      <alignment horizontal="center" vertical="center"/>
    </xf>
    <xf numFmtId="0" fontId="18" fillId="0" borderId="13" xfId="4" applyFont="1" applyFill="1" applyBorder="1" applyAlignment="1">
      <alignment horizontal="center" vertical="center"/>
    </xf>
    <xf numFmtId="0" fontId="18" fillId="0" borderId="14" xfId="4" applyFont="1" applyFill="1" applyBorder="1" applyAlignment="1">
      <alignment horizontal="center" vertical="center"/>
    </xf>
    <xf numFmtId="0" fontId="18" fillId="0" borderId="17" xfId="4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/>
    <xf numFmtId="0" fontId="18" fillId="0" borderId="10" xfId="4" applyFont="1" applyFill="1" applyBorder="1" applyAlignment="1">
      <alignment horizontal="center" vertical="center"/>
    </xf>
    <xf numFmtId="0" fontId="34" fillId="0" borderId="14" xfId="4" applyFont="1" applyFill="1" applyBorder="1"/>
    <xf numFmtId="0" fontId="25" fillId="0" borderId="0" xfId="0" applyFont="1" applyFill="1" applyBorder="1" applyAlignment="1" applyProtection="1">
      <alignment horizontal="right"/>
    </xf>
    <xf numFmtId="0" fontId="11" fillId="0" borderId="36" xfId="4" applyFont="1" applyFill="1" applyBorder="1" applyAlignment="1" applyProtection="1">
      <alignment horizontal="center" vertical="center" wrapText="1"/>
    </xf>
    <xf numFmtId="0" fontId="44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2" fillId="0" borderId="3" xfId="0" applyNumberFormat="1" applyFont="1" applyFill="1" applyBorder="1" applyAlignment="1" applyProtection="1">
      <alignment vertical="center"/>
      <protection locked="0"/>
    </xf>
    <xf numFmtId="164" fontId="32" fillId="0" borderId="2" xfId="0" applyNumberFormat="1" applyFont="1" applyFill="1" applyBorder="1" applyAlignment="1" applyProtection="1">
      <alignment vertical="center"/>
      <protection locked="0"/>
    </xf>
    <xf numFmtId="164" fontId="32" fillId="0" borderId="6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18" fillId="0" borderId="3" xfId="4" applyFont="1" applyFill="1" applyBorder="1" applyProtection="1">
      <protection locked="0"/>
    </xf>
    <xf numFmtId="0" fontId="18" fillId="0" borderId="2" xfId="4" applyFont="1" applyFill="1" applyBorder="1" applyProtection="1">
      <protection locked="0"/>
    </xf>
    <xf numFmtId="0" fontId="18" fillId="0" borderId="6" xfId="4" applyFont="1" applyFill="1" applyBorder="1" applyProtection="1">
      <protection locked="0"/>
    </xf>
    <xf numFmtId="0" fontId="31" fillId="0" borderId="11" xfId="4" applyFont="1" applyFill="1" applyBorder="1" applyAlignment="1" applyProtection="1">
      <alignment horizontal="center" vertical="center" wrapText="1"/>
    </xf>
    <xf numFmtId="0" fontId="31" fillId="0" borderId="4" xfId="4" applyFont="1" applyFill="1" applyBorder="1" applyAlignment="1" applyProtection="1">
      <alignment horizontal="center" vertical="center" wrapText="1"/>
    </xf>
    <xf numFmtId="0" fontId="31" fillId="0" borderId="37" xfId="4" applyFont="1" applyFill="1" applyBorder="1" applyAlignment="1" applyProtection="1">
      <alignment horizontal="center" vertical="center" wrapText="1"/>
    </xf>
    <xf numFmtId="0" fontId="32" fillId="0" borderId="13" xfId="4" applyFont="1" applyFill="1" applyBorder="1" applyAlignment="1" applyProtection="1">
      <alignment horizontal="center" vertical="center"/>
    </xf>
    <xf numFmtId="0" fontId="32" fillId="0" borderId="11" xfId="4" applyFont="1" applyFill="1" applyBorder="1" applyAlignment="1" applyProtection="1">
      <alignment horizontal="center" vertical="center"/>
    </xf>
    <xf numFmtId="0" fontId="32" fillId="0" borderId="8" xfId="4" applyFont="1" applyFill="1" applyBorder="1" applyAlignment="1" applyProtection="1">
      <alignment horizontal="center" vertical="center"/>
    </xf>
    <xf numFmtId="0" fontId="32" fillId="0" borderId="10" xfId="4" applyFont="1" applyFill="1" applyBorder="1" applyAlignment="1" applyProtection="1">
      <alignment horizontal="center" vertical="center"/>
    </xf>
    <xf numFmtId="165" fontId="31" fillId="0" borderId="17" xfId="1" applyNumberFormat="1" applyFont="1" applyFill="1" applyBorder="1" applyProtection="1"/>
    <xf numFmtId="165" fontId="32" fillId="0" borderId="37" xfId="1" applyNumberFormat="1" applyFont="1" applyFill="1" applyBorder="1" applyProtection="1">
      <protection locked="0"/>
    </xf>
    <xf numFmtId="165" fontId="32" fillId="0" borderId="20" xfId="1" applyNumberFormat="1" applyFont="1" applyFill="1" applyBorder="1" applyProtection="1">
      <protection locked="0"/>
    </xf>
    <xf numFmtId="165" fontId="32" fillId="0" borderId="21" xfId="1" applyNumberFormat="1" applyFont="1" applyFill="1" applyBorder="1" applyProtection="1">
      <protection locked="0"/>
    </xf>
    <xf numFmtId="0" fontId="32" fillId="0" borderId="4" xfId="4" applyFont="1" applyFill="1" applyBorder="1" applyProtection="1">
      <protection locked="0"/>
    </xf>
    <xf numFmtId="0" fontId="32" fillId="0" borderId="2" xfId="4" applyFont="1" applyFill="1" applyBorder="1" applyProtection="1">
      <protection locked="0"/>
    </xf>
    <xf numFmtId="0" fontId="32" fillId="0" borderId="6" xfId="4" applyFont="1" applyFill="1" applyBorder="1" applyProtection="1">
      <protection locked="0"/>
    </xf>
    <xf numFmtId="0" fontId="37" fillId="0" borderId="13" xfId="0" applyFont="1" applyFill="1" applyBorder="1" applyAlignment="1" applyProtection="1">
      <alignment horizontal="center" vertical="center" wrapText="1"/>
    </xf>
    <xf numFmtId="0" fontId="37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left" vertical="center" wrapText="1"/>
    </xf>
    <xf numFmtId="164" fontId="11" fillId="0" borderId="14" xfId="0" applyNumberFormat="1" applyFont="1" applyFill="1" applyBorder="1" applyAlignment="1" applyProtection="1">
      <alignment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 wrapText="1"/>
    </xf>
    <xf numFmtId="0" fontId="22" fillId="0" borderId="17" xfId="0" applyFont="1" applyFill="1" applyBorder="1" applyAlignment="1" applyProtection="1">
      <alignment horizontal="center" vertical="center" wrapText="1"/>
    </xf>
    <xf numFmtId="0" fontId="29" fillId="0" borderId="34" xfId="0" applyFont="1" applyFill="1" applyBorder="1" applyAlignment="1" applyProtection="1">
      <alignment horizontal="left" vertical="center" wrapText="1" indent="1"/>
    </xf>
    <xf numFmtId="0" fontId="29" fillId="0" borderId="5" xfId="0" applyFont="1" applyFill="1" applyBorder="1" applyAlignment="1" applyProtection="1">
      <alignment horizontal="left" vertical="center" wrapText="1" indent="1"/>
    </xf>
    <xf numFmtId="0" fontId="29" fillId="0" borderId="5" xfId="0" applyFont="1" applyFill="1" applyBorder="1" applyAlignment="1" applyProtection="1">
      <alignment horizontal="left" vertical="center" wrapText="1" indent="8"/>
    </xf>
    <xf numFmtId="0" fontId="32" fillId="0" borderId="3" xfId="0" applyFont="1" applyFill="1" applyBorder="1" applyAlignment="1" applyProtection="1">
      <alignment vertical="center" wrapText="1"/>
    </xf>
    <xf numFmtId="0" fontId="32" fillId="0" borderId="2" xfId="0" applyFont="1" applyFill="1" applyBorder="1" applyAlignment="1" applyProtection="1">
      <alignment vertical="center" wrapText="1"/>
    </xf>
    <xf numFmtId="0" fontId="31" fillId="0" borderId="13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vertical="center" wrapText="1"/>
    </xf>
    <xf numFmtId="164" fontId="31" fillId="0" borderId="19" xfId="0" applyNumberFormat="1" applyFont="1" applyFill="1" applyBorder="1" applyAlignment="1" applyProtection="1">
      <alignment vertical="center" wrapText="1"/>
    </xf>
    <xf numFmtId="164" fontId="31" fillId="0" borderId="38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6" fillId="0" borderId="0" xfId="0" applyFont="1" applyFill="1" applyProtection="1"/>
    <xf numFmtId="0" fontId="33" fillId="0" borderId="15" xfId="0" applyFont="1" applyFill="1" applyBorder="1" applyAlignment="1" applyProtection="1">
      <alignment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29" xfId="0" applyFont="1" applyFill="1" applyBorder="1" applyAlignment="1" applyProtection="1">
      <alignment horizontal="center" vertical="center"/>
    </xf>
    <xf numFmtId="49" fontId="32" fillId="0" borderId="11" xfId="0" applyNumberFormat="1" applyFont="1" applyFill="1" applyBorder="1" applyAlignment="1" applyProtection="1">
      <alignment vertical="center"/>
    </xf>
    <xf numFmtId="3" fontId="32" fillId="0" borderId="37" xfId="0" applyNumberFormat="1" applyFont="1" applyFill="1" applyBorder="1" applyAlignment="1" applyProtection="1">
      <alignment vertical="center"/>
    </xf>
    <xf numFmtId="49" fontId="36" fillId="0" borderId="8" xfId="0" quotePrefix="1" applyNumberFormat="1" applyFont="1" applyFill="1" applyBorder="1" applyAlignment="1" applyProtection="1">
      <alignment horizontal="left" vertical="center" indent="1"/>
    </xf>
    <xf numFmtId="3" fontId="36" fillId="0" borderId="20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vertical="center"/>
    </xf>
    <xf numFmtId="3" fontId="32" fillId="0" borderId="20" xfId="0" applyNumberFormat="1" applyFont="1" applyFill="1" applyBorder="1" applyAlignment="1" applyProtection="1">
      <alignment vertical="center"/>
    </xf>
    <xf numFmtId="49" fontId="33" fillId="0" borderId="13" xfId="0" applyNumberFormat="1" applyFont="1" applyFill="1" applyBorder="1" applyAlignment="1" applyProtection="1">
      <alignment vertical="center"/>
    </xf>
    <xf numFmtId="3" fontId="32" fillId="0" borderId="14" xfId="0" applyNumberFormat="1" applyFont="1" applyFill="1" applyBorder="1" applyAlignment="1" applyProtection="1">
      <alignment vertical="center"/>
    </xf>
    <xf numFmtId="3" fontId="32" fillId="0" borderId="17" xfId="0" applyNumberFormat="1" applyFont="1" applyFill="1" applyBorder="1" applyAlignment="1" applyProtection="1">
      <alignment vertical="center"/>
    </xf>
    <xf numFmtId="49" fontId="32" fillId="0" borderId="8" xfId="0" applyNumberFormat="1" applyFont="1" applyFill="1" applyBorder="1" applyAlignment="1" applyProtection="1">
      <alignment horizontal="left" vertical="center"/>
    </xf>
    <xf numFmtId="164" fontId="6" fillId="0" borderId="0" xfId="0" applyNumberFormat="1" applyFont="1" applyFill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1" fillId="0" borderId="16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left" vertical="center" wrapText="1" indent="1"/>
    </xf>
    <xf numFmtId="0" fontId="30" fillId="0" borderId="13" xfId="0" applyFont="1" applyBorder="1" applyAlignment="1" applyProtection="1">
      <alignment horizontal="center" vertical="center" wrapText="1"/>
    </xf>
    <xf numFmtId="0" fontId="42" fillId="0" borderId="42" xfId="0" applyFont="1" applyBorder="1" applyAlignment="1" applyProtection="1">
      <alignment horizontal="left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24" fillId="0" borderId="0" xfId="0" applyFont="1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42" xfId="0" applyFont="1" applyFill="1" applyBorder="1" applyAlignment="1" applyProtection="1">
      <alignment vertical="center" wrapText="1"/>
    </xf>
    <xf numFmtId="0" fontId="45" fillId="0" borderId="0" xfId="0" applyFont="1" applyFill="1" applyProtection="1"/>
    <xf numFmtId="0" fontId="32" fillId="0" borderId="9" xfId="0" applyFont="1" applyFill="1" applyBorder="1" applyAlignment="1" applyProtection="1">
      <alignment horizontal="center" vertical="center"/>
    </xf>
    <xf numFmtId="164" fontId="31" fillId="0" borderId="26" xfId="0" applyNumberFormat="1" applyFont="1" applyFill="1" applyBorder="1" applyAlignment="1" applyProtection="1">
      <alignment vertical="center"/>
    </xf>
    <xf numFmtId="0" fontId="32" fillId="0" borderId="8" xfId="0" applyFont="1" applyFill="1" applyBorder="1" applyAlignment="1" applyProtection="1">
      <alignment horizontal="center" vertical="center"/>
    </xf>
    <xf numFmtId="164" fontId="31" fillId="0" borderId="20" xfId="0" applyNumberFormat="1" applyFont="1" applyFill="1" applyBorder="1" applyAlignment="1" applyProtection="1">
      <alignment vertical="center"/>
    </xf>
    <xf numFmtId="0" fontId="32" fillId="0" borderId="10" xfId="0" applyFont="1" applyFill="1" applyBorder="1" applyAlignment="1" applyProtection="1">
      <alignment horizontal="center" vertical="center"/>
    </xf>
    <xf numFmtId="0" fontId="32" fillId="0" borderId="6" xfId="0" applyFont="1" applyFill="1" applyBorder="1" applyAlignment="1" applyProtection="1">
      <alignment vertical="center" wrapText="1"/>
    </xf>
    <xf numFmtId="164" fontId="31" fillId="0" borderId="21" xfId="0" applyNumberFormat="1" applyFont="1" applyFill="1" applyBorder="1" applyAlignment="1" applyProtection="1">
      <alignment vertical="center"/>
    </xf>
    <xf numFmtId="0" fontId="31" fillId="0" borderId="13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164" fontId="31" fillId="0" borderId="14" xfId="0" applyNumberFormat="1" applyFont="1" applyFill="1" applyBorder="1" applyAlignment="1" applyProtection="1">
      <alignment vertical="center"/>
    </xf>
    <xf numFmtId="164" fontId="31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9" fillId="0" borderId="45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164" fontId="22" fillId="0" borderId="36" xfId="4" applyNumberFormat="1" applyFont="1" applyFill="1" applyBorder="1" applyAlignment="1" applyProtection="1">
      <alignment horizontal="right" vertical="center" wrapText="1" indent="1"/>
    </xf>
    <xf numFmtId="164" fontId="24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8" xfId="0" applyNumberFormat="1" applyFont="1" applyFill="1" applyBorder="1" applyAlignment="1" applyProtection="1">
      <alignment horizontal="center" vertical="center"/>
    </xf>
    <xf numFmtId="164" fontId="11" fillId="0" borderId="28" xfId="0" applyNumberFormat="1" applyFont="1" applyFill="1" applyBorder="1" applyAlignment="1" applyProtection="1">
      <alignment horizontal="center" vertical="center" wrapText="1"/>
    </xf>
    <xf numFmtId="164" fontId="22" fillId="0" borderId="43" xfId="0" applyNumberFormat="1" applyFont="1" applyFill="1" applyBorder="1" applyAlignment="1" applyProtection="1">
      <alignment horizontal="center" vertical="center" wrapText="1"/>
    </xf>
    <xf numFmtId="164" fontId="22" fillId="0" borderId="22" xfId="0" applyNumberFormat="1" applyFont="1" applyFill="1" applyBorder="1" applyAlignment="1" applyProtection="1">
      <alignment horizontal="center" vertical="center" wrapText="1"/>
    </xf>
    <xf numFmtId="164" fontId="22" fillId="0" borderId="49" xfId="0" applyNumberFormat="1" applyFont="1" applyFill="1" applyBorder="1" applyAlignment="1" applyProtection="1">
      <alignment horizontal="center" vertical="center" wrapText="1"/>
    </xf>
    <xf numFmtId="164" fontId="22" fillId="0" borderId="17" xfId="0" applyNumberFormat="1" applyFont="1" applyFill="1" applyBorder="1" applyAlignment="1" applyProtection="1">
      <alignment horizontal="center" vertical="center" wrapText="1"/>
    </xf>
    <xf numFmtId="164" fontId="22" fillId="0" borderId="50" xfId="0" applyNumberFormat="1" applyFont="1" applyFill="1" applyBorder="1" applyAlignment="1" applyProtection="1">
      <alignment horizontal="center" vertical="center" wrapText="1"/>
    </xf>
    <xf numFmtId="164" fontId="22" fillId="0" borderId="13" xfId="0" applyNumberFormat="1" applyFont="1" applyFill="1" applyBorder="1" applyAlignment="1" applyProtection="1">
      <alignment horizontal="center" vertical="center" wrapText="1"/>
    </xf>
    <xf numFmtId="164" fontId="22" fillId="0" borderId="22" xfId="0" applyNumberFormat="1" applyFon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center"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164" fontId="31" fillId="0" borderId="22" xfId="0" applyNumberFormat="1" applyFon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center" vertical="center" wrapText="1"/>
    </xf>
    <xf numFmtId="164" fontId="24" fillId="0" borderId="50" xfId="0" applyNumberFormat="1" applyFont="1" applyFill="1" applyBorder="1" applyAlignment="1" applyProtection="1">
      <alignment vertical="center" wrapText="1"/>
    </xf>
    <xf numFmtId="164" fontId="3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5" xfId="0" applyFont="1" applyFill="1" applyBorder="1" applyAlignment="1" applyProtection="1">
      <alignment horizontal="center" vertical="center" wrapText="1"/>
    </xf>
    <xf numFmtId="0" fontId="30" fillId="0" borderId="14" xfId="0" applyFont="1" applyBorder="1" applyAlignment="1" applyProtection="1">
      <alignment horizontal="left" vertical="center" wrapText="1" indent="1"/>
    </xf>
    <xf numFmtId="0" fontId="29" fillId="0" borderId="2" xfId="0" applyFont="1" applyBorder="1" applyAlignment="1" applyProtection="1">
      <alignment horizontal="left" vertical="center" wrapText="1" indent="1"/>
    </xf>
    <xf numFmtId="0" fontId="29" fillId="0" borderId="6" xfId="0" applyFont="1" applyBorder="1" applyAlignment="1" applyProtection="1">
      <alignment horizontal="left" vertical="center" wrapText="1" indent="1"/>
    </xf>
    <xf numFmtId="0" fontId="30" fillId="0" borderId="18" xfId="0" applyFont="1" applyBorder="1" applyAlignment="1" applyProtection="1">
      <alignment horizontal="left" vertical="center" wrapText="1" indent="1"/>
    </xf>
    <xf numFmtId="164" fontId="22" fillId="0" borderId="17" xfId="4" applyNumberFormat="1" applyFont="1" applyFill="1" applyBorder="1" applyAlignment="1" applyProtection="1">
      <alignment horizontal="right" vertical="center" wrapText="1" indent="1"/>
    </xf>
    <xf numFmtId="164" fontId="24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7" xfId="4" applyNumberFormat="1" applyFont="1" applyFill="1" applyBorder="1" applyAlignment="1" applyProtection="1">
      <alignment horizontal="right" vertical="center" wrapText="1" indent="1"/>
    </xf>
    <xf numFmtId="164" fontId="24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0" applyNumberFormat="1" applyFont="1" applyBorder="1" applyAlignment="1" applyProtection="1">
      <alignment horizontal="right" vertical="center" wrapText="1" indent="1"/>
    </xf>
    <xf numFmtId="0" fontId="9" fillId="0" borderId="35" xfId="0" applyFont="1" applyFill="1" applyBorder="1" applyAlignment="1" applyProtection="1">
      <alignment horizontal="right" vertical="center"/>
    </xf>
    <xf numFmtId="16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4" xfId="0" applyNumberFormat="1" applyFont="1" applyFill="1" applyBorder="1" applyAlignment="1" applyProtection="1">
      <alignment horizontal="right" vertical="center" wrapText="1" indent="1"/>
    </xf>
    <xf numFmtId="164" fontId="3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9" fillId="0" borderId="0" xfId="0" applyNumberFormat="1" applyFont="1" applyFill="1" applyAlignment="1" applyProtection="1">
      <alignment horizontal="right" vertical="center"/>
    </xf>
    <xf numFmtId="164" fontId="11" fillId="0" borderId="13" xfId="0" applyNumberFormat="1" applyFont="1" applyFill="1" applyBorder="1" applyAlignment="1" applyProtection="1">
      <alignment horizontal="centerContinuous" vertical="center" wrapText="1"/>
    </xf>
    <xf numFmtId="164" fontId="11" fillId="0" borderId="14" xfId="0" applyNumberFormat="1" applyFont="1" applyFill="1" applyBorder="1" applyAlignment="1" applyProtection="1">
      <alignment horizontal="centerContinuous" vertical="center" wrapText="1"/>
    </xf>
    <xf numFmtId="164" fontId="11" fillId="0" borderId="17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1" fillId="0" borderId="22" xfId="0" applyNumberFormat="1" applyFont="1" applyFill="1" applyBorder="1" applyAlignment="1" applyProtection="1">
      <alignment horizontal="center" vertical="center" wrapText="1"/>
    </xf>
    <xf numFmtId="164" fontId="31" fillId="0" borderId="13" xfId="0" applyNumberFormat="1" applyFont="1" applyFill="1" applyBorder="1" applyAlignment="1" applyProtection="1">
      <alignment horizontal="center" vertical="center" wrapText="1"/>
    </xf>
    <xf numFmtId="164" fontId="31" fillId="0" borderId="14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4" fillId="0" borderId="8" xfId="0" applyNumberFormat="1" applyFont="1" applyFill="1" applyBorder="1" applyAlignment="1" applyProtection="1">
      <alignment horizontal="left" vertical="center" wrapText="1" indent="1"/>
    </xf>
    <xf numFmtId="164" fontId="24" fillId="0" borderId="52" xfId="0" applyNumberFormat="1" applyFont="1" applyFill="1" applyBorder="1" applyAlignment="1" applyProtection="1">
      <alignment horizontal="left" vertical="center" wrapText="1" indent="1"/>
    </xf>
    <xf numFmtId="164" fontId="34" fillId="0" borderId="22" xfId="0" applyNumberFormat="1" applyFont="1" applyFill="1" applyBorder="1" applyAlignment="1" applyProtection="1">
      <alignment horizontal="left" vertical="center" wrapText="1" indent="1"/>
    </xf>
    <xf numFmtId="164" fontId="4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7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4" fillId="0" borderId="23" xfId="0" applyNumberFormat="1" applyFont="1" applyFill="1" applyBorder="1" applyAlignment="1" applyProtection="1">
      <alignment horizontal="left" vertical="center" wrapText="1" indent="1"/>
    </xf>
    <xf numFmtId="164" fontId="36" fillId="0" borderId="2" xfId="0" applyNumberFormat="1" applyFont="1" applyFill="1" applyBorder="1" applyAlignment="1" applyProtection="1">
      <alignment horizontal="right" vertical="center" wrapText="1" indent="1"/>
    </xf>
    <xf numFmtId="164" fontId="34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6" fillId="0" borderId="7" xfId="0" applyNumberFormat="1" applyFont="1" applyFill="1" applyBorder="1" applyAlignment="1" applyProtection="1">
      <alignment horizontal="left" vertical="center" wrapText="1" indent="1"/>
    </xf>
    <xf numFmtId="164" fontId="32" fillId="0" borderId="8" xfId="0" applyNumberFormat="1" applyFont="1" applyFill="1" applyBorder="1" applyAlignment="1" applyProtection="1">
      <alignment horizontal="left" vertical="center" wrapText="1" indent="2"/>
    </xf>
    <xf numFmtId="164" fontId="32" fillId="0" borderId="2" xfId="0" applyNumberFormat="1" applyFont="1" applyFill="1" applyBorder="1" applyAlignment="1" applyProtection="1">
      <alignment horizontal="left" vertical="center" wrapText="1" indent="2"/>
    </xf>
    <xf numFmtId="164" fontId="36" fillId="0" borderId="2" xfId="0" applyNumberFormat="1" applyFont="1" applyFill="1" applyBorder="1" applyAlignment="1" applyProtection="1">
      <alignment horizontal="left" vertical="center" wrapText="1" indent="1"/>
    </xf>
    <xf numFmtId="164" fontId="32" fillId="0" borderId="9" xfId="0" applyNumberFormat="1" applyFont="1" applyFill="1" applyBorder="1" applyAlignment="1" applyProtection="1">
      <alignment horizontal="left" vertical="center" wrapText="1" indent="1"/>
    </xf>
    <xf numFmtId="164" fontId="24" fillId="0" borderId="9" xfId="0" applyNumberFormat="1" applyFont="1" applyFill="1" applyBorder="1" applyAlignment="1" applyProtection="1">
      <alignment horizontal="left" vertical="center" wrapText="1" indent="2"/>
    </xf>
    <xf numFmtId="164" fontId="24" fillId="0" borderId="10" xfId="0" applyNumberFormat="1" applyFont="1" applyFill="1" applyBorder="1" applyAlignment="1" applyProtection="1">
      <alignment horizontal="left" vertical="center" wrapText="1" indent="2"/>
    </xf>
    <xf numFmtId="164" fontId="36" fillId="0" borderId="3" xfId="0" applyNumberFormat="1" applyFont="1" applyFill="1" applyBorder="1" applyAlignment="1" applyProtection="1">
      <alignment horizontal="right" vertical="center" wrapText="1" indent="1"/>
    </xf>
    <xf numFmtId="165" fontId="32" fillId="0" borderId="53" xfId="1" applyNumberFormat="1" applyFont="1" applyFill="1" applyBorder="1" applyProtection="1">
      <protection locked="0"/>
    </xf>
    <xf numFmtId="165" fontId="32" fillId="0" borderId="46" xfId="1" applyNumberFormat="1" applyFont="1" applyFill="1" applyBorder="1" applyProtection="1">
      <protection locked="0"/>
    </xf>
    <xf numFmtId="165" fontId="32" fillId="0" borderId="41" xfId="1" applyNumberFormat="1" applyFont="1" applyFill="1" applyBorder="1" applyProtection="1">
      <protection locked="0"/>
    </xf>
    <xf numFmtId="0" fontId="32" fillId="0" borderId="3" xfId="4" applyFont="1" applyFill="1" applyBorder="1" applyProtection="1"/>
    <xf numFmtId="164" fontId="31" fillId="0" borderId="36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0" fontId="10" fillId="0" borderId="55" xfId="4" applyFont="1" applyFill="1" applyBorder="1" applyAlignment="1" applyProtection="1">
      <alignment horizontal="center" vertical="center" wrapText="1"/>
    </xf>
    <xf numFmtId="0" fontId="10" fillId="0" borderId="55" xfId="4" applyFont="1" applyFill="1" applyBorder="1" applyAlignment="1" applyProtection="1">
      <alignment vertical="center" wrapText="1"/>
    </xf>
    <xf numFmtId="164" fontId="10" fillId="0" borderId="55" xfId="4" applyNumberFormat="1" applyFont="1" applyFill="1" applyBorder="1" applyAlignment="1" applyProtection="1">
      <alignment horizontal="right" vertical="center" wrapText="1" indent="1"/>
    </xf>
    <xf numFmtId="0" fontId="24" fillId="0" borderId="55" xfId="4" applyFont="1" applyFill="1" applyBorder="1" applyAlignment="1" applyProtection="1">
      <alignment horizontal="right" vertical="center" wrapText="1" indent="1"/>
      <protection locked="0"/>
    </xf>
    <xf numFmtId="164" fontId="32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Alignment="1">
      <alignment horizontal="center" wrapText="1"/>
    </xf>
    <xf numFmtId="0" fontId="28" fillId="0" borderId="29" xfId="0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right"/>
    </xf>
    <xf numFmtId="0" fontId="28" fillId="0" borderId="19" xfId="0" applyFont="1" applyBorder="1" applyAlignment="1" applyProtection="1">
      <alignment horizontal="left" vertical="center" wrapText="1" indent="1"/>
    </xf>
    <xf numFmtId="0" fontId="15" fillId="0" borderId="0" xfId="4" applyFont="1" applyFill="1" applyProtection="1"/>
    <xf numFmtId="0" fontId="15" fillId="0" borderId="0" xfId="4" applyFont="1" applyFill="1" applyAlignment="1" applyProtection="1">
      <alignment horizontal="right" vertical="center" indent="1"/>
    </xf>
    <xf numFmtId="0" fontId="15" fillId="0" borderId="0" xfId="4" applyFont="1" applyFill="1"/>
    <xf numFmtId="0" fontId="15" fillId="0" borderId="0" xfId="4" applyFont="1" applyFill="1" applyAlignment="1">
      <alignment horizontal="right" vertical="center" indent="1"/>
    </xf>
    <xf numFmtId="0" fontId="43" fillId="0" borderId="2" xfId="0" applyFont="1" applyBorder="1" applyAlignment="1">
      <alignment horizontal="justify" wrapText="1"/>
    </xf>
    <xf numFmtId="0" fontId="43" fillId="0" borderId="2" xfId="0" applyFont="1" applyBorder="1" applyAlignment="1">
      <alignment wrapText="1"/>
    </xf>
    <xf numFmtId="0" fontId="43" fillId="0" borderId="27" xfId="0" applyFont="1" applyBorder="1" applyAlignment="1">
      <alignment wrapText="1"/>
    </xf>
    <xf numFmtId="164" fontId="0" fillId="0" borderId="50" xfId="0" applyNumberFormat="1" applyFill="1" applyBorder="1" applyAlignment="1" applyProtection="1">
      <alignment horizontal="left" vertical="center" wrapText="1" indent="1"/>
    </xf>
    <xf numFmtId="164" fontId="24" fillId="0" borderId="7" xfId="0" applyNumberFormat="1" applyFont="1" applyFill="1" applyBorder="1" applyAlignment="1" applyProtection="1">
      <alignment horizontal="left" vertical="center" wrapText="1" indent="1"/>
    </xf>
    <xf numFmtId="164" fontId="2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</xf>
    <xf numFmtId="164" fontId="22" fillId="0" borderId="14" xfId="4" applyNumberFormat="1" applyFont="1" applyFill="1" applyBorder="1" applyAlignment="1" applyProtection="1">
      <alignment horizontal="right" vertical="center" wrapText="1" indent="1"/>
    </xf>
    <xf numFmtId="164" fontId="2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14" xfId="4" applyNumberFormat="1" applyFont="1" applyFill="1" applyBorder="1" applyAlignment="1" applyProtection="1">
      <alignment horizontal="right" vertical="center" wrapText="1" indent="1"/>
    </xf>
    <xf numFmtId="0" fontId="11" fillId="0" borderId="42" xfId="4" applyFont="1" applyFill="1" applyBorder="1" applyAlignment="1" applyProtection="1">
      <alignment horizontal="center" vertical="center" wrapText="1"/>
    </xf>
    <xf numFmtId="164" fontId="29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15" xfId="4" applyFont="1" applyFill="1" applyBorder="1" applyAlignment="1" applyProtection="1">
      <alignment horizontal="center" vertical="center" wrapText="1"/>
    </xf>
    <xf numFmtId="0" fontId="22" fillId="0" borderId="16" xfId="4" applyFont="1" applyFill="1" applyBorder="1" applyAlignment="1" applyProtection="1">
      <alignment horizontal="center" vertical="center" wrapText="1"/>
    </xf>
    <xf numFmtId="0" fontId="24" fillId="0" borderId="3" xfId="4" applyFont="1" applyFill="1" applyBorder="1" applyAlignment="1" applyProtection="1">
      <alignment horizontal="left" vertical="center" wrapText="1" indent="6"/>
    </xf>
    <xf numFmtId="0" fontId="15" fillId="0" borderId="0" xfId="4" applyFill="1" applyProtection="1"/>
    <xf numFmtId="0" fontId="24" fillId="0" borderId="0" xfId="4" applyFont="1" applyFill="1" applyProtection="1"/>
    <xf numFmtId="0" fontId="18" fillId="0" borderId="0" xfId="4" applyFont="1" applyFill="1" applyProtection="1"/>
    <xf numFmtId="0" fontId="29" fillId="0" borderId="3" xfId="0" applyFont="1" applyBorder="1" applyAlignment="1" applyProtection="1">
      <alignment horizontal="left" wrapText="1" indent="1"/>
    </xf>
    <xf numFmtId="0" fontId="29" fillId="0" borderId="2" xfId="0" applyFont="1" applyBorder="1" applyAlignment="1" applyProtection="1">
      <alignment horizontal="left" wrapText="1" indent="1"/>
    </xf>
    <xf numFmtId="0" fontId="29" fillId="0" borderId="6" xfId="0" applyFont="1" applyBorder="1" applyAlignment="1" applyProtection="1">
      <alignment horizontal="left" wrapText="1" indent="1"/>
    </xf>
    <xf numFmtId="0" fontId="29" fillId="0" borderId="6" xfId="0" applyFont="1" applyBorder="1" applyAlignment="1" applyProtection="1">
      <alignment wrapText="1"/>
    </xf>
    <xf numFmtId="0" fontId="29" fillId="0" borderId="9" xfId="0" applyFont="1" applyBorder="1" applyAlignment="1" applyProtection="1">
      <alignment wrapText="1"/>
    </xf>
    <xf numFmtId="0" fontId="29" fillId="0" borderId="8" xfId="0" applyFont="1" applyBorder="1" applyAlignment="1" applyProtection="1">
      <alignment wrapText="1"/>
    </xf>
    <xf numFmtId="0" fontId="29" fillId="0" borderId="10" xfId="0" applyFont="1" applyBorder="1" applyAlignment="1" applyProtection="1">
      <alignment wrapText="1"/>
    </xf>
    <xf numFmtId="0" fontId="30" fillId="0" borderId="14" xfId="0" applyFont="1" applyBorder="1" applyAlignment="1" applyProtection="1">
      <alignment wrapText="1"/>
    </xf>
    <xf numFmtId="0" fontId="30" fillId="0" borderId="19" xfId="0" applyFont="1" applyBorder="1" applyAlignment="1" applyProtection="1">
      <alignment wrapText="1"/>
    </xf>
    <xf numFmtId="0" fontId="15" fillId="0" borderId="0" xfId="4" applyFill="1" applyAlignment="1" applyProtection="1"/>
    <xf numFmtId="0" fontId="27" fillId="0" borderId="0" xfId="4" applyFont="1" applyFill="1" applyProtection="1"/>
    <xf numFmtId="0" fontId="26" fillId="0" borderId="0" xfId="4" applyFont="1" applyFill="1" applyProtection="1"/>
    <xf numFmtId="164" fontId="3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4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4" fillId="0" borderId="9" xfId="4" applyNumberFormat="1" applyFont="1" applyFill="1" applyBorder="1" applyAlignment="1" applyProtection="1">
      <alignment horizontal="center" vertical="center" wrapText="1"/>
    </xf>
    <xf numFmtId="49" fontId="24" fillId="0" borderId="8" xfId="4" applyNumberFormat="1" applyFont="1" applyFill="1" applyBorder="1" applyAlignment="1" applyProtection="1">
      <alignment horizontal="center" vertical="center" wrapText="1"/>
    </xf>
    <xf numFmtId="49" fontId="24" fillId="0" borderId="10" xfId="4" applyNumberFormat="1" applyFont="1" applyFill="1" applyBorder="1" applyAlignment="1" applyProtection="1">
      <alignment horizontal="center" vertical="center" wrapText="1"/>
    </xf>
    <xf numFmtId="0" fontId="30" fillId="0" borderId="13" xfId="0" applyFont="1" applyBorder="1" applyAlignment="1" applyProtection="1">
      <alignment horizontal="center" wrapText="1"/>
    </xf>
    <xf numFmtId="0" fontId="29" fillId="0" borderId="9" xfId="0" applyFont="1" applyBorder="1" applyAlignment="1" applyProtection="1">
      <alignment horizontal="center" wrapText="1"/>
    </xf>
    <xf numFmtId="0" fontId="29" fillId="0" borderId="8" xfId="0" applyFont="1" applyBorder="1" applyAlignment="1" applyProtection="1">
      <alignment horizontal="center" wrapText="1"/>
    </xf>
    <xf numFmtId="0" fontId="29" fillId="0" borderId="10" xfId="0" applyFont="1" applyBorder="1" applyAlignment="1" applyProtection="1">
      <alignment horizontal="center" wrapText="1"/>
    </xf>
    <xf numFmtId="0" fontId="30" fillId="0" borderId="18" xfId="0" applyFont="1" applyBorder="1" applyAlignment="1" applyProtection="1">
      <alignment horizontal="center" wrapText="1"/>
    </xf>
    <xf numFmtId="49" fontId="24" fillId="0" borderId="11" xfId="4" applyNumberFormat="1" applyFont="1" applyFill="1" applyBorder="1" applyAlignment="1" applyProtection="1">
      <alignment horizontal="center" vertical="center" wrapText="1"/>
    </xf>
    <xf numFmtId="49" fontId="24" fillId="0" borderId="7" xfId="4" applyNumberFormat="1" applyFont="1" applyFill="1" applyBorder="1" applyAlignment="1" applyProtection="1">
      <alignment horizontal="center" vertical="center" wrapText="1"/>
    </xf>
    <xf numFmtId="49" fontId="24" fillId="0" borderId="12" xfId="4" applyNumberFormat="1" applyFont="1" applyFill="1" applyBorder="1" applyAlignment="1" applyProtection="1">
      <alignment horizontal="center" vertical="center" wrapText="1"/>
    </xf>
    <xf numFmtId="0" fontId="30" fillId="0" borderId="18" xfId="0" applyFont="1" applyBorder="1" applyAlignment="1" applyProtection="1">
      <alignment horizontal="center" vertical="center" wrapText="1"/>
    </xf>
    <xf numFmtId="164" fontId="31" fillId="0" borderId="36" xfId="4" applyNumberFormat="1" applyFont="1" applyFill="1" applyBorder="1" applyAlignment="1" applyProtection="1">
      <alignment horizontal="right" vertical="center" wrapText="1" indent="1"/>
    </xf>
    <xf numFmtId="0" fontId="22" fillId="0" borderId="36" xfId="4" applyFont="1" applyFill="1" applyBorder="1" applyAlignment="1" applyProtection="1">
      <alignment horizontal="center" vertical="center" wrapText="1"/>
    </xf>
    <xf numFmtId="49" fontId="32" fillId="0" borderId="11" xfId="0" applyNumberFormat="1" applyFont="1" applyFill="1" applyBorder="1" applyAlignment="1" applyProtection="1">
      <alignment horizontal="center" vertical="center" wrapText="1"/>
    </xf>
    <xf numFmtId="49" fontId="32" fillId="0" borderId="8" xfId="0" applyNumberFormat="1" applyFont="1" applyFill="1" applyBorder="1" applyAlignment="1" applyProtection="1">
      <alignment horizontal="center" vertical="center" wrapText="1"/>
    </xf>
    <xf numFmtId="49" fontId="32" fillId="0" borderId="9" xfId="0" applyNumberFormat="1" applyFont="1" applyFill="1" applyBorder="1" applyAlignment="1" applyProtection="1">
      <alignment horizontal="center" vertical="center" wrapText="1"/>
    </xf>
    <xf numFmtId="0" fontId="32" fillId="0" borderId="3" xfId="4" applyFont="1" applyFill="1" applyBorder="1" applyAlignment="1" applyProtection="1">
      <alignment horizontal="left" vertical="center" wrapText="1" indent="1"/>
    </xf>
    <xf numFmtId="0" fontId="32" fillId="0" borderId="2" xfId="4" applyFont="1" applyFill="1" applyBorder="1" applyAlignment="1" applyProtection="1">
      <alignment horizontal="left" vertical="center" wrapText="1" indent="1"/>
    </xf>
    <xf numFmtId="0" fontId="10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Border="1" applyAlignment="1" applyProtection="1">
      <alignment vertical="center" wrapText="1"/>
    </xf>
    <xf numFmtId="0" fontId="30" fillId="0" borderId="18" xfId="0" applyFont="1" applyBorder="1" applyAlignment="1" applyProtection="1">
      <alignment vertical="center" wrapText="1"/>
    </xf>
    <xf numFmtId="164" fontId="22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13" xfId="4" applyFont="1" applyFill="1" applyBorder="1" applyAlignment="1">
      <alignment horizontal="center" vertical="center"/>
    </xf>
    <xf numFmtId="0" fontId="38" fillId="0" borderId="0" xfId="4" applyFont="1" applyFill="1"/>
    <xf numFmtId="0" fontId="31" fillId="0" borderId="13" xfId="4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vertical="center"/>
    </xf>
    <xf numFmtId="164" fontId="8" fillId="0" borderId="0" xfId="0" applyNumberFormat="1" applyFont="1" applyFill="1" applyAlignment="1" applyProtection="1">
      <alignment horizontal="center" vertical="center"/>
    </xf>
    <xf numFmtId="164" fontId="8" fillId="0" borderId="0" xfId="0" applyNumberFormat="1" applyFont="1" applyFill="1" applyAlignment="1" applyProtection="1">
      <alignment horizontal="center" vertical="center" wrapText="1"/>
    </xf>
    <xf numFmtId="166" fontId="34" fillId="0" borderId="6" xfId="4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 applyProtection="1">
      <alignment vertical="center" wrapText="1"/>
    </xf>
    <xf numFmtId="0" fontId="22" fillId="0" borderId="18" xfId="4" applyFont="1" applyFill="1" applyBorder="1" applyAlignment="1" applyProtection="1">
      <alignment horizontal="left" vertical="center" wrapText="1" indent="1"/>
    </xf>
    <xf numFmtId="0" fontId="22" fillId="0" borderId="19" xfId="4" applyFont="1" applyFill="1" applyBorder="1" applyAlignment="1" applyProtection="1">
      <alignment vertical="center" wrapText="1"/>
    </xf>
    <xf numFmtId="0" fontId="24" fillId="0" borderId="27" xfId="4" applyFont="1" applyFill="1" applyBorder="1" applyAlignment="1" applyProtection="1">
      <alignment horizontal="left" vertical="center" wrapText="1" indent="7"/>
    </xf>
    <xf numFmtId="0" fontId="22" fillId="0" borderId="13" xfId="4" applyFont="1" applyFill="1" applyBorder="1" applyAlignment="1" applyProtection="1">
      <alignment horizontal="left" vertical="center" wrapText="1"/>
    </xf>
    <xf numFmtId="164" fontId="36" fillId="0" borderId="1" xfId="0" applyNumberFormat="1" applyFont="1" applyFill="1" applyBorder="1" applyAlignment="1" applyProtection="1">
      <alignment horizontal="right" vertical="center" wrapText="1" indent="1"/>
    </xf>
    <xf numFmtId="49" fontId="31" fillId="0" borderId="13" xfId="4" applyNumberFormat="1" applyFont="1" applyFill="1" applyBorder="1" applyAlignment="1" applyProtection="1">
      <alignment horizontal="center" vertical="center" wrapText="1"/>
    </xf>
    <xf numFmtId="164" fontId="22" fillId="0" borderId="59" xfId="4" applyNumberFormat="1" applyFont="1" applyFill="1" applyBorder="1" applyAlignment="1" applyProtection="1">
      <alignment horizontal="right" vertical="center" wrapText="1" indent="1"/>
    </xf>
    <xf numFmtId="164" fontId="24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right" vertical="center" wrapText="1" indent="1"/>
    </xf>
    <xf numFmtId="164" fontId="30" fillId="0" borderId="36" xfId="0" applyNumberFormat="1" applyFont="1" applyBorder="1" applyAlignment="1" applyProtection="1">
      <alignment horizontal="right" vertical="center" wrapText="1" indent="1"/>
    </xf>
    <xf numFmtId="164" fontId="30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36" xfId="0" quotePrefix="1" applyNumberFormat="1" applyFont="1" applyBorder="1" applyAlignment="1" applyProtection="1">
      <alignment horizontal="right" vertical="center" wrapText="1" indent="1"/>
    </xf>
    <xf numFmtId="164" fontId="24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4" applyNumberFormat="1" applyFont="1" applyFill="1" applyBorder="1" applyAlignment="1" applyProtection="1">
      <alignment horizontal="right" vertical="center" wrapText="1" indent="1"/>
    </xf>
    <xf numFmtId="164" fontId="30" fillId="0" borderId="14" xfId="0" applyNumberFormat="1" applyFont="1" applyBorder="1" applyAlignment="1" applyProtection="1">
      <alignment horizontal="right" vertical="center" wrapText="1" indent="1"/>
    </xf>
    <xf numFmtId="164" fontId="30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14" xfId="0" quotePrefix="1" applyNumberFormat="1" applyFont="1" applyBorder="1" applyAlignment="1" applyProtection="1">
      <alignment horizontal="right" vertical="center" wrapText="1" indent="1"/>
    </xf>
    <xf numFmtId="0" fontId="22" fillId="0" borderId="59" xfId="4" applyFont="1" applyFill="1" applyBorder="1" applyAlignment="1" applyProtection="1">
      <alignment horizontal="center" vertical="center" wrapText="1"/>
    </xf>
    <xf numFmtId="0" fontId="31" fillId="0" borderId="19" xfId="4" applyFont="1" applyFill="1" applyBorder="1" applyAlignment="1" applyProtection="1">
      <alignment vertical="center" wrapText="1"/>
    </xf>
    <xf numFmtId="164" fontId="31" fillId="0" borderId="19" xfId="4" applyNumberFormat="1" applyFont="1" applyFill="1" applyBorder="1" applyAlignment="1" applyProtection="1">
      <alignment horizontal="right" vertical="center" wrapText="1" indent="1"/>
    </xf>
    <xf numFmtId="164" fontId="31" fillId="0" borderId="54" xfId="4" applyNumberFormat="1" applyFont="1" applyFill="1" applyBorder="1" applyAlignment="1" applyProtection="1">
      <alignment horizontal="right" vertical="center" wrapText="1" indent="1"/>
    </xf>
    <xf numFmtId="0" fontId="24" fillId="0" borderId="55" xfId="4" applyFont="1" applyFill="1" applyBorder="1" applyAlignment="1" applyProtection="1">
      <alignment horizontal="right" vertical="center" wrapText="1" indent="1"/>
    </xf>
    <xf numFmtId="164" fontId="32" fillId="0" borderId="55" xfId="4" applyNumberFormat="1" applyFont="1" applyFill="1" applyBorder="1" applyAlignment="1" applyProtection="1">
      <alignment horizontal="right" vertical="center" wrapText="1" indent="1"/>
    </xf>
    <xf numFmtId="0" fontId="18" fillId="0" borderId="0" xfId="4" applyFont="1" applyFill="1" applyBorder="1" applyProtection="1"/>
    <xf numFmtId="164" fontId="31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8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31" fillId="0" borderId="14" xfId="4" applyFont="1" applyFill="1" applyBorder="1" applyAlignment="1" applyProtection="1">
      <alignment horizontal="center" vertical="center"/>
    </xf>
    <xf numFmtId="0" fontId="31" fillId="0" borderId="17" xfId="4" applyFont="1" applyFill="1" applyBorder="1" applyAlignment="1" applyProtection="1">
      <alignment horizontal="center" vertical="center"/>
    </xf>
    <xf numFmtId="164" fontId="22" fillId="0" borderId="38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right"/>
    </xf>
    <xf numFmtId="165" fontId="50" fillId="0" borderId="3" xfId="1" applyNumberFormat="1" applyFont="1" applyFill="1" applyBorder="1" applyProtection="1">
      <protection locked="0"/>
    </xf>
    <xf numFmtId="165" fontId="50" fillId="0" borderId="26" xfId="1" applyNumberFormat="1" applyFont="1" applyFill="1" applyBorder="1"/>
    <xf numFmtId="165" fontId="50" fillId="0" borderId="2" xfId="1" applyNumberFormat="1" applyFont="1" applyFill="1" applyBorder="1" applyProtection="1">
      <protection locked="0"/>
    </xf>
    <xf numFmtId="165" fontId="50" fillId="0" borderId="20" xfId="1" applyNumberFormat="1" applyFont="1" applyFill="1" applyBorder="1"/>
    <xf numFmtId="165" fontId="50" fillId="0" borderId="6" xfId="1" applyNumberFormat="1" applyFont="1" applyFill="1" applyBorder="1" applyProtection="1">
      <protection locked="0"/>
    </xf>
    <xf numFmtId="165" fontId="51" fillId="0" borderId="14" xfId="4" applyNumberFormat="1" applyFont="1" applyFill="1" applyBorder="1"/>
    <xf numFmtId="165" fontId="51" fillId="0" borderId="17" xfId="4" applyNumberFormat="1" applyFont="1" applyFill="1" applyBorder="1"/>
    <xf numFmtId="49" fontId="50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50" fillId="0" borderId="22" xfId="0" applyNumberFormat="1" applyFont="1" applyFill="1" applyBorder="1" applyAlignment="1" applyProtection="1">
      <alignment vertical="center" wrapText="1"/>
    </xf>
    <xf numFmtId="164" fontId="50" fillId="0" borderId="13" xfId="0" applyNumberFormat="1" applyFont="1" applyFill="1" applyBorder="1" applyAlignment="1" applyProtection="1">
      <alignment vertical="center" wrapText="1"/>
    </xf>
    <xf numFmtId="164" fontId="50" fillId="0" borderId="14" xfId="0" applyNumberFormat="1" applyFont="1" applyFill="1" applyBorder="1" applyAlignment="1" applyProtection="1">
      <alignment vertical="center" wrapText="1"/>
    </xf>
    <xf numFmtId="164" fontId="50" fillId="0" borderId="17" xfId="0" applyNumberFormat="1" applyFont="1" applyFill="1" applyBorder="1" applyAlignment="1" applyProtection="1">
      <alignment vertical="center" wrapText="1"/>
    </xf>
    <xf numFmtId="49" fontId="5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0" fillId="0" borderId="23" xfId="0" applyNumberFormat="1" applyFont="1" applyFill="1" applyBorder="1" applyAlignment="1" applyProtection="1">
      <alignment vertical="center" wrapText="1"/>
      <protection locked="0"/>
    </xf>
    <xf numFmtId="164" fontId="50" fillId="0" borderId="8" xfId="0" applyNumberFormat="1" applyFont="1" applyFill="1" applyBorder="1" applyAlignment="1" applyProtection="1">
      <alignment vertical="center" wrapText="1"/>
      <protection locked="0"/>
    </xf>
    <xf numFmtId="164" fontId="50" fillId="0" borderId="2" xfId="0" applyNumberFormat="1" applyFont="1" applyFill="1" applyBorder="1" applyAlignment="1" applyProtection="1">
      <alignment vertical="center" wrapText="1"/>
      <protection locked="0"/>
    </xf>
    <xf numFmtId="164" fontId="50" fillId="0" borderId="20" xfId="0" applyNumberFormat="1" applyFont="1" applyFill="1" applyBorder="1" applyAlignment="1" applyProtection="1">
      <alignment vertical="center" wrapText="1"/>
      <protection locked="0"/>
    </xf>
    <xf numFmtId="49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0" fillId="0" borderId="24" xfId="0" applyNumberFormat="1" applyFont="1" applyFill="1" applyBorder="1" applyAlignment="1" applyProtection="1">
      <alignment vertical="center" wrapText="1"/>
      <protection locked="0"/>
    </xf>
    <xf numFmtId="164" fontId="50" fillId="0" borderId="10" xfId="0" applyNumberFormat="1" applyFont="1" applyFill="1" applyBorder="1" applyAlignment="1" applyProtection="1">
      <alignment vertical="center" wrapText="1"/>
      <protection locked="0"/>
    </xf>
    <xf numFmtId="164" fontId="50" fillId="0" borderId="6" xfId="0" applyNumberFormat="1" applyFont="1" applyFill="1" applyBorder="1" applyAlignment="1" applyProtection="1">
      <alignment vertical="center" wrapText="1"/>
      <protection locked="0"/>
    </xf>
    <xf numFmtId="164" fontId="50" fillId="0" borderId="21" xfId="0" applyNumberFormat="1" applyFont="1" applyFill="1" applyBorder="1" applyAlignment="1" applyProtection="1">
      <alignment vertical="center" wrapText="1"/>
      <protection locked="0"/>
    </xf>
    <xf numFmtId="49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164" fontId="50" fillId="0" borderId="50" xfId="0" applyNumberFormat="1" applyFont="1" applyFill="1" applyBorder="1" applyAlignment="1" applyProtection="1">
      <alignment vertical="center" wrapText="1"/>
      <protection locked="0"/>
    </xf>
    <xf numFmtId="164" fontId="50" fillId="0" borderId="7" xfId="0" applyNumberFormat="1" applyFont="1" applyFill="1" applyBorder="1" applyAlignment="1" applyProtection="1">
      <alignment vertical="center" wrapText="1"/>
      <protection locked="0"/>
    </xf>
    <xf numFmtId="164" fontId="50" fillId="0" borderId="1" xfId="0" applyNumberFormat="1" applyFont="1" applyFill="1" applyBorder="1" applyAlignment="1" applyProtection="1">
      <alignment vertical="center" wrapText="1"/>
      <protection locked="0"/>
    </xf>
    <xf numFmtId="164" fontId="50" fillId="0" borderId="30" xfId="0" applyNumberFormat="1" applyFont="1" applyFill="1" applyBorder="1" applyAlignment="1" applyProtection="1">
      <alignment vertical="center" wrapText="1"/>
      <protection locked="0"/>
    </xf>
    <xf numFmtId="164" fontId="50" fillId="2" borderId="49" xfId="0" applyNumberFormat="1" applyFont="1" applyFill="1" applyBorder="1" applyAlignment="1" applyProtection="1">
      <alignment horizontal="left" vertical="center" wrapText="1" indent="2"/>
    </xf>
    <xf numFmtId="0" fontId="52" fillId="0" borderId="0" xfId="0" applyFont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center" vertical="center"/>
    </xf>
    <xf numFmtId="0" fontId="30" fillId="0" borderId="31" xfId="0" applyFont="1" applyFill="1" applyBorder="1" applyAlignment="1" applyProtection="1">
      <alignment horizontal="left" vertical="center" wrapText="1"/>
      <protection locked="0"/>
    </xf>
    <xf numFmtId="164" fontId="30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32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/>
    <xf numFmtId="0" fontId="34" fillId="0" borderId="0" xfId="0" applyFont="1" applyFill="1"/>
    <xf numFmtId="0" fontId="0" fillId="0" borderId="0" xfId="0" applyFont="1" applyFill="1"/>
    <xf numFmtId="164" fontId="30" fillId="3" borderId="17" xfId="0" applyNumberFormat="1" applyFont="1" applyFill="1" applyBorder="1" applyAlignment="1" applyProtection="1">
      <alignment horizontal="right" vertical="center" wrapText="1"/>
    </xf>
    <xf numFmtId="0" fontId="29" fillId="3" borderId="32" xfId="0" applyFont="1" applyFill="1" applyBorder="1" applyAlignment="1" applyProtection="1">
      <alignment horizontal="left" vertical="center" wrapText="1"/>
      <protection locked="0"/>
    </xf>
    <xf numFmtId="164" fontId="29" fillId="3" borderId="57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Fill="1" applyBorder="1" applyAlignment="1" applyProtection="1">
      <alignment vertical="center" wrapText="1"/>
    </xf>
    <xf numFmtId="164" fontId="30" fillId="0" borderId="0" xfId="0" applyNumberFormat="1" applyFont="1" applyFill="1" applyBorder="1" applyAlignment="1" applyProtection="1">
      <alignment horizontal="right" vertical="center" wrapText="1"/>
    </xf>
    <xf numFmtId="164" fontId="54" fillId="0" borderId="2" xfId="0" applyNumberFormat="1" applyFont="1" applyBorder="1" applyAlignment="1" applyProtection="1">
      <alignment horizontal="center" vertical="center" wrapText="1"/>
      <protection locked="0"/>
    </xf>
    <xf numFmtId="164" fontId="55" fillId="0" borderId="2" xfId="0" applyNumberFormat="1" applyFont="1" applyBorder="1" applyAlignment="1" applyProtection="1">
      <alignment horizontal="right" wrapText="1"/>
      <protection locked="0"/>
    </xf>
    <xf numFmtId="164" fontId="0" fillId="0" borderId="0" xfId="0" applyNumberFormat="1" applyAlignment="1">
      <alignment vertical="center" wrapText="1"/>
    </xf>
    <xf numFmtId="164" fontId="48" fillId="0" borderId="2" xfId="0" applyNumberFormat="1" applyFont="1" applyBorder="1" applyAlignment="1" applyProtection="1">
      <alignment horizontal="center" vertical="center" wrapText="1"/>
      <protection locked="0"/>
    </xf>
    <xf numFmtId="164" fontId="48" fillId="0" borderId="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28" fillId="0" borderId="2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 applyProtection="1">
      <alignment vertical="center" wrapText="1"/>
    </xf>
    <xf numFmtId="49" fontId="48" fillId="4" borderId="2" xfId="4" applyNumberFormat="1" applyFont="1" applyFill="1" applyBorder="1" applyAlignment="1" applyProtection="1">
      <alignment horizontal="left" vertical="center" wrapText="1" indent="1"/>
    </xf>
    <xf numFmtId="0" fontId="55" fillId="4" borderId="2" xfId="4" applyFont="1" applyFill="1" applyBorder="1" applyAlignment="1" applyProtection="1">
      <alignment horizontal="left" vertical="center" wrapText="1" indent="1"/>
    </xf>
    <xf numFmtId="164" fontId="55" fillId="4" borderId="2" xfId="4" applyNumberFormat="1" applyFont="1" applyFill="1" applyBorder="1" applyAlignment="1" applyProtection="1">
      <alignment horizontal="right" vertical="center" wrapText="1"/>
    </xf>
    <xf numFmtId="49" fontId="29" fillId="0" borderId="2" xfId="4" applyNumberFormat="1" applyFont="1" applyFill="1" applyBorder="1" applyAlignment="1" applyProtection="1">
      <alignment horizontal="left" vertical="center" wrapText="1" indent="1"/>
    </xf>
    <xf numFmtId="0" fontId="54" fillId="0" borderId="2" xfId="4" applyFont="1" applyFill="1" applyBorder="1" applyAlignment="1" applyProtection="1">
      <alignment horizontal="left" indent="1"/>
    </xf>
    <xf numFmtId="164" fontId="54" fillId="5" borderId="2" xfId="4" applyNumberFormat="1" applyFont="1" applyFill="1" applyBorder="1" applyAlignment="1" applyProtection="1">
      <alignment horizontal="right" vertical="center" wrapText="1"/>
      <protection locked="0"/>
    </xf>
    <xf numFmtId="0" fontId="54" fillId="0" borderId="2" xfId="0" applyFont="1" applyFill="1" applyBorder="1" applyAlignment="1">
      <alignment horizontal="left" wrapText="1" indent="1"/>
    </xf>
    <xf numFmtId="3" fontId="54" fillId="0" borderId="2" xfId="0" applyNumberFormat="1" applyFont="1" applyFill="1" applyBorder="1"/>
    <xf numFmtId="0" fontId="18" fillId="0" borderId="2" xfId="4" applyFont="1" applyFill="1" applyBorder="1" applyAlignment="1" applyProtection="1">
      <alignment horizontal="left" vertical="center" wrapText="1" indent="1"/>
    </xf>
    <xf numFmtId="164" fontId="18" fillId="5" borderId="2" xfId="4" applyNumberFormat="1" applyFont="1" applyFill="1" applyBorder="1" applyAlignment="1" applyProtection="1">
      <alignment horizontal="right" vertical="center" wrapText="1"/>
      <protection locked="0"/>
    </xf>
    <xf numFmtId="164" fontId="54" fillId="0" borderId="2" xfId="0" applyNumberFormat="1" applyFont="1" applyBorder="1" applyAlignment="1">
      <alignment horizontal="center" vertical="center" wrapText="1"/>
    </xf>
    <xf numFmtId="164" fontId="54" fillId="0" borderId="2" xfId="0" applyNumberFormat="1" applyFont="1" applyBorder="1" applyAlignment="1">
      <alignment vertical="center" wrapText="1"/>
    </xf>
    <xf numFmtId="164" fontId="4" fillId="0" borderId="2" xfId="0" applyNumberFormat="1" applyFont="1" applyFill="1" applyBorder="1" applyAlignment="1">
      <alignment vertical="center" wrapText="1"/>
    </xf>
    <xf numFmtId="3" fontId="54" fillId="5" borderId="2" xfId="0" applyNumberFormat="1" applyFont="1" applyFill="1" applyBorder="1"/>
    <xf numFmtId="49" fontId="29" fillId="5" borderId="2" xfId="4" applyNumberFormat="1" applyFont="1" applyFill="1" applyBorder="1" applyAlignment="1" applyProtection="1">
      <alignment horizontal="left" vertical="center" wrapText="1" indent="1"/>
    </xf>
    <xf numFmtId="0" fontId="54" fillId="5" borderId="2" xfId="4" applyFont="1" applyFill="1" applyBorder="1" applyAlignment="1" applyProtection="1">
      <alignment horizontal="left" vertical="center" wrapText="1" indent="1"/>
    </xf>
    <xf numFmtId="164" fontId="0" fillId="5" borderId="0" xfId="0" applyNumberFormat="1" applyFill="1" applyAlignment="1">
      <alignment vertical="center" wrapText="1"/>
    </xf>
    <xf numFmtId="0" fontId="54" fillId="0" borderId="2" xfId="4" applyFont="1" applyFill="1" applyBorder="1" applyAlignment="1" applyProtection="1">
      <alignment horizontal="left" vertical="center" wrapText="1" indent="1"/>
    </xf>
    <xf numFmtId="0" fontId="55" fillId="4" borderId="2" xfId="4" applyFont="1" applyFill="1" applyBorder="1" applyAlignment="1" applyProtection="1">
      <alignment horizontal="left" indent="1"/>
    </xf>
    <xf numFmtId="164" fontId="55" fillId="4" borderId="2" xfId="4" applyNumberFormat="1" applyFont="1" applyFill="1" applyBorder="1" applyAlignment="1" applyProtection="1">
      <alignment horizontal="right" vertical="center" wrapText="1"/>
      <protection locked="0"/>
    </xf>
    <xf numFmtId="164" fontId="54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54" fillId="0" borderId="2" xfId="0" applyFont="1" applyFill="1" applyBorder="1" applyAlignment="1">
      <alignment horizontal="left" vertical="center" wrapText="1" indent="1"/>
    </xf>
    <xf numFmtId="164" fontId="54" fillId="0" borderId="2" xfId="0" applyNumberFormat="1" applyFont="1" applyFill="1" applyBorder="1" applyAlignment="1">
      <alignment vertical="center" wrapText="1"/>
    </xf>
    <xf numFmtId="164" fontId="56" fillId="0" borderId="0" xfId="0" applyNumberFormat="1" applyFont="1" applyFill="1" applyAlignment="1">
      <alignment vertical="center" wrapText="1"/>
    </xf>
    <xf numFmtId="0" fontId="29" fillId="0" borderId="2" xfId="4" applyFont="1" applyFill="1" applyBorder="1" applyAlignment="1" applyProtection="1">
      <alignment horizontal="left" indent="1"/>
    </xf>
    <xf numFmtId="0" fontId="54" fillId="4" borderId="2" xfId="4" applyFont="1" applyFill="1" applyBorder="1" applyAlignment="1" applyProtection="1">
      <alignment horizontal="left" vertical="center" wrapText="1" indent="1"/>
    </xf>
    <xf numFmtId="164" fontId="57" fillId="4" borderId="2" xfId="4" applyNumberFormat="1" applyFont="1" applyFill="1" applyBorder="1" applyAlignment="1" applyProtection="1">
      <alignment horizontal="right" vertical="center" wrapText="1"/>
      <protection locked="0"/>
    </xf>
    <xf numFmtId="49" fontId="31" fillId="5" borderId="2" xfId="4" applyNumberFormat="1" applyFont="1" applyFill="1" applyBorder="1" applyAlignment="1" applyProtection="1">
      <alignment horizontal="left" vertical="center" wrapText="1" indent="1"/>
    </xf>
    <xf numFmtId="0" fontId="18" fillId="5" borderId="2" xfId="4" applyFont="1" applyFill="1" applyBorder="1" applyAlignment="1" applyProtection="1">
      <alignment horizontal="left" vertical="center" wrapText="1" indent="1"/>
    </xf>
    <xf numFmtId="164" fontId="4" fillId="5" borderId="2" xfId="4" applyNumberFormat="1" applyFont="1" applyFill="1" applyBorder="1" applyAlignment="1" applyProtection="1">
      <alignment horizontal="right" vertical="center" wrapText="1"/>
      <protection locked="0"/>
    </xf>
    <xf numFmtId="49" fontId="24" fillId="5" borderId="2" xfId="4" applyNumberFormat="1" applyFont="1" applyFill="1" applyBorder="1" applyAlignment="1" applyProtection="1">
      <alignment horizontal="left" vertical="center" wrapText="1" indent="1"/>
    </xf>
    <xf numFmtId="3" fontId="57" fillId="4" borderId="2" xfId="0" applyNumberFormat="1" applyFont="1" applyFill="1" applyBorder="1" applyAlignment="1" applyProtection="1">
      <alignment vertical="center" wrapText="1"/>
      <protection locked="0"/>
    </xf>
    <xf numFmtId="164" fontId="54" fillId="0" borderId="2" xfId="0" applyNumberFormat="1" applyFont="1" applyFill="1" applyBorder="1" applyAlignment="1" applyProtection="1">
      <alignment vertical="center" wrapText="1"/>
      <protection locked="0"/>
    </xf>
    <xf numFmtId="0" fontId="48" fillId="4" borderId="2" xfId="4" applyFont="1" applyFill="1" applyBorder="1" applyAlignment="1" applyProtection="1">
      <alignment horizontal="left" vertical="center" wrapText="1" indent="1"/>
    </xf>
    <xf numFmtId="164" fontId="48" fillId="4" borderId="2" xfId="0" applyNumberFormat="1" applyFont="1" applyFill="1" applyBorder="1" applyAlignment="1" applyProtection="1">
      <alignment vertical="center" wrapText="1"/>
      <protection locked="0"/>
    </xf>
    <xf numFmtId="164" fontId="7" fillId="0" borderId="0" xfId="0" applyNumberFormat="1" applyFont="1" applyAlignment="1">
      <alignment vertical="center" wrapText="1"/>
    </xf>
    <xf numFmtId="164" fontId="54" fillId="0" borderId="0" xfId="0" applyNumberFormat="1" applyFont="1" applyBorder="1" applyAlignment="1" applyProtection="1">
      <alignment horizontal="center" vertical="center" wrapText="1"/>
      <protection locked="0"/>
    </xf>
    <xf numFmtId="164" fontId="54" fillId="0" borderId="0" xfId="0" applyNumberFormat="1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164" fontId="54" fillId="0" borderId="3" xfId="0" applyNumberFormat="1" applyFont="1" applyBorder="1" applyAlignment="1" applyProtection="1">
      <alignment horizontal="center" vertical="center" wrapText="1"/>
      <protection locked="0"/>
    </xf>
    <xf numFmtId="164" fontId="54" fillId="0" borderId="3" xfId="0" applyNumberFormat="1" applyFont="1" applyBorder="1" applyAlignment="1">
      <alignment vertical="center" wrapText="1"/>
    </xf>
    <xf numFmtId="164" fontId="9" fillId="0" borderId="0" xfId="0" applyNumberFormat="1" applyFont="1" applyBorder="1" applyAlignment="1" applyProtection="1">
      <alignment horizontal="right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left" vertical="center" wrapText="1" inden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22" fillId="4" borderId="2" xfId="4" applyNumberFormat="1" applyFont="1" applyFill="1" applyBorder="1" applyAlignment="1" applyProtection="1">
      <alignment horizontal="left" vertical="center" wrapText="1" indent="1"/>
    </xf>
    <xf numFmtId="0" fontId="31" fillId="4" borderId="2" xfId="4" applyFont="1" applyFill="1" applyBorder="1" applyAlignment="1" applyProtection="1">
      <alignment horizontal="left" vertical="center" wrapText="1" indent="1"/>
    </xf>
    <xf numFmtId="164" fontId="22" fillId="4" borderId="2" xfId="4" applyNumberFormat="1" applyFont="1" applyFill="1" applyBorder="1" applyAlignment="1" applyProtection="1">
      <alignment horizontal="right" vertical="center" wrapText="1"/>
    </xf>
    <xf numFmtId="164" fontId="58" fillId="0" borderId="0" xfId="0" applyNumberFormat="1" applyFont="1" applyAlignment="1">
      <alignment vertical="center" wrapText="1"/>
    </xf>
    <xf numFmtId="49" fontId="31" fillId="6" borderId="2" xfId="4" applyNumberFormat="1" applyFont="1" applyFill="1" applyBorder="1" applyAlignment="1" applyProtection="1">
      <alignment horizontal="left" vertical="center" wrapText="1" indent="1"/>
    </xf>
    <xf numFmtId="0" fontId="31" fillId="6" borderId="2" xfId="4" applyFont="1" applyFill="1" applyBorder="1" applyAlignment="1" applyProtection="1">
      <alignment horizontal="left" vertical="center" wrapText="1" indent="1"/>
    </xf>
    <xf numFmtId="164" fontId="31" fillId="6" borderId="2" xfId="4" applyNumberFormat="1" applyFont="1" applyFill="1" applyBorder="1" applyAlignment="1" applyProtection="1">
      <alignment horizontal="right" vertical="center" wrapText="1"/>
      <protection locked="0"/>
    </xf>
    <xf numFmtId="164" fontId="59" fillId="0" borderId="0" xfId="0" applyNumberFormat="1" applyFont="1" applyAlignment="1">
      <alignment vertical="center" wrapText="1"/>
    </xf>
    <xf numFmtId="49" fontId="24" fillId="0" borderId="2" xfId="4" applyNumberFormat="1" applyFont="1" applyFill="1" applyBorder="1" applyAlignment="1" applyProtection="1">
      <alignment horizontal="left" vertical="center" wrapText="1" indent="1"/>
    </xf>
    <xf numFmtId="0" fontId="24" fillId="5" borderId="2" xfId="4" applyFont="1" applyFill="1" applyBorder="1" applyAlignment="1" applyProtection="1">
      <alignment horizontal="left" vertical="center" wrapText="1" indent="1"/>
    </xf>
    <xf numFmtId="164" fontId="24" fillId="0" borderId="2" xfId="4" applyNumberFormat="1" applyFont="1" applyFill="1" applyBorder="1" applyAlignment="1" applyProtection="1">
      <alignment horizontal="right" vertical="center" wrapText="1"/>
      <protection locked="0"/>
    </xf>
    <xf numFmtId="49" fontId="31" fillId="7" borderId="2" xfId="4" applyNumberFormat="1" applyFont="1" applyFill="1" applyBorder="1" applyAlignment="1" applyProtection="1">
      <alignment horizontal="left" vertical="center" wrapText="1" indent="1"/>
    </xf>
    <xf numFmtId="0" fontId="21" fillId="0" borderId="2" xfId="0" applyFont="1" applyFill="1" applyBorder="1" applyAlignment="1">
      <alignment horizontal="left" vertical="center" wrapText="1" indent="1"/>
    </xf>
    <xf numFmtId="164" fontId="32" fillId="0" borderId="2" xfId="4" applyNumberFormat="1" applyFont="1" applyFill="1" applyBorder="1" applyAlignment="1" applyProtection="1">
      <alignment horizontal="right" vertical="center" wrapText="1"/>
      <protection locked="0"/>
    </xf>
    <xf numFmtId="164" fontId="24" fillId="5" borderId="2" xfId="4" applyNumberFormat="1" applyFont="1" applyFill="1" applyBorder="1" applyAlignment="1" applyProtection="1">
      <alignment horizontal="right" vertical="center" wrapText="1"/>
      <protection locked="0"/>
    </xf>
    <xf numFmtId="49" fontId="31" fillId="0" borderId="2" xfId="4" applyNumberFormat="1" applyFont="1" applyFill="1" applyBorder="1" applyAlignment="1" applyProtection="1">
      <alignment horizontal="left" vertical="center" wrapText="1" indent="1"/>
    </xf>
    <xf numFmtId="0" fontId="60" fillId="0" borderId="2" xfId="0" applyFont="1" applyFill="1" applyBorder="1" applyAlignment="1">
      <alignment horizontal="left" vertical="center" wrapText="1" indent="1"/>
    </xf>
    <xf numFmtId="164" fontId="61" fillId="0" borderId="2" xfId="4" applyNumberFormat="1" applyFont="1" applyFill="1" applyBorder="1" applyAlignment="1" applyProtection="1">
      <alignment horizontal="right" vertical="center" wrapText="1"/>
      <protection locked="0"/>
    </xf>
    <xf numFmtId="164" fontId="59" fillId="0" borderId="0" xfId="0" applyNumberFormat="1" applyFont="1" applyFill="1" applyAlignment="1">
      <alignment vertical="center" wrapText="1"/>
    </xf>
    <xf numFmtId="164" fontId="61" fillId="5" borderId="2" xfId="4" applyNumberFormat="1" applyFont="1" applyFill="1" applyBorder="1" applyAlignment="1" applyProtection="1">
      <alignment horizontal="right" vertical="center" wrapText="1"/>
      <protection locked="0"/>
    </xf>
    <xf numFmtId="49" fontId="61" fillId="0" borderId="2" xfId="4" applyNumberFormat="1" applyFont="1" applyFill="1" applyBorder="1" applyAlignment="1" applyProtection="1">
      <alignment horizontal="left" vertical="center" wrapText="1" indent="1"/>
    </xf>
    <xf numFmtId="0" fontId="25" fillId="4" borderId="2" xfId="4" applyFont="1" applyFill="1" applyBorder="1" applyAlignment="1" applyProtection="1">
      <alignment horizontal="left" vertical="center" wrapText="1" indent="1"/>
    </xf>
    <xf numFmtId="164" fontId="31" fillId="4" borderId="2" xfId="4" applyNumberFormat="1" applyFont="1" applyFill="1" applyBorder="1" applyAlignment="1" applyProtection="1">
      <alignment horizontal="right" vertical="center" wrapText="1"/>
      <protection locked="0"/>
    </xf>
    <xf numFmtId="0" fontId="31" fillId="0" borderId="2" xfId="4" applyFont="1" applyFill="1" applyBorder="1" applyAlignment="1" applyProtection="1">
      <alignment horizontal="left" vertical="center" wrapText="1" indent="1"/>
    </xf>
    <xf numFmtId="164" fontId="31" fillId="0" borderId="2" xfId="4" applyNumberFormat="1" applyFont="1" applyFill="1" applyBorder="1" applyAlignment="1" applyProtection="1">
      <alignment horizontal="right" vertical="center" wrapText="1"/>
      <protection locked="0"/>
    </xf>
    <xf numFmtId="164" fontId="21" fillId="0" borderId="2" xfId="0" applyNumberFormat="1" applyFont="1" applyFill="1" applyBorder="1" applyAlignment="1" applyProtection="1">
      <alignment horizontal="left" vertical="center" wrapText="1" indent="1"/>
      <protection locked="0"/>
    </xf>
    <xf numFmtId="49" fontId="32" fillId="0" borderId="2" xfId="4" applyNumberFormat="1" applyFont="1" applyFill="1" applyBorder="1" applyAlignment="1" applyProtection="1">
      <alignment horizontal="left" vertical="center" wrapText="1" indent="1"/>
    </xf>
    <xf numFmtId="0" fontId="62" fillId="4" borderId="2" xfId="4" applyFont="1" applyFill="1" applyBorder="1" applyAlignment="1" applyProtection="1">
      <alignment horizontal="left" vertical="center" wrapText="1" indent="1"/>
    </xf>
    <xf numFmtId="0" fontId="22" fillId="8" borderId="2" xfId="4" applyFont="1" applyFill="1" applyBorder="1" applyAlignment="1" applyProtection="1">
      <alignment horizontal="left" vertical="center" wrapText="1" indent="1"/>
    </xf>
    <xf numFmtId="164" fontId="11" fillId="8" borderId="2" xfId="0" applyNumberFormat="1" applyFont="1" applyFill="1" applyBorder="1" applyAlignment="1" applyProtection="1">
      <alignment vertical="center" wrapText="1"/>
      <protection locked="0"/>
    </xf>
    <xf numFmtId="164" fontId="56" fillId="0" borderId="0" xfId="0" applyNumberFormat="1" applyFont="1" applyAlignment="1">
      <alignment vertical="center" wrapText="1"/>
    </xf>
    <xf numFmtId="0" fontId="0" fillId="0" borderId="0" xfId="0" applyBorder="1"/>
    <xf numFmtId="0" fontId="0" fillId="0" borderId="2" xfId="0" applyBorder="1"/>
    <xf numFmtId="0" fontId="63" fillId="9" borderId="2" xfId="0" applyFont="1" applyFill="1" applyBorder="1" applyAlignment="1">
      <alignment horizontal="center" vertical="top" wrapText="1"/>
    </xf>
    <xf numFmtId="0" fontId="63" fillId="0" borderId="2" xfId="0" applyFont="1" applyFill="1" applyBorder="1" applyAlignment="1">
      <alignment horizontal="center" vertical="top" wrapText="1"/>
    </xf>
    <xf numFmtId="0" fontId="64" fillId="0" borderId="2" xfId="0" applyFont="1" applyFill="1" applyBorder="1" applyAlignment="1">
      <alignment horizontal="center" vertical="top" wrapText="1"/>
    </xf>
    <xf numFmtId="0" fontId="56" fillId="0" borderId="2" xfId="0" applyFont="1" applyBorder="1" applyAlignment="1">
      <alignment horizontal="center" vertical="top" wrapText="1"/>
    </xf>
    <xf numFmtId="0" fontId="56" fillId="0" borderId="2" xfId="0" applyFont="1" applyBorder="1" applyAlignment="1">
      <alignment horizontal="left" vertical="top" wrapText="1"/>
    </xf>
    <xf numFmtId="3" fontId="56" fillId="0" borderId="2" xfId="0" applyNumberFormat="1" applyFont="1" applyFill="1" applyBorder="1" applyAlignment="1">
      <alignment horizontal="right" vertical="top" wrapText="1"/>
    </xf>
    <xf numFmtId="0" fontId="58" fillId="0" borderId="2" xfId="0" applyFont="1" applyBorder="1" applyAlignment="1">
      <alignment horizontal="left" vertical="top" wrapText="1"/>
    </xf>
    <xf numFmtId="3" fontId="58" fillId="0" borderId="2" xfId="0" applyNumberFormat="1" applyFont="1" applyFill="1" applyBorder="1" applyAlignment="1">
      <alignment horizontal="right" vertical="top" wrapText="1"/>
    </xf>
    <xf numFmtId="3" fontId="58" fillId="0" borderId="2" xfId="0" applyNumberFormat="1" applyFont="1" applyBorder="1" applyAlignment="1">
      <alignment horizontal="right" vertical="top" wrapText="1"/>
    </xf>
    <xf numFmtId="0" fontId="58" fillId="10" borderId="2" xfId="0" applyFont="1" applyFill="1" applyBorder="1" applyAlignment="1">
      <alignment horizontal="left" vertical="top" wrapText="1"/>
    </xf>
    <xf numFmtId="3" fontId="58" fillId="10" borderId="2" xfId="0" applyNumberFormat="1" applyFont="1" applyFill="1" applyBorder="1" applyAlignment="1">
      <alignment horizontal="right" vertical="top" wrapText="1"/>
    </xf>
    <xf numFmtId="0" fontId="0" fillId="0" borderId="6" xfId="0" applyBorder="1"/>
    <xf numFmtId="0" fontId="56" fillId="0" borderId="0" xfId="0" applyFont="1"/>
    <xf numFmtId="164" fontId="5" fillId="0" borderId="2" xfId="0" applyNumberFormat="1" applyFont="1" applyFill="1" applyBorder="1" applyAlignment="1" applyProtection="1">
      <alignment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32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58" fillId="0" borderId="2" xfId="0" applyFont="1" applyBorder="1" applyAlignment="1">
      <alignment horizontal="center" vertical="top" wrapText="1"/>
    </xf>
    <xf numFmtId="0" fontId="34" fillId="0" borderId="0" xfId="0" applyFont="1" applyBorder="1"/>
    <xf numFmtId="0" fontId="34" fillId="0" borderId="2" xfId="0" applyFont="1" applyBorder="1"/>
    <xf numFmtId="0" fontId="56" fillId="0" borderId="2" xfId="0" applyFont="1" applyBorder="1" applyAlignment="1">
      <alignment vertical="top"/>
    </xf>
    <xf numFmtId="0" fontId="0" fillId="5" borderId="0" xfId="0" applyFill="1"/>
    <xf numFmtId="167" fontId="24" fillId="0" borderId="0" xfId="4" applyNumberFormat="1" applyFont="1" applyFill="1"/>
    <xf numFmtId="167" fontId="18" fillId="0" borderId="0" xfId="4" applyNumberFormat="1" applyFont="1" applyFill="1"/>
    <xf numFmtId="167" fontId="18" fillId="0" borderId="0" xfId="4" applyNumberFormat="1" applyFont="1" applyFill="1" applyBorder="1"/>
    <xf numFmtId="3" fontId="24" fillId="0" borderId="0" xfId="4" applyNumberFormat="1" applyFont="1" applyFill="1"/>
    <xf numFmtId="3" fontId="18" fillId="0" borderId="0" xfId="4" applyNumberFormat="1" applyFont="1" applyFill="1"/>
    <xf numFmtId="3" fontId="15" fillId="0" borderId="0" xfId="5" applyNumberFormat="1" applyFill="1" applyProtection="1">
      <protection locked="0"/>
    </xf>
    <xf numFmtId="3" fontId="15" fillId="0" borderId="0" xfId="5" applyNumberFormat="1" applyFill="1" applyProtection="1"/>
    <xf numFmtId="3" fontId="15" fillId="0" borderId="0" xfId="5" applyNumberFormat="1" applyFill="1" applyAlignment="1" applyProtection="1">
      <alignment vertical="center"/>
    </xf>
    <xf numFmtId="0" fontId="18" fillId="0" borderId="1" xfId="5" applyFont="1" applyFill="1" applyBorder="1" applyAlignment="1" applyProtection="1">
      <alignment horizontal="left" vertical="center" wrapText="1" indent="1"/>
    </xf>
    <xf numFmtId="164" fontId="18" fillId="0" borderId="1" xfId="5" applyNumberFormat="1" applyFont="1" applyFill="1" applyBorder="1" applyAlignment="1" applyProtection="1">
      <alignment vertical="center"/>
      <protection locked="0"/>
    </xf>
    <xf numFmtId="164" fontId="18" fillId="0" borderId="30" xfId="5" applyNumberFormat="1" applyFont="1" applyFill="1" applyBorder="1" applyAlignment="1" applyProtection="1">
      <alignment vertical="center"/>
    </xf>
    <xf numFmtId="0" fontId="18" fillId="0" borderId="2" xfId="5" applyFont="1" applyFill="1" applyBorder="1" applyAlignment="1" applyProtection="1">
      <alignment horizontal="left" vertical="center" wrapText="1" indent="1"/>
    </xf>
    <xf numFmtId="164" fontId="18" fillId="0" borderId="2" xfId="5" applyNumberFormat="1" applyFont="1" applyFill="1" applyBorder="1" applyAlignment="1" applyProtection="1">
      <alignment vertical="center"/>
      <protection locked="0"/>
    </xf>
    <xf numFmtId="164" fontId="18" fillId="0" borderId="20" xfId="5" applyNumberFormat="1" applyFont="1" applyFill="1" applyBorder="1" applyAlignment="1" applyProtection="1">
      <alignment vertical="center"/>
    </xf>
    <xf numFmtId="0" fontId="18" fillId="0" borderId="3" xfId="5" applyFont="1" applyFill="1" applyBorder="1" applyAlignment="1" applyProtection="1">
      <alignment horizontal="left" vertical="center" wrapText="1" indent="1"/>
    </xf>
    <xf numFmtId="164" fontId="18" fillId="0" borderId="3" xfId="5" applyNumberFormat="1" applyFont="1" applyFill="1" applyBorder="1" applyAlignment="1" applyProtection="1">
      <alignment vertical="center"/>
      <protection locked="0"/>
    </xf>
    <xf numFmtId="164" fontId="18" fillId="0" borderId="26" xfId="5" applyNumberFormat="1" applyFont="1" applyFill="1" applyBorder="1" applyAlignment="1" applyProtection="1">
      <alignment vertical="center"/>
    </xf>
    <xf numFmtId="0" fontId="18" fillId="0" borderId="2" xfId="5" applyFont="1" applyFill="1" applyBorder="1" applyAlignment="1" applyProtection="1">
      <alignment horizontal="left" vertical="center" indent="1"/>
    </xf>
    <xf numFmtId="0" fontId="7" fillId="0" borderId="14" xfId="5" applyFont="1" applyFill="1" applyBorder="1" applyAlignment="1" applyProtection="1">
      <alignment horizontal="left" vertical="center" indent="1"/>
    </xf>
    <xf numFmtId="164" fontId="7" fillId="0" borderId="14" xfId="5" applyNumberFormat="1" applyFont="1" applyFill="1" applyBorder="1" applyAlignment="1" applyProtection="1">
      <alignment vertical="center"/>
    </xf>
    <xf numFmtId="164" fontId="7" fillId="0" borderId="17" xfId="5" applyNumberFormat="1" applyFont="1" applyFill="1" applyBorder="1" applyAlignment="1" applyProtection="1">
      <alignment vertical="center"/>
    </xf>
    <xf numFmtId="0" fontId="18" fillId="0" borderId="3" xfId="5" applyFont="1" applyFill="1" applyBorder="1" applyAlignment="1" applyProtection="1">
      <alignment horizontal="left" vertical="center" indent="1"/>
    </xf>
    <xf numFmtId="0" fontId="7" fillId="0" borderId="14" xfId="5" applyFont="1" applyFill="1" applyBorder="1" applyAlignment="1" applyProtection="1">
      <alignment horizontal="left" indent="1"/>
    </xf>
    <xf numFmtId="164" fontId="7" fillId="0" borderId="14" xfId="5" applyNumberFormat="1" applyFont="1" applyFill="1" applyBorder="1" applyProtection="1"/>
    <xf numFmtId="164" fontId="7" fillId="0" borderId="17" xfId="5" applyNumberFormat="1" applyFont="1" applyFill="1" applyBorder="1" applyProtection="1"/>
    <xf numFmtId="3" fontId="4" fillId="0" borderId="0" xfId="5" applyNumberFormat="1" applyFont="1" applyFill="1" applyAlignment="1" applyProtection="1">
      <alignment vertical="center"/>
    </xf>
    <xf numFmtId="3" fontId="4" fillId="0" borderId="0" xfId="5" applyNumberFormat="1" applyFont="1" applyFill="1" applyAlignment="1" applyProtection="1">
      <alignment vertical="center"/>
      <protection locked="0"/>
    </xf>
    <xf numFmtId="0" fontId="4" fillId="0" borderId="0" xfId="5" applyFont="1" applyFill="1" applyAlignment="1" applyProtection="1">
      <alignment vertical="center"/>
    </xf>
    <xf numFmtId="0" fontId="4" fillId="0" borderId="0" xfId="5" applyFont="1" applyFill="1" applyProtection="1">
      <protection locked="0"/>
    </xf>
    <xf numFmtId="3" fontId="4" fillId="0" borderId="0" xfId="5" applyNumberFormat="1" applyFont="1" applyFill="1" applyProtection="1">
      <protection locked="0"/>
    </xf>
    <xf numFmtId="164" fontId="39" fillId="0" borderId="35" xfId="4" applyNumberFormat="1" applyFont="1" applyFill="1" applyBorder="1" applyAlignment="1" applyProtection="1">
      <alignment horizontal="left" vertical="center"/>
    </xf>
    <xf numFmtId="167" fontId="15" fillId="0" borderId="0" xfId="4" applyNumberFormat="1" applyFont="1" applyFill="1"/>
    <xf numFmtId="3" fontId="15" fillId="0" borderId="0" xfId="4" applyNumberFormat="1" applyFont="1" applyFill="1"/>
    <xf numFmtId="164" fontId="0" fillId="0" borderId="0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Font="1" applyBorder="1" applyAlignment="1" applyProtection="1">
      <alignment horizontal="left" vertical="center" wrapText="1" indent="1"/>
      <protection locked="0"/>
    </xf>
    <xf numFmtId="164" fontId="0" fillId="0" borderId="0" xfId="0" applyNumberFormat="1" applyFont="1" applyAlignment="1">
      <alignment vertical="center" wrapText="1"/>
    </xf>
    <xf numFmtId="164" fontId="0" fillId="0" borderId="0" xfId="0" applyNumberFormat="1" applyFont="1" applyAlignment="1" applyProtection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Alignment="1">
      <alignment horizontal="center" vertical="center" wrapText="1"/>
    </xf>
    <xf numFmtId="164" fontId="0" fillId="0" borderId="0" xfId="0" applyNumberFormat="1" applyFont="1" applyAlignment="1">
      <alignment horizontal="left" vertical="center" wrapText="1" indent="1"/>
    </xf>
    <xf numFmtId="164" fontId="0" fillId="0" borderId="0" xfId="0" applyNumberFormat="1" applyFont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right" vertical="center"/>
    </xf>
    <xf numFmtId="0" fontId="11" fillId="0" borderId="27" xfId="4" applyFont="1" applyFill="1" applyBorder="1" applyAlignment="1" applyProtection="1">
      <alignment horizontal="center" vertical="center" wrapText="1"/>
    </xf>
    <xf numFmtId="0" fontId="11" fillId="0" borderId="28" xfId="4" applyFont="1" applyFill="1" applyBorder="1" applyAlignment="1" applyProtection="1">
      <alignment horizontal="center" vertical="center" wrapText="1"/>
    </xf>
    <xf numFmtId="164" fontId="22" fillId="0" borderId="42" xfId="4" applyNumberFormat="1" applyFont="1" applyFill="1" applyBorder="1" applyAlignment="1" applyProtection="1">
      <alignment horizontal="right" vertical="center" wrapText="1" indent="1"/>
    </xf>
    <xf numFmtId="164" fontId="24" fillId="0" borderId="47" xfId="4" applyNumberFormat="1" applyFont="1" applyFill="1" applyBorder="1" applyAlignment="1" applyProtection="1">
      <alignment horizontal="right" vertical="center" wrapText="1" indent="1"/>
    </xf>
    <xf numFmtId="164" fontId="73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2" xfId="4" applyNumberFormat="1" applyFont="1" applyFill="1" applyBorder="1" applyAlignment="1" applyProtection="1">
      <alignment horizontal="right" vertical="center" wrapText="1" indent="1"/>
    </xf>
    <xf numFmtId="164" fontId="24" fillId="0" borderId="34" xfId="4" applyNumberFormat="1" applyFont="1" applyFill="1" applyBorder="1" applyAlignment="1" applyProtection="1">
      <alignment horizontal="right" vertical="center" wrapText="1" indent="1"/>
    </xf>
    <xf numFmtId="164" fontId="32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4" applyFont="1" applyFill="1" applyBorder="1" applyAlignment="1" applyProtection="1">
      <alignment horizontal="center" vertical="center" wrapText="1"/>
    </xf>
    <xf numFmtId="0" fontId="10" fillId="0" borderId="0" xfId="4" applyFont="1" applyFill="1" applyBorder="1" applyAlignment="1" applyProtection="1">
      <alignment vertical="center" wrapText="1"/>
    </xf>
    <xf numFmtId="164" fontId="31" fillId="0" borderId="0" xfId="4" applyNumberFormat="1" applyFont="1" applyFill="1" applyBorder="1" applyAlignment="1" applyProtection="1">
      <alignment horizontal="right" vertical="center" wrapText="1" indent="1"/>
    </xf>
    <xf numFmtId="0" fontId="22" fillId="0" borderId="0" xfId="4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right"/>
    </xf>
    <xf numFmtId="164" fontId="31" fillId="0" borderId="17" xfId="0" applyNumberFormat="1" applyFont="1" applyBorder="1" applyAlignment="1">
      <alignment horizontal="center" vertical="center" wrapText="1"/>
    </xf>
    <xf numFmtId="164" fontId="24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6" xfId="4" applyNumberFormat="1" applyFont="1" applyFill="1" applyBorder="1" applyAlignment="1" applyProtection="1">
      <alignment horizontal="right" vertical="center" wrapText="1" indent="1"/>
    </xf>
    <xf numFmtId="164" fontId="24" fillId="0" borderId="41" xfId="4" applyNumberFormat="1" applyFont="1" applyFill="1" applyBorder="1" applyAlignment="1" applyProtection="1">
      <alignment horizontal="right" vertical="center" wrapText="1" indent="1"/>
    </xf>
    <xf numFmtId="164" fontId="73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19" xfId="4" applyNumberFormat="1" applyFont="1" applyFill="1" applyBorder="1" applyAlignment="1" applyProtection="1">
      <alignment horizontal="right" vertical="center" wrapText="1" indent="1"/>
    </xf>
    <xf numFmtId="164" fontId="73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0" applyNumberFormat="1" applyFont="1" applyBorder="1" applyAlignment="1" applyProtection="1">
      <alignment horizontal="right" vertical="center" wrapText="1" indent="1"/>
    </xf>
    <xf numFmtId="164" fontId="30" fillId="0" borderId="42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17" xfId="4" applyNumberFormat="1" applyFont="1" applyFill="1" applyBorder="1" applyAlignment="1" applyProtection="1">
      <alignment horizontal="right" vertical="center" wrapText="1" indent="1"/>
    </xf>
    <xf numFmtId="164" fontId="28" fillId="0" borderId="42" xfId="0" quotePrefix="1" applyNumberFormat="1" applyFont="1" applyBorder="1" applyAlignment="1" applyProtection="1">
      <alignment horizontal="right" vertical="center" wrapText="1" indent="1"/>
    </xf>
    <xf numFmtId="164" fontId="28" fillId="0" borderId="0" xfId="0" quotePrefix="1" applyNumberFormat="1" applyFont="1" applyBorder="1" applyAlignment="1" applyProtection="1">
      <alignment horizontal="right" vertical="center" wrapText="1" indent="1"/>
    </xf>
    <xf numFmtId="0" fontId="11" fillId="0" borderId="69" xfId="4" applyFont="1" applyFill="1" applyBorder="1" applyAlignment="1" applyProtection="1">
      <alignment horizontal="center" vertical="center" wrapText="1"/>
    </xf>
    <xf numFmtId="164" fontId="10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</xf>
    <xf numFmtId="164" fontId="11" fillId="0" borderId="42" xfId="0" applyNumberFormat="1" applyFont="1" applyFill="1" applyBorder="1" applyAlignment="1" applyProtection="1">
      <alignment horizontal="centerContinuous" vertical="center" wrapText="1"/>
    </xf>
    <xf numFmtId="164" fontId="11" fillId="0" borderId="55" xfId="0" applyNumberFormat="1" applyFont="1" applyFill="1" applyBorder="1" applyAlignment="1" applyProtection="1">
      <alignment horizontal="centerContinuous" vertical="center" wrapText="1"/>
    </xf>
    <xf numFmtId="164" fontId="11" fillId="0" borderId="59" xfId="0" applyNumberFormat="1" applyFont="1" applyFill="1" applyBorder="1" applyAlignment="1" applyProtection="1">
      <alignment horizontal="centerContinuous" vertical="center" wrapText="1"/>
    </xf>
    <xf numFmtId="164" fontId="11" fillId="0" borderId="42" xfId="0" applyNumberFormat="1" applyFont="1" applyFill="1" applyBorder="1" applyAlignment="1" applyProtection="1">
      <alignment horizontal="center" vertical="center" wrapText="1"/>
    </xf>
    <xf numFmtId="164" fontId="31" fillId="0" borderId="42" xfId="0" applyNumberFormat="1" applyFont="1" applyFill="1" applyBorder="1" applyAlignment="1" applyProtection="1">
      <alignment horizontal="center" vertical="center" wrapText="1"/>
    </xf>
    <xf numFmtId="164" fontId="24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7" xfId="0" applyNumberFormat="1" applyFont="1" applyFill="1" applyBorder="1" applyAlignment="1" applyProtection="1">
      <alignment horizontal="right" vertical="center" wrapText="1" indent="1"/>
    </xf>
    <xf numFmtId="16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Fill="1" applyBorder="1" applyAlignment="1" applyProtection="1">
      <alignment horizontal="right" vertical="center" wrapText="1" indent="1"/>
    </xf>
    <xf numFmtId="164" fontId="32" fillId="0" borderId="70" xfId="0" applyNumberFormat="1" applyFont="1" applyFill="1" applyBorder="1" applyAlignment="1" applyProtection="1">
      <alignment horizontal="right" vertical="center" wrapText="1" indent="1"/>
    </xf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46" xfId="0" applyNumberFormat="1" applyFont="1" applyFill="1" applyBorder="1" applyAlignment="1" applyProtection="1">
      <alignment horizontal="right" vertical="center" wrapText="1" indent="1"/>
    </xf>
    <xf numFmtId="164" fontId="32" fillId="0" borderId="1" xfId="0" applyNumberFormat="1" applyFont="1" applyFill="1" applyBorder="1" applyAlignment="1" applyProtection="1">
      <alignment horizontal="right" vertical="center" wrapText="1" indent="1"/>
    </xf>
    <xf numFmtId="164" fontId="31" fillId="0" borderId="42" xfId="0" applyNumberFormat="1" applyFont="1" applyFill="1" applyBorder="1" applyAlignment="1" applyProtection="1">
      <alignment horizontal="right" vertical="center" wrapText="1" indent="1"/>
    </xf>
    <xf numFmtId="164" fontId="33" fillId="0" borderId="14" xfId="0" applyNumberFormat="1" applyFont="1" applyFill="1" applyBorder="1" applyAlignment="1" applyProtection="1">
      <alignment horizontal="right" vertical="center" wrapText="1" indent="1"/>
    </xf>
    <xf numFmtId="164" fontId="24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7" xfId="0" applyNumberFormat="1" applyFont="1" applyFill="1" applyBorder="1" applyAlignment="1" applyProtection="1">
      <alignment horizontal="right" vertical="center" wrapText="1" indent="1"/>
    </xf>
    <xf numFmtId="164" fontId="24" fillId="0" borderId="46" xfId="0" applyNumberFormat="1" applyFont="1" applyFill="1" applyBorder="1" applyAlignment="1" applyProtection="1">
      <alignment horizontal="right" vertical="center" wrapText="1" indent="1"/>
    </xf>
    <xf numFmtId="16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0" xfId="0" applyNumberFormat="1" applyFont="1" applyFill="1" applyBorder="1" applyAlignment="1" applyProtection="1">
      <alignment horizontal="right" vertical="center" wrapText="1" indent="1"/>
    </xf>
    <xf numFmtId="164" fontId="3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7" xfId="0" applyNumberFormat="1" applyFont="1" applyFill="1" applyBorder="1" applyAlignment="1" applyProtection="1">
      <alignment horizontal="right" vertical="center" wrapText="1" indent="1"/>
    </xf>
    <xf numFmtId="0" fontId="66" fillId="0" borderId="2" xfId="0" applyFont="1" applyBorder="1" applyAlignment="1">
      <alignment wrapText="1"/>
    </xf>
    <xf numFmtId="0" fontId="65" fillId="0" borderId="2" xfId="0" applyFont="1" applyBorder="1" applyAlignment="1">
      <alignment wrapText="1"/>
    </xf>
    <xf numFmtId="164" fontId="6" fillId="0" borderId="2" xfId="0" applyNumberFormat="1" applyFont="1" applyFill="1" applyBorder="1" applyAlignment="1" applyProtection="1">
      <alignment vertical="center" wrapText="1"/>
      <protection locked="0"/>
    </xf>
    <xf numFmtId="0" fontId="69" fillId="0" borderId="2" xfId="4" applyFont="1" applyFill="1" applyBorder="1" applyAlignment="1" applyProtection="1">
      <alignment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2" xfId="0" quotePrefix="1" applyFont="1" applyFill="1" applyBorder="1" applyAlignment="1" applyProtection="1">
      <alignment horizontal="right" vertical="center" indent="1"/>
    </xf>
    <xf numFmtId="49" fontId="11" fillId="0" borderId="22" xfId="0" applyNumberFormat="1" applyFont="1" applyFill="1" applyBorder="1" applyAlignment="1" applyProtection="1">
      <alignment horizontal="right" vertical="center" indent="1"/>
    </xf>
    <xf numFmtId="0" fontId="9" fillId="0" borderId="59" xfId="0" applyFont="1" applyFill="1" applyBorder="1" applyAlignment="1" applyProtection="1">
      <alignment horizontal="right"/>
    </xf>
    <xf numFmtId="0" fontId="22" fillId="0" borderId="44" xfId="0" applyFont="1" applyFill="1" applyBorder="1" applyAlignment="1" applyProtection="1">
      <alignment horizontal="center" vertical="center" wrapText="1"/>
    </xf>
    <xf numFmtId="164" fontId="7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" xfId="4" applyNumberFormat="1" applyFont="1" applyFill="1" applyBorder="1" applyAlignment="1" applyProtection="1">
      <alignment horizontal="right" vertical="center" wrapText="1" indent="1"/>
    </xf>
    <xf numFmtId="164" fontId="7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14" xfId="4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0" fontId="74" fillId="0" borderId="14" xfId="4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 vertical="center" wrapText="1" indent="1"/>
    </xf>
    <xf numFmtId="3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6" xfId="0" applyNumberFormat="1" applyFont="1" applyFill="1" applyBorder="1" applyAlignment="1" applyProtection="1">
      <alignment horizontal="right" vertical="center" wrapText="1" indent="1"/>
    </xf>
    <xf numFmtId="49" fontId="11" fillId="0" borderId="36" xfId="0" applyNumberFormat="1" applyFont="1" applyFill="1" applyBorder="1" applyAlignment="1" applyProtection="1">
      <alignment horizontal="right" vertical="center" indent="1"/>
    </xf>
    <xf numFmtId="164" fontId="24" fillId="0" borderId="53" xfId="0" applyNumberFormat="1" applyFont="1" applyFill="1" applyBorder="1" applyAlignment="1" applyProtection="1">
      <alignment horizontal="right" vertical="center" wrapText="1" indent="1"/>
    </xf>
    <xf numFmtId="164" fontId="24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1" xfId="0" applyNumberFormat="1" applyFont="1" applyFill="1" applyBorder="1" applyAlignment="1" applyProtection="1">
      <alignment horizontal="right" vertical="center" wrapText="1" indent="1"/>
    </xf>
    <xf numFmtId="164" fontId="3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0" xfId="0" applyNumberFormat="1" applyFont="1" applyFill="1" applyBorder="1" applyAlignment="1" applyProtection="1">
      <alignment horizontal="right" vertical="center" wrapText="1" indent="1"/>
    </xf>
    <xf numFmtId="164" fontId="32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4" xfId="0" applyNumberFormat="1" applyFont="1" applyFill="1" applyBorder="1" applyAlignment="1" applyProtection="1">
      <alignment horizontal="right" vertical="center" wrapText="1" indent="1"/>
    </xf>
    <xf numFmtId="164" fontId="32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31" fillId="0" borderId="37" xfId="0" applyNumberFormat="1" applyFont="1" applyFill="1" applyBorder="1" applyAlignment="1" applyProtection="1">
      <alignment horizontal="right" vertical="center" wrapText="1" indent="1"/>
    </xf>
    <xf numFmtId="164" fontId="32" fillId="0" borderId="17" xfId="0" applyNumberFormat="1" applyFont="1" applyFill="1" applyBorder="1" applyAlignment="1" applyProtection="1">
      <alignment horizontal="righ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2" fillId="0" borderId="55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ont="1" applyFill="1" applyBorder="1" applyAlignment="1">
      <alignment horizontal="left" vertical="center" wrapText="1" indent="1"/>
    </xf>
    <xf numFmtId="164" fontId="4" fillId="0" borderId="2" xfId="0" applyNumberFormat="1" applyFont="1" applyFill="1" applyBorder="1" applyAlignment="1">
      <alignment horizontal="left" vertical="center" wrapText="1" indent="1"/>
    </xf>
    <xf numFmtId="164" fontId="24" fillId="0" borderId="26" xfId="4" applyNumberFormat="1" applyFont="1" applyFill="1" applyBorder="1" applyAlignment="1" applyProtection="1">
      <alignment horizontal="right" vertical="center" wrapText="1" indent="1"/>
    </xf>
    <xf numFmtId="164" fontId="73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6" xfId="4" applyNumberFormat="1" applyFont="1" applyFill="1" applyBorder="1" applyAlignment="1" applyProtection="1">
      <alignment horizontal="right" vertical="center" wrapText="1" indent="1"/>
    </xf>
    <xf numFmtId="164" fontId="32" fillId="0" borderId="20" xfId="4" applyNumberFormat="1" applyFont="1" applyFill="1" applyBorder="1" applyAlignment="1" applyProtection="1">
      <alignment horizontal="right" vertical="center" wrapText="1" indent="1"/>
    </xf>
    <xf numFmtId="164" fontId="24" fillId="0" borderId="37" xfId="4" applyNumberFormat="1" applyFont="1" applyFill="1" applyBorder="1" applyAlignment="1" applyProtection="1">
      <alignment horizontal="right" vertical="center" wrapText="1" indent="1"/>
    </xf>
    <xf numFmtId="164" fontId="24" fillId="0" borderId="20" xfId="4" applyNumberFormat="1" applyFont="1" applyFill="1" applyBorder="1" applyAlignment="1" applyProtection="1">
      <alignment horizontal="right" vertical="center" wrapText="1" indent="1"/>
    </xf>
    <xf numFmtId="164" fontId="73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4" applyNumberFormat="1" applyFont="1" applyFill="1" applyBorder="1" applyAlignment="1" applyProtection="1">
      <alignment horizontal="right" vertical="center" wrapText="1" indent="1"/>
    </xf>
    <xf numFmtId="164" fontId="73" fillId="0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38" xfId="4" applyNumberFormat="1" applyFont="1" applyFill="1" applyBorder="1" applyAlignment="1" applyProtection="1">
      <alignment horizontal="right" vertical="center" wrapText="1" indent="1"/>
    </xf>
    <xf numFmtId="164" fontId="73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quotePrefix="1" applyNumberFormat="1" applyFont="1" applyBorder="1" applyAlignment="1" applyProtection="1">
      <alignment horizontal="right" vertical="center" wrapText="1" indent="1"/>
    </xf>
    <xf numFmtId="164" fontId="22" fillId="0" borderId="29" xfId="4" applyNumberFormat="1" applyFont="1" applyFill="1" applyBorder="1" applyAlignment="1" applyProtection="1">
      <alignment horizontal="right" vertical="center" wrapText="1" indent="1"/>
    </xf>
    <xf numFmtId="164" fontId="24" fillId="5" borderId="6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8" xfId="4" applyNumberFormat="1" applyFont="1" applyFill="1" applyBorder="1" applyAlignment="1" applyProtection="1">
      <alignment horizontal="right" vertical="center" wrapText="1" indent="1"/>
    </xf>
    <xf numFmtId="164" fontId="22" fillId="0" borderId="76" xfId="4" applyNumberFormat="1" applyFont="1" applyFill="1" applyBorder="1" applyAlignment="1" applyProtection="1">
      <alignment horizontal="right" vertical="center" wrapText="1" indent="1"/>
    </xf>
    <xf numFmtId="164" fontId="24" fillId="5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5" borderId="14" xfId="0" applyNumberFormat="1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 applyProtection="1">
      <alignment vertical="center" wrapText="1"/>
      <protection locked="0"/>
    </xf>
    <xf numFmtId="3" fontId="5" fillId="5" borderId="5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7" fillId="5" borderId="2" xfId="4" applyFont="1" applyFill="1" applyBorder="1" applyAlignment="1" applyProtection="1">
      <alignment horizontal="left" vertical="center" wrapText="1" indent="1"/>
    </xf>
    <xf numFmtId="3" fontId="5" fillId="5" borderId="2" xfId="6" applyNumberFormat="1" applyFont="1" applyFill="1" applyBorder="1" applyAlignment="1" applyProtection="1">
      <alignment vertical="center" wrapText="1"/>
      <protection locked="0"/>
    </xf>
    <xf numFmtId="0" fontId="66" fillId="5" borderId="2" xfId="0" applyFont="1" applyFill="1" applyBorder="1" applyAlignment="1">
      <alignment wrapText="1"/>
    </xf>
    <xf numFmtId="0" fontId="65" fillId="5" borderId="0" xfId="0" applyFont="1" applyFill="1" applyAlignment="1">
      <alignment horizontal="left" wrapText="1"/>
    </xf>
    <xf numFmtId="3" fontId="5" fillId="5" borderId="2" xfId="0" applyNumberFormat="1" applyFont="1" applyFill="1" applyBorder="1" applyAlignment="1">
      <alignment vertical="center" wrapText="1"/>
    </xf>
    <xf numFmtId="0" fontId="65" fillId="5" borderId="2" xfId="0" applyFont="1" applyFill="1" applyBorder="1" applyAlignment="1">
      <alignment horizontal="left"/>
    </xf>
    <xf numFmtId="0" fontId="6" fillId="5" borderId="2" xfId="4" applyFont="1" applyFill="1" applyBorder="1" applyAlignment="1" applyProtection="1">
      <alignment horizontal="left" vertical="center" wrapText="1"/>
    </xf>
    <xf numFmtId="164" fontId="73" fillId="5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3" xfId="4" applyNumberFormat="1" applyFont="1" applyFill="1" applyBorder="1" applyAlignment="1" applyProtection="1">
      <alignment horizontal="right" vertical="center" wrapText="1" indent="1"/>
    </xf>
    <xf numFmtId="164" fontId="73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74" fillId="0" borderId="42" xfId="4" applyNumberFormat="1" applyFont="1" applyFill="1" applyBorder="1" applyAlignment="1" applyProtection="1">
      <alignment horizontal="right" vertical="center" wrapText="1" indent="1"/>
    </xf>
    <xf numFmtId="0" fontId="74" fillId="0" borderId="44" xfId="4" applyFont="1" applyFill="1" applyBorder="1" applyAlignment="1" applyProtection="1">
      <alignment horizontal="left" vertical="center" wrapText="1" indent="1"/>
    </xf>
    <xf numFmtId="0" fontId="11" fillId="0" borderId="19" xfId="4" applyFont="1" applyFill="1" applyBorder="1" applyAlignment="1" applyProtection="1">
      <alignment horizontal="center" vertical="center" wrapText="1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17" xfId="4" applyFont="1" applyFill="1" applyBorder="1" applyAlignment="1" applyProtection="1">
      <alignment horizontal="center" vertical="center" wrapText="1"/>
    </xf>
    <xf numFmtId="0" fontId="11" fillId="0" borderId="43" xfId="0" applyFont="1" applyFill="1" applyBorder="1" applyAlignment="1" applyProtection="1">
      <alignment horizontal="center" vertical="center" wrapText="1"/>
    </xf>
    <xf numFmtId="164" fontId="22" fillId="0" borderId="16" xfId="4" applyNumberFormat="1" applyFont="1" applyFill="1" applyBorder="1" applyAlignment="1" applyProtection="1">
      <alignment horizontal="center" vertical="center" wrapText="1"/>
    </xf>
    <xf numFmtId="164" fontId="24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67" xfId="4" applyNumberFormat="1" applyFont="1" applyFill="1" applyBorder="1" applyAlignment="1" applyProtection="1">
      <alignment horizontal="right" vertical="center" wrapText="1" indent="1"/>
      <protection locked="0"/>
    </xf>
    <xf numFmtId="164" fontId="73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51" xfId="0" applyFont="1" applyBorder="1" applyAlignment="1" applyProtection="1">
      <alignment horizontal="left" wrapText="1" indent="1"/>
    </xf>
    <xf numFmtId="0" fontId="29" fillId="0" borderId="51" xfId="0" applyFont="1" applyBorder="1" applyAlignment="1" applyProtection="1">
      <alignment horizontal="left" vertical="center" wrapText="1" indent="1"/>
    </xf>
    <xf numFmtId="164" fontId="32" fillId="0" borderId="71" xfId="4" applyNumberFormat="1" applyFont="1" applyFill="1" applyBorder="1" applyAlignment="1" applyProtection="1">
      <alignment horizontal="right" vertical="center" wrapText="1" indent="1"/>
    </xf>
    <xf numFmtId="164" fontId="24" fillId="0" borderId="28" xfId="4" applyNumberFormat="1" applyFont="1" applyFill="1" applyBorder="1" applyAlignment="1" applyProtection="1">
      <alignment horizontal="right" vertical="center" wrapText="1" indent="1"/>
    </xf>
    <xf numFmtId="0" fontId="10" fillId="0" borderId="0" xfId="4" applyFont="1" applyFill="1" applyBorder="1" applyAlignment="1" applyProtection="1">
      <alignment horizontal="right" vertical="center" wrapText="1" inden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/>
    </xf>
    <xf numFmtId="164" fontId="11" fillId="0" borderId="55" xfId="0" applyNumberFormat="1" applyFont="1" applyFill="1" applyBorder="1" applyAlignment="1" applyProtection="1">
      <alignment horizontal="center" vertical="center" wrapText="1"/>
    </xf>
    <xf numFmtId="164" fontId="11" fillId="0" borderId="59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Fill="1" applyAlignment="1">
      <alignment wrapText="1"/>
    </xf>
    <xf numFmtId="164" fontId="5" fillId="0" borderId="20" xfId="0" applyNumberFormat="1" applyFont="1" applyFill="1" applyBorder="1" applyAlignment="1" applyProtection="1">
      <alignment vertical="center" wrapText="1"/>
    </xf>
    <xf numFmtId="0" fontId="67" fillId="0" borderId="2" xfId="0" applyFont="1" applyBorder="1" applyAlignment="1">
      <alignment wrapText="1"/>
    </xf>
    <xf numFmtId="164" fontId="67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67" fillId="5" borderId="7" xfId="0" applyNumberFormat="1" applyFont="1" applyFill="1" applyBorder="1" applyAlignment="1" applyProtection="1">
      <alignment horizontal="left" vertical="center" wrapText="1"/>
      <protection locked="0"/>
    </xf>
    <xf numFmtId="3" fontId="5" fillId="0" borderId="20" xfId="0" applyNumberFormat="1" applyFont="1" applyFill="1" applyBorder="1" applyAlignment="1" applyProtection="1">
      <alignment vertical="center" wrapText="1"/>
    </xf>
    <xf numFmtId="164" fontId="67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67" fillId="5" borderId="8" xfId="0" applyNumberFormat="1" applyFont="1" applyFill="1" applyBorder="1" applyAlignment="1" applyProtection="1">
      <alignment horizontal="left" vertical="center" wrapText="1"/>
      <protection locked="0"/>
    </xf>
    <xf numFmtId="164" fontId="67" fillId="15" borderId="8" xfId="0" applyNumberFormat="1" applyFont="1" applyFill="1" applyBorder="1" applyAlignment="1" applyProtection="1">
      <alignment horizontal="left" vertical="center" wrapText="1"/>
      <protection locked="0"/>
    </xf>
    <xf numFmtId="164" fontId="5" fillId="15" borderId="2" xfId="0" applyNumberFormat="1" applyFont="1" applyFill="1" applyBorder="1" applyAlignment="1" applyProtection="1">
      <alignment vertical="center" wrapText="1"/>
      <protection locked="0"/>
    </xf>
    <xf numFmtId="49" fontId="5" fillId="15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15" borderId="20" xfId="0" applyNumberFormat="1" applyFont="1" applyFill="1" applyBorder="1" applyAlignment="1" applyProtection="1">
      <alignment vertical="center" wrapText="1"/>
    </xf>
    <xf numFmtId="164" fontId="67" fillId="11" borderId="8" xfId="0" applyNumberFormat="1" applyFont="1" applyFill="1" applyBorder="1" applyAlignment="1" applyProtection="1">
      <alignment horizontal="left" vertical="center" wrapText="1"/>
      <protection locked="0"/>
    </xf>
    <xf numFmtId="164" fontId="5" fillId="11" borderId="2" xfId="0" applyNumberFormat="1" applyFont="1" applyFill="1" applyBorder="1" applyAlignment="1" applyProtection="1">
      <alignment vertical="center" wrapText="1"/>
      <protection locked="0"/>
    </xf>
    <xf numFmtId="49" fontId="5" fillId="11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11" borderId="20" xfId="0" applyNumberFormat="1" applyFont="1" applyFill="1" applyBorder="1" applyAlignment="1" applyProtection="1">
      <alignment vertical="center" wrapText="1"/>
    </xf>
    <xf numFmtId="0" fontId="67" fillId="13" borderId="2" xfId="0" applyFont="1" applyFill="1" applyBorder="1" applyAlignment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4" fontId="5" fillId="0" borderId="67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0" fontId="67" fillId="0" borderId="0" xfId="0" applyFont="1" applyAlignment="1">
      <alignment wrapText="1"/>
    </xf>
    <xf numFmtId="0" fontId="67" fillId="5" borderId="2" xfId="0" applyFont="1" applyFill="1" applyBorder="1" applyAlignment="1">
      <alignment horizontal="left" wrapText="1"/>
    </xf>
    <xf numFmtId="3" fontId="80" fillId="5" borderId="77" xfId="0" applyNumberFormat="1" applyFont="1" applyFill="1" applyBorder="1" applyAlignment="1" applyProtection="1"/>
    <xf numFmtId="0" fontId="67" fillId="15" borderId="5" xfId="0" applyFont="1" applyFill="1" applyBorder="1" applyAlignment="1">
      <alignment wrapText="1"/>
    </xf>
    <xf numFmtId="3" fontId="5" fillId="15" borderId="67" xfId="0" applyNumberFormat="1" applyFont="1" applyFill="1" applyBorder="1" applyAlignment="1" applyProtection="1">
      <alignment vertical="center" wrapText="1"/>
      <protection locked="0"/>
    </xf>
    <xf numFmtId="49" fontId="5" fillId="15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15" borderId="6" xfId="0" applyNumberFormat="1" applyFont="1" applyFill="1" applyBorder="1" applyAlignment="1" applyProtection="1">
      <alignment vertical="center" wrapText="1"/>
      <protection locked="0"/>
    </xf>
    <xf numFmtId="0" fontId="67" fillId="5" borderId="2" xfId="6" applyFont="1" applyFill="1" applyBorder="1" applyAlignment="1">
      <alignment horizontal="left" wrapText="1"/>
    </xf>
    <xf numFmtId="3" fontId="80" fillId="5" borderId="77" xfId="6" applyNumberFormat="1" applyFont="1" applyFill="1" applyBorder="1" applyAlignment="1" applyProtection="1"/>
    <xf numFmtId="3" fontId="80" fillId="5" borderId="2" xfId="6" applyNumberFormat="1" applyFont="1" applyFill="1" applyBorder="1" applyAlignment="1" applyProtection="1"/>
    <xf numFmtId="164" fontId="5" fillId="5" borderId="6" xfId="0" applyNumberFormat="1" applyFont="1" applyFill="1" applyBorder="1" applyAlignment="1" applyProtection="1">
      <alignment vertical="center" wrapText="1"/>
      <protection locked="0"/>
    </xf>
    <xf numFmtId="0" fontId="67" fillId="15" borderId="2" xfId="6" applyFont="1" applyFill="1" applyBorder="1" applyAlignment="1">
      <alignment horizontal="left" wrapText="1"/>
    </xf>
    <xf numFmtId="3" fontId="80" fillId="15" borderId="2" xfId="6" applyNumberFormat="1" applyFont="1" applyFill="1" applyBorder="1" applyAlignment="1" applyProtection="1"/>
    <xf numFmtId="164" fontId="81" fillId="0" borderId="6" xfId="0" applyNumberFormat="1" applyFont="1" applyFill="1" applyBorder="1" applyAlignment="1" applyProtection="1">
      <alignment vertical="center" wrapText="1"/>
      <protection locked="0"/>
    </xf>
    <xf numFmtId="164" fontId="8" fillId="0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2" fillId="5" borderId="2" xfId="0" applyNumberFormat="1" applyFont="1" applyFill="1" applyBorder="1" applyAlignment="1" applyProtection="1"/>
    <xf numFmtId="164" fontId="74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68" xfId="4" applyNumberFormat="1" applyFont="1" applyFill="1" applyBorder="1" applyAlignment="1" applyProtection="1">
      <alignment horizontal="right" vertical="center" wrapText="1" indent="1"/>
    </xf>
    <xf numFmtId="164" fontId="22" fillId="0" borderId="22" xfId="4" applyNumberFormat="1" applyFont="1" applyFill="1" applyBorder="1" applyAlignment="1" applyProtection="1">
      <alignment horizontal="right" vertical="center" wrapText="1" indent="1"/>
    </xf>
    <xf numFmtId="0" fontId="74" fillId="0" borderId="36" xfId="4" applyFont="1" applyFill="1" applyBorder="1" applyAlignment="1" applyProtection="1">
      <alignment horizontal="left" vertical="center" wrapText="1" indent="1"/>
    </xf>
    <xf numFmtId="0" fontId="4" fillId="0" borderId="70" xfId="0" applyFont="1" applyFill="1" applyBorder="1" applyAlignment="1" applyProtection="1">
      <alignment horizontal="right" vertical="center" wrapText="1" indent="1"/>
    </xf>
    <xf numFmtId="0" fontId="84" fillId="5" borderId="2" xfId="6" applyFont="1" applyFill="1" applyBorder="1" applyAlignment="1">
      <alignment horizontal="left" vertical="center" indent="1"/>
    </xf>
    <xf numFmtId="3" fontId="57" fillId="0" borderId="2" xfId="0" applyNumberFormat="1" applyFont="1" applyFill="1" applyBorder="1"/>
    <xf numFmtId="0" fontId="29" fillId="5" borderId="0" xfId="6" applyFont="1" applyFill="1" applyAlignment="1">
      <alignment horizontal="left" indent="1"/>
    </xf>
    <xf numFmtId="3" fontId="67" fillId="5" borderId="2" xfId="6" applyNumberFormat="1" applyFont="1" applyFill="1" applyBorder="1" applyAlignment="1" applyProtection="1">
      <alignment vertical="center" wrapText="1"/>
      <protection locked="0"/>
    </xf>
    <xf numFmtId="0" fontId="67" fillId="5" borderId="2" xfId="4" applyFont="1" applyFill="1" applyBorder="1" applyAlignment="1" applyProtection="1">
      <alignment horizontal="left" vertical="center" wrapText="1" indent="1"/>
    </xf>
    <xf numFmtId="0" fontId="67" fillId="5" borderId="2" xfId="4" applyFont="1" applyFill="1" applyBorder="1" applyAlignment="1" applyProtection="1">
      <alignment horizontal="left" vertical="center" wrapText="1" indent="1"/>
    </xf>
    <xf numFmtId="164" fontId="5" fillId="5" borderId="2" xfId="6" applyNumberFormat="1" applyFont="1" applyFill="1" applyBorder="1" applyAlignment="1">
      <alignment vertical="center" wrapText="1"/>
    </xf>
    <xf numFmtId="3" fontId="32" fillId="5" borderId="2" xfId="6" applyNumberFormat="1" applyFont="1" applyFill="1" applyBorder="1" applyAlignment="1" applyProtection="1">
      <alignment vertical="center" wrapText="1"/>
      <protection locked="0"/>
    </xf>
    <xf numFmtId="164" fontId="24" fillId="5" borderId="2" xfId="6" applyNumberFormat="1" applyFont="1" applyFill="1" applyBorder="1" applyAlignment="1">
      <alignment vertical="center" wrapText="1"/>
    </xf>
    <xf numFmtId="3" fontId="24" fillId="5" borderId="2" xfId="6" applyNumberFormat="1" applyFont="1" applyFill="1" applyBorder="1" applyAlignment="1" applyProtection="1">
      <alignment vertical="center" wrapText="1"/>
      <protection locked="0"/>
    </xf>
    <xf numFmtId="0" fontId="83" fillId="5" borderId="2" xfId="6" applyFont="1" applyFill="1" applyBorder="1" applyAlignment="1">
      <alignment horizontal="left" wrapText="1" indent="1"/>
    </xf>
    <xf numFmtId="0" fontId="29" fillId="5" borderId="2" xfId="6" applyFont="1" applyFill="1" applyBorder="1" applyAlignment="1">
      <alignment horizontal="left" wrapText="1" indent="1"/>
    </xf>
    <xf numFmtId="0" fontId="36" fillId="0" borderId="2" xfId="4" applyFont="1" applyFill="1" applyBorder="1" applyAlignment="1" applyProtection="1">
      <alignment horizontal="left" vertical="center" wrapText="1" indent="1"/>
    </xf>
    <xf numFmtId="164" fontId="36" fillId="5" borderId="2" xfId="4" applyNumberFormat="1" applyFont="1" applyFill="1" applyBorder="1" applyAlignment="1" applyProtection="1">
      <alignment horizontal="right" vertical="center" wrapText="1"/>
      <protection locked="0"/>
    </xf>
    <xf numFmtId="0" fontId="85" fillId="5" borderId="2" xfId="6" applyFont="1" applyFill="1" applyBorder="1" applyAlignment="1">
      <alignment horizontal="left" indent="1"/>
    </xf>
    <xf numFmtId="164" fontId="61" fillId="5" borderId="2" xfId="6" applyNumberFormat="1" applyFont="1" applyFill="1" applyBorder="1" applyAlignment="1">
      <alignment vertical="center" wrapText="1"/>
    </xf>
    <xf numFmtId="0" fontId="83" fillId="5" borderId="2" xfId="6" applyFont="1" applyFill="1" applyBorder="1" applyAlignment="1">
      <alignment horizontal="left" vertical="center" wrapText="1" indent="1"/>
    </xf>
    <xf numFmtId="3" fontId="24" fillId="5" borderId="5" xfId="6" applyNumberFormat="1" applyFont="1" applyFill="1" applyBorder="1" applyAlignment="1" applyProtection="1">
      <alignment vertical="center" wrapText="1"/>
      <protection locked="0"/>
    </xf>
    <xf numFmtId="164" fontId="32" fillId="5" borderId="2" xfId="6" applyNumberFormat="1" applyFont="1" applyFill="1" applyBorder="1" applyAlignment="1">
      <alignment vertical="center" wrapText="1"/>
    </xf>
    <xf numFmtId="0" fontId="1" fillId="0" borderId="0" xfId="9"/>
    <xf numFmtId="3" fontId="56" fillId="0" borderId="0" xfId="9" applyNumberFormat="1" applyFont="1" applyAlignment="1">
      <alignment horizontal="right"/>
    </xf>
    <xf numFmtId="0" fontId="56" fillId="0" borderId="2" xfId="9" applyFont="1" applyBorder="1"/>
    <xf numFmtId="0" fontId="58" fillId="0" borderId="2" xfId="9" applyFont="1" applyBorder="1"/>
    <xf numFmtId="3" fontId="76" fillId="0" borderId="2" xfId="9" applyNumberFormat="1" applyFont="1" applyBorder="1"/>
    <xf numFmtId="3" fontId="58" fillId="0" borderId="2" xfId="9" applyNumberFormat="1" applyFont="1" applyBorder="1"/>
    <xf numFmtId="0" fontId="56" fillId="0" borderId="2" xfId="9" applyFont="1" applyFill="1" applyBorder="1"/>
    <xf numFmtId="0" fontId="56" fillId="0" borderId="2" xfId="9" applyFont="1" applyFill="1" applyBorder="1" applyAlignment="1">
      <alignment wrapText="1"/>
    </xf>
    <xf numFmtId="3" fontId="67" fillId="0" borderId="2" xfId="9" applyNumberFormat="1" applyFont="1" applyFill="1" applyBorder="1" applyAlignment="1">
      <alignment horizontal="right" wrapText="1"/>
    </xf>
    <xf numFmtId="3" fontId="56" fillId="0" borderId="2" xfId="9" applyNumberFormat="1" applyFont="1" applyBorder="1"/>
    <xf numFmtId="3" fontId="1" fillId="0" borderId="2" xfId="9" applyNumberFormat="1" applyBorder="1"/>
    <xf numFmtId="0" fontId="77" fillId="0" borderId="2" xfId="9" applyFont="1" applyBorder="1" applyAlignment="1">
      <alignment horizontal="left"/>
    </xf>
    <xf numFmtId="3" fontId="1" fillId="0" borderId="72" xfId="9" applyNumberFormat="1" applyFont="1" applyBorder="1" applyAlignment="1" applyProtection="1"/>
    <xf numFmtId="0" fontId="56" fillId="5" borderId="2" xfId="4" applyFont="1" applyFill="1" applyBorder="1" applyAlignment="1" applyProtection="1">
      <alignment horizontal="left" vertical="center" wrapText="1"/>
    </xf>
    <xf numFmtId="3" fontId="45" fillId="5" borderId="2" xfId="9" applyNumberFormat="1" applyFont="1" applyFill="1" applyBorder="1" applyAlignment="1" applyProtection="1">
      <alignment vertical="center" wrapText="1"/>
    </xf>
    <xf numFmtId="0" fontId="77" fillId="0" borderId="0" xfId="9" applyFont="1" applyAlignment="1">
      <alignment horizontal="left"/>
    </xf>
    <xf numFmtId="3" fontId="1" fillId="0" borderId="73" xfId="9" applyNumberFormat="1" applyFont="1" applyBorder="1" applyAlignment="1" applyProtection="1"/>
    <xf numFmtId="0" fontId="78" fillId="0" borderId="2" xfId="9" applyFont="1" applyBorder="1" applyAlignment="1" applyProtection="1">
      <alignment horizontal="left" wrapText="1" indent="1"/>
    </xf>
    <xf numFmtId="3" fontId="1" fillId="0" borderId="74" xfId="9" applyNumberFormat="1" applyFont="1" applyBorder="1" applyAlignment="1" applyProtection="1"/>
    <xf numFmtId="0" fontId="5" fillId="5" borderId="2" xfId="4" applyFont="1" applyFill="1" applyBorder="1" applyAlignment="1" applyProtection="1">
      <alignment horizontal="left" vertical="center" wrapText="1" indent="1"/>
    </xf>
    <xf numFmtId="3" fontId="1" fillId="0" borderId="75" xfId="9" applyNumberFormat="1" applyFont="1" applyBorder="1" applyAlignment="1" applyProtection="1"/>
    <xf numFmtId="0" fontId="56" fillId="12" borderId="2" xfId="9" applyFont="1" applyFill="1" applyBorder="1"/>
    <xf numFmtId="0" fontId="58" fillId="12" borderId="2" xfId="9" applyFont="1" applyFill="1" applyBorder="1"/>
    <xf numFmtId="3" fontId="58" fillId="12" borderId="2" xfId="9" applyNumberFormat="1" applyFont="1" applyFill="1" applyBorder="1"/>
    <xf numFmtId="3" fontId="70" fillId="0" borderId="2" xfId="9" applyNumberFormat="1" applyFont="1" applyFill="1" applyBorder="1"/>
    <xf numFmtId="0" fontId="54" fillId="0" borderId="0" xfId="9" applyFont="1" applyBorder="1"/>
    <xf numFmtId="0" fontId="56" fillId="11" borderId="2" xfId="9" applyFont="1" applyFill="1" applyBorder="1"/>
    <xf numFmtId="0" fontId="58" fillId="11" borderId="2" xfId="9" applyFont="1" applyFill="1" applyBorder="1"/>
    <xf numFmtId="3" fontId="58" fillId="11" borderId="2" xfId="9" applyNumberFormat="1" applyFont="1" applyFill="1" applyBorder="1"/>
    <xf numFmtId="3" fontId="70" fillId="14" borderId="2" xfId="9" applyNumberFormat="1" applyFont="1" applyFill="1" applyBorder="1" applyAlignment="1">
      <alignment horizontal="right"/>
    </xf>
    <xf numFmtId="0" fontId="56" fillId="5" borderId="2" xfId="9" applyFont="1" applyFill="1" applyBorder="1"/>
    <xf numFmtId="0" fontId="69" fillId="5" borderId="2" xfId="9" applyFont="1" applyFill="1" applyBorder="1" applyAlignment="1">
      <alignment wrapText="1"/>
    </xf>
    <xf numFmtId="3" fontId="67" fillId="5" borderId="2" xfId="9" applyNumberFormat="1" applyFont="1" applyFill="1" applyBorder="1" applyAlignment="1">
      <alignment horizontal="right" wrapText="1"/>
    </xf>
    <xf numFmtId="3" fontId="1" fillId="5" borderId="2" xfId="9" applyNumberFormat="1" applyFill="1" applyBorder="1"/>
    <xf numFmtId="0" fontId="1" fillId="5" borderId="0" xfId="9" applyFill="1"/>
    <xf numFmtId="0" fontId="56" fillId="5" borderId="2" xfId="9" applyFont="1" applyFill="1" applyBorder="1" applyAlignment="1">
      <alignment wrapText="1"/>
    </xf>
    <xf numFmtId="0" fontId="56" fillId="0" borderId="2" xfId="9" applyFont="1" applyBorder="1" applyAlignment="1">
      <alignment wrapText="1"/>
    </xf>
    <xf numFmtId="0" fontId="56" fillId="6" borderId="2" xfId="9" applyFont="1" applyFill="1" applyBorder="1"/>
    <xf numFmtId="0" fontId="58" fillId="6" borderId="2" xfId="9" applyFont="1" applyFill="1" applyBorder="1"/>
    <xf numFmtId="0" fontId="58" fillId="6" borderId="2" xfId="9" applyFont="1" applyFill="1" applyBorder="1" applyAlignment="1">
      <alignment horizontal="left" wrapText="1" indent="1"/>
    </xf>
    <xf numFmtId="3" fontId="58" fillId="6" borderId="2" xfId="9" applyNumberFormat="1" applyFont="1" applyFill="1" applyBorder="1" applyAlignment="1">
      <alignment horizontal="right" wrapText="1"/>
    </xf>
    <xf numFmtId="3" fontId="70" fillId="0" borderId="2" xfId="9" applyNumberFormat="1" applyFont="1" applyBorder="1"/>
    <xf numFmtId="0" fontId="56" fillId="0" borderId="51" xfId="9" applyFont="1" applyFill="1" applyBorder="1"/>
    <xf numFmtId="0" fontId="56" fillId="0" borderId="2" xfId="9" applyFont="1" applyFill="1" applyBorder="1" applyAlignment="1"/>
    <xf numFmtId="3" fontId="54" fillId="0" borderId="2" xfId="9" applyNumberFormat="1" applyFont="1" applyFill="1" applyBorder="1"/>
    <xf numFmtId="3" fontId="1" fillId="0" borderId="2" xfId="9" applyNumberFormat="1" applyFill="1" applyBorder="1"/>
    <xf numFmtId="3" fontId="67" fillId="5" borderId="3" xfId="9" applyNumberFormat="1" applyFont="1" applyFill="1" applyBorder="1" applyAlignment="1">
      <alignment horizontal="right" wrapText="1"/>
    </xf>
    <xf numFmtId="0" fontId="56" fillId="4" borderId="2" xfId="9" applyFont="1" applyFill="1" applyBorder="1"/>
    <xf numFmtId="0" fontId="58" fillId="4" borderId="2" xfId="9" applyFont="1" applyFill="1" applyBorder="1"/>
    <xf numFmtId="3" fontId="58" fillId="4" borderId="3" xfId="9" applyNumberFormat="1" applyFont="1" applyFill="1" applyBorder="1"/>
    <xf numFmtId="0" fontId="56" fillId="0" borderId="3" xfId="9" applyFont="1" applyBorder="1"/>
    <xf numFmtId="0" fontId="56" fillId="0" borderId="3" xfId="9" applyFont="1" applyFill="1" applyBorder="1"/>
    <xf numFmtId="0" fontId="5" fillId="5" borderId="3" xfId="4" applyFont="1" applyFill="1" applyBorder="1" applyAlignment="1" applyProtection="1">
      <alignment horizontal="left" vertical="center" wrapText="1" indent="1"/>
    </xf>
    <xf numFmtId="3" fontId="1" fillId="0" borderId="3" xfId="9" applyNumberFormat="1" applyBorder="1"/>
    <xf numFmtId="0" fontId="56" fillId="0" borderId="27" xfId="9" applyFont="1" applyBorder="1"/>
    <xf numFmtId="0" fontId="56" fillId="0" borderId="27" xfId="9" applyFont="1" applyFill="1" applyBorder="1"/>
    <xf numFmtId="0" fontId="5" fillId="5" borderId="27" xfId="4" applyFont="1" applyFill="1" applyBorder="1" applyAlignment="1" applyProtection="1">
      <alignment horizontal="left" vertical="center" wrapText="1" indent="1"/>
    </xf>
    <xf numFmtId="3" fontId="1" fillId="0" borderId="27" xfId="9" applyNumberFormat="1" applyBorder="1"/>
    <xf numFmtId="0" fontId="67" fillId="5" borderId="2" xfId="9" applyFont="1" applyFill="1" applyBorder="1" applyAlignment="1">
      <alignment horizontal="left" wrapText="1" indent="1"/>
    </xf>
    <xf numFmtId="3" fontId="1" fillId="0" borderId="27" xfId="9" applyNumberFormat="1" applyFont="1" applyBorder="1" applyAlignment="1" applyProtection="1"/>
    <xf numFmtId="3" fontId="1" fillId="5" borderId="2" xfId="9" applyNumberFormat="1" applyFont="1" applyFill="1" applyBorder="1" applyAlignment="1" applyProtection="1"/>
    <xf numFmtId="0" fontId="56" fillId="5" borderId="2" xfId="9" applyFont="1" applyFill="1" applyBorder="1" applyAlignment="1">
      <alignment horizontal="left" wrapText="1" indent="1"/>
    </xf>
    <xf numFmtId="0" fontId="56" fillId="5" borderId="2" xfId="4" applyFont="1" applyFill="1" applyBorder="1" applyAlignment="1" applyProtection="1">
      <alignment horizontal="left" vertical="center" wrapText="1" indent="1"/>
    </xf>
    <xf numFmtId="0" fontId="56" fillId="5" borderId="51" xfId="9" applyFont="1" applyFill="1" applyBorder="1"/>
    <xf numFmtId="0" fontId="79" fillId="5" borderId="73" xfId="9" applyFont="1" applyFill="1" applyBorder="1" applyAlignment="1" applyProtection="1">
      <alignment horizontal="left" indent="1"/>
    </xf>
    <xf numFmtId="3" fontId="1" fillId="5" borderId="3" xfId="9" applyNumberFormat="1" applyFont="1" applyFill="1" applyBorder="1" applyAlignment="1" applyProtection="1"/>
    <xf numFmtId="0" fontId="56" fillId="5" borderId="3" xfId="9" applyFont="1" applyFill="1" applyBorder="1"/>
    <xf numFmtId="3" fontId="1" fillId="5" borderId="3" xfId="9" applyNumberFormat="1" applyFill="1" applyBorder="1"/>
    <xf numFmtId="3" fontId="1" fillId="0" borderId="78" xfId="9" applyNumberFormat="1" applyFont="1" applyBorder="1" applyAlignment="1" applyProtection="1"/>
    <xf numFmtId="0" fontId="66" fillId="0" borderId="2" xfId="9" applyFont="1" applyBorder="1" applyAlignment="1">
      <alignment horizontal="left" indent="1"/>
    </xf>
    <xf numFmtId="3" fontId="45" fillId="5" borderId="2" xfId="9" applyNumberFormat="1" applyFont="1" applyFill="1" applyBorder="1" applyAlignment="1" applyProtection="1">
      <alignment vertical="center" wrapText="1"/>
      <protection locked="0"/>
    </xf>
    <xf numFmtId="0" fontId="67" fillId="5" borderId="2" xfId="4" applyFont="1" applyFill="1" applyBorder="1" applyAlignment="1" applyProtection="1">
      <alignment horizontal="left" vertical="center" wrapText="1" indent="1"/>
    </xf>
    <xf numFmtId="3" fontId="67" fillId="5" borderId="2" xfId="9" applyNumberFormat="1" applyFont="1" applyFill="1" applyBorder="1" applyAlignment="1" applyProtection="1">
      <alignment vertical="center" wrapText="1"/>
      <protection locked="0"/>
    </xf>
    <xf numFmtId="0" fontId="66" fillId="5" borderId="2" xfId="9" applyFont="1" applyFill="1" applyBorder="1" applyAlignment="1">
      <alignment horizontal="left" vertical="center" indent="1"/>
    </xf>
    <xf numFmtId="3" fontId="67" fillId="5" borderId="5" xfId="9" applyNumberFormat="1" applyFont="1" applyFill="1" applyBorder="1" applyAlignment="1" applyProtection="1">
      <alignment vertical="center" wrapText="1"/>
      <protection locked="0"/>
    </xf>
    <xf numFmtId="3" fontId="82" fillId="5" borderId="2" xfId="9" applyNumberFormat="1" applyFont="1" applyFill="1" applyBorder="1" applyAlignment="1" applyProtection="1">
      <alignment vertical="center"/>
    </xf>
    <xf numFmtId="0" fontId="66" fillId="5" borderId="2" xfId="9" applyFont="1" applyFill="1" applyBorder="1" applyAlignment="1">
      <alignment horizontal="left" vertical="center" wrapText="1" indent="1"/>
    </xf>
    <xf numFmtId="3" fontId="82" fillId="5" borderId="71" xfId="9" applyNumberFormat="1" applyFont="1" applyFill="1" applyBorder="1" applyAlignment="1" applyProtection="1">
      <alignment vertical="center"/>
    </xf>
    <xf numFmtId="3" fontId="82" fillId="5" borderId="5" xfId="9" applyNumberFormat="1" applyFont="1" applyFill="1" applyBorder="1" applyAlignment="1" applyProtection="1">
      <alignment vertical="center"/>
    </xf>
    <xf numFmtId="3" fontId="82" fillId="3" borderId="2" xfId="9" applyNumberFormat="1" applyFont="1" applyFill="1" applyBorder="1" applyAlignment="1" applyProtection="1">
      <alignment vertical="center"/>
    </xf>
    <xf numFmtId="0" fontId="67" fillId="5" borderId="2" xfId="9" applyFont="1" applyFill="1" applyBorder="1" applyAlignment="1">
      <alignment horizontal="left" vertical="center" indent="1"/>
    </xf>
    <xf numFmtId="0" fontId="67" fillId="5" borderId="0" xfId="9" applyFont="1" applyFill="1" applyAlignment="1">
      <alignment horizontal="left" vertical="center" indent="1"/>
    </xf>
    <xf numFmtId="0" fontId="66" fillId="5" borderId="0" xfId="9" applyFont="1" applyFill="1" applyAlignment="1">
      <alignment horizontal="left" vertical="center" indent="1"/>
    </xf>
    <xf numFmtId="3" fontId="67" fillId="5" borderId="2" xfId="9" applyNumberFormat="1" applyFont="1" applyFill="1" applyBorder="1" applyAlignment="1">
      <alignment vertical="center"/>
    </xf>
    <xf numFmtId="3" fontId="67" fillId="5" borderId="5" xfId="9" applyNumberFormat="1" applyFont="1" applyFill="1" applyBorder="1" applyAlignment="1" applyProtection="1">
      <alignment vertical="center" wrapText="1"/>
    </xf>
    <xf numFmtId="0" fontId="67" fillId="5" borderId="2" xfId="9" applyFont="1" applyFill="1" applyBorder="1" applyAlignment="1" applyProtection="1">
      <alignment horizontal="left" wrapText="1" indent="1"/>
    </xf>
    <xf numFmtId="3" fontId="67" fillId="5" borderId="74" xfId="9" applyNumberFormat="1" applyFont="1" applyFill="1" applyBorder="1" applyAlignment="1" applyProtection="1">
      <alignment vertical="center"/>
    </xf>
    <xf numFmtId="0" fontId="56" fillId="5" borderId="27" xfId="9" applyFont="1" applyFill="1" applyBorder="1"/>
    <xf numFmtId="3" fontId="67" fillId="5" borderId="27" xfId="9" applyNumberFormat="1" applyFont="1" applyFill="1" applyBorder="1" applyAlignment="1">
      <alignment horizontal="right" wrapText="1"/>
    </xf>
    <xf numFmtId="3" fontId="1" fillId="5" borderId="27" xfId="9" applyNumberFormat="1" applyFill="1" applyBorder="1"/>
    <xf numFmtId="3" fontId="82" fillId="5" borderId="78" xfId="9" applyNumberFormat="1" applyFont="1" applyFill="1" applyBorder="1" applyAlignment="1" applyProtection="1">
      <alignment vertical="center"/>
    </xf>
    <xf numFmtId="0" fontId="77" fillId="5" borderId="0" xfId="9" applyFont="1" applyFill="1" applyAlignment="1">
      <alignment horizontal="left" indent="1"/>
    </xf>
    <xf numFmtId="0" fontId="75" fillId="5" borderId="0" xfId="9" applyFont="1" applyFill="1" applyAlignment="1">
      <alignment horizontal="left" indent="1"/>
    </xf>
    <xf numFmtId="0" fontId="77" fillId="5" borderId="2" xfId="9" applyFont="1" applyFill="1" applyBorder="1" applyAlignment="1">
      <alignment horizontal="left" indent="1"/>
    </xf>
    <xf numFmtId="164" fontId="10" fillId="0" borderId="0" xfId="4" applyNumberFormat="1" applyFont="1" applyFill="1" applyBorder="1" applyAlignment="1" applyProtection="1">
      <alignment horizontal="center" vertical="center"/>
    </xf>
    <xf numFmtId="0" fontId="11" fillId="0" borderId="66" xfId="4" applyFont="1" applyFill="1" applyBorder="1" applyAlignment="1" applyProtection="1">
      <alignment horizontal="center" vertical="center" wrapText="1"/>
    </xf>
    <xf numFmtId="0" fontId="11" fillId="0" borderId="4" xfId="4" applyFont="1" applyFill="1" applyBorder="1" applyAlignment="1" applyProtection="1">
      <alignment horizontal="center" vertical="center" wrapText="1"/>
    </xf>
    <xf numFmtId="0" fontId="11" fillId="0" borderId="37" xfId="4" applyFont="1" applyFill="1" applyBorder="1" applyAlignment="1" applyProtection="1">
      <alignment horizontal="center" vertical="center" wrapText="1"/>
    </xf>
    <xf numFmtId="0" fontId="11" fillId="0" borderId="13" xfId="4" applyFont="1" applyFill="1" applyBorder="1" applyAlignment="1" applyProtection="1">
      <alignment horizontal="center" vertical="center" wrapText="1"/>
    </xf>
    <xf numFmtId="0" fontId="11" fillId="0" borderId="42" xfId="4" applyFont="1" applyFill="1" applyBorder="1" applyAlignment="1" applyProtection="1">
      <alignment horizontal="center" vertical="center" wrapText="1"/>
    </xf>
    <xf numFmtId="0" fontId="11" fillId="0" borderId="14" xfId="4" applyFont="1" applyFill="1" applyBorder="1" applyAlignment="1" applyProtection="1">
      <alignment horizontal="center" vertical="center" wrapText="1"/>
    </xf>
    <xf numFmtId="0" fontId="11" fillId="0" borderId="17" xfId="4" applyFont="1" applyFill="1" applyBorder="1" applyAlignment="1" applyProtection="1">
      <alignment horizontal="center" vertical="center" wrapText="1"/>
    </xf>
    <xf numFmtId="0" fontId="26" fillId="0" borderId="0" xfId="4" applyFont="1" applyFill="1" applyAlignment="1" applyProtection="1">
      <alignment horizontal="center"/>
    </xf>
    <xf numFmtId="164" fontId="39" fillId="0" borderId="35" xfId="4" applyNumberFormat="1" applyFont="1" applyFill="1" applyBorder="1" applyAlignment="1" applyProtection="1">
      <alignment horizontal="left" vertical="center"/>
    </xf>
    <xf numFmtId="0" fontId="11" fillId="0" borderId="15" xfId="4" applyFont="1" applyFill="1" applyBorder="1" applyAlignment="1" applyProtection="1">
      <alignment horizontal="center" vertical="center" wrapText="1"/>
    </xf>
    <xf numFmtId="0" fontId="11" fillId="0" borderId="18" xfId="4" applyFont="1" applyFill="1" applyBorder="1" applyAlignment="1" applyProtection="1">
      <alignment horizontal="center" vertical="center" wrapText="1"/>
    </xf>
    <xf numFmtId="0" fontId="11" fillId="0" borderId="16" xfId="4" applyFont="1" applyFill="1" applyBorder="1" applyAlignment="1" applyProtection="1">
      <alignment horizontal="center" vertical="center" wrapText="1"/>
    </xf>
    <xf numFmtId="0" fontId="11" fillId="0" borderId="19" xfId="4" applyFont="1" applyFill="1" applyBorder="1" applyAlignment="1" applyProtection="1">
      <alignment horizontal="center" vertical="center" wrapText="1"/>
    </xf>
    <xf numFmtId="164" fontId="39" fillId="0" borderId="35" xfId="4" applyNumberFormat="1" applyFont="1" applyFill="1" applyBorder="1" applyAlignment="1" applyProtection="1">
      <alignment horizontal="left"/>
    </xf>
    <xf numFmtId="0" fontId="11" fillId="0" borderId="68" xfId="4" applyFont="1" applyFill="1" applyBorder="1" applyAlignment="1" applyProtection="1">
      <alignment horizontal="center" vertical="center" wrapText="1"/>
    </xf>
    <xf numFmtId="164" fontId="33" fillId="0" borderId="61" xfId="0" applyNumberFormat="1" applyFont="1" applyFill="1" applyBorder="1" applyAlignment="1" applyProtection="1">
      <alignment horizontal="center" vertical="center" wrapText="1"/>
    </xf>
    <xf numFmtId="164" fontId="33" fillId="0" borderId="62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Alignment="1" applyProtection="1">
      <alignment horizontal="center" textRotation="180" wrapText="1"/>
    </xf>
    <xf numFmtId="164" fontId="53" fillId="0" borderId="55" xfId="0" applyNumberFormat="1" applyFont="1" applyFill="1" applyBorder="1" applyAlignment="1" applyProtection="1">
      <alignment horizontal="center" vertical="center" wrapText="1"/>
    </xf>
    <xf numFmtId="164" fontId="8" fillId="0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/>
    </xf>
    <xf numFmtId="0" fontId="34" fillId="0" borderId="37" xfId="4" applyFont="1" applyFill="1" applyBorder="1" applyAlignment="1">
      <alignment horizontal="center" vertical="center" wrapText="1"/>
    </xf>
    <xf numFmtId="0" fontId="34" fillId="0" borderId="21" xfId="4" applyFont="1" applyFill="1" applyBorder="1" applyAlignment="1">
      <alignment horizontal="center" vertical="center" wrapText="1"/>
    </xf>
    <xf numFmtId="0" fontId="34" fillId="0" borderId="11" xfId="4" applyFont="1" applyFill="1" applyBorder="1" applyAlignment="1">
      <alignment horizontal="center" vertical="center" wrapText="1"/>
    </xf>
    <xf numFmtId="0" fontId="34" fillId="0" borderId="10" xfId="4" applyFont="1" applyFill="1" applyBorder="1" applyAlignment="1">
      <alignment horizontal="center" vertical="center" wrapText="1"/>
    </xf>
    <xf numFmtId="0" fontId="34" fillId="0" borderId="4" xfId="4" applyFont="1" applyFill="1" applyBorder="1" applyAlignment="1">
      <alignment horizontal="center" vertical="center" wrapText="1"/>
    </xf>
    <xf numFmtId="0" fontId="34" fillId="0" borderId="6" xfId="4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right"/>
    </xf>
    <xf numFmtId="0" fontId="33" fillId="0" borderId="13" xfId="4" applyFont="1" applyFill="1" applyBorder="1" applyAlignment="1" applyProtection="1">
      <alignment horizontal="left"/>
    </xf>
    <xf numFmtId="0" fontId="33" fillId="0" borderId="14" xfId="4" applyFont="1" applyFill="1" applyBorder="1" applyAlignment="1" applyProtection="1">
      <alignment horizontal="left"/>
    </xf>
    <xf numFmtId="0" fontId="24" fillId="0" borderId="55" xfId="4" applyFont="1" applyFill="1" applyBorder="1" applyAlignment="1">
      <alignment horizontal="justify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5" fillId="0" borderId="0" xfId="0" applyFont="1" applyFill="1" applyBorder="1" applyAlignment="1" applyProtection="1">
      <alignment horizontal="right"/>
    </xf>
    <xf numFmtId="0" fontId="33" fillId="0" borderId="43" xfId="0" applyFont="1" applyFill="1" applyBorder="1" applyAlignment="1" applyProtection="1">
      <alignment horizontal="left" indent="1"/>
    </xf>
    <xf numFmtId="0" fontId="33" fillId="0" borderId="44" xfId="0" applyFont="1" applyFill="1" applyBorder="1" applyAlignment="1" applyProtection="1">
      <alignment horizontal="left" indent="1"/>
    </xf>
    <xf numFmtId="0" fontId="33" fillId="0" borderId="42" xfId="0" applyFont="1" applyFill="1" applyBorder="1" applyAlignment="1" applyProtection="1">
      <alignment horizontal="left" indent="1"/>
    </xf>
    <xf numFmtId="0" fontId="32" fillId="0" borderId="4" xfId="0" applyFont="1" applyFill="1" applyBorder="1" applyAlignment="1" applyProtection="1">
      <alignment horizontal="right" indent="1"/>
      <protection locked="0"/>
    </xf>
    <xf numFmtId="0" fontId="32" fillId="0" borderId="37" xfId="0" applyFont="1" applyFill="1" applyBorder="1" applyAlignment="1" applyProtection="1">
      <alignment horizontal="right" indent="1"/>
      <protection locked="0"/>
    </xf>
    <xf numFmtId="0" fontId="32" fillId="0" borderId="6" xfId="0" applyFont="1" applyFill="1" applyBorder="1" applyAlignment="1" applyProtection="1">
      <alignment horizontal="right" indent="1"/>
      <protection locked="0"/>
    </xf>
    <xf numFmtId="0" fontId="32" fillId="0" borderId="21" xfId="0" applyFont="1" applyFill="1" applyBorder="1" applyAlignment="1" applyProtection="1">
      <alignment horizontal="right" indent="1"/>
      <protection locked="0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31" fillId="0" borderId="14" xfId="0" applyFont="1" applyFill="1" applyBorder="1" applyAlignment="1" applyProtection="1">
      <alignment horizontal="right" indent="1"/>
    </xf>
    <xf numFmtId="0" fontId="31" fillId="0" borderId="17" xfId="0" applyFont="1" applyFill="1" applyBorder="1" applyAlignment="1" applyProtection="1">
      <alignment horizontal="right" indent="1"/>
    </xf>
    <xf numFmtId="0" fontId="33" fillId="0" borderId="16" xfId="0" applyFont="1" applyFill="1" applyBorder="1" applyAlignment="1" applyProtection="1">
      <alignment horizontal="center"/>
    </xf>
    <xf numFmtId="0" fontId="33" fillId="0" borderId="29" xfId="0" applyFont="1" applyFill="1" applyBorder="1" applyAlignment="1" applyProtection="1">
      <alignment horizontal="center"/>
    </xf>
    <xf numFmtId="0" fontId="33" fillId="0" borderId="63" xfId="0" applyFont="1" applyFill="1" applyBorder="1" applyAlignment="1" applyProtection="1">
      <alignment horizontal="center"/>
    </xf>
    <xf numFmtId="0" fontId="33" fillId="0" borderId="55" xfId="0" applyFont="1" applyFill="1" applyBorder="1" applyAlignment="1" applyProtection="1">
      <alignment horizontal="center"/>
    </xf>
    <xf numFmtId="0" fontId="33" fillId="0" borderId="64" xfId="0" applyFont="1" applyFill="1" applyBorder="1" applyAlignment="1" applyProtection="1">
      <alignment horizontal="center"/>
    </xf>
    <xf numFmtId="0" fontId="32" fillId="0" borderId="58" xfId="0" applyFont="1" applyFill="1" applyBorder="1" applyAlignment="1" applyProtection="1">
      <alignment horizontal="left" indent="1"/>
      <protection locked="0"/>
    </xf>
    <xf numFmtId="0" fontId="32" fillId="0" borderId="65" xfId="0" applyFont="1" applyFill="1" applyBorder="1" applyAlignment="1" applyProtection="1">
      <alignment horizontal="left" indent="1"/>
      <protection locked="0"/>
    </xf>
    <xf numFmtId="0" fontId="32" fillId="0" borderId="66" xfId="0" applyFont="1" applyFill="1" applyBorder="1" applyAlignment="1" applyProtection="1">
      <alignment horizontal="left" indent="1"/>
      <protection locked="0"/>
    </xf>
    <xf numFmtId="0" fontId="32" fillId="0" borderId="39" xfId="0" applyFont="1" applyFill="1" applyBorder="1" applyAlignment="1" applyProtection="1">
      <alignment horizontal="left" indent="1"/>
      <protection locked="0"/>
    </xf>
    <xf numFmtId="0" fontId="32" fillId="0" borderId="40" xfId="0" applyFont="1" applyFill="1" applyBorder="1" applyAlignment="1" applyProtection="1">
      <alignment horizontal="left" indent="1"/>
      <protection locked="0"/>
    </xf>
    <xf numFmtId="0" fontId="32" fillId="0" borderId="67" xfId="0" applyFont="1" applyFill="1" applyBorder="1" applyAlignment="1" applyProtection="1">
      <alignment horizontal="left" indent="1"/>
      <protection locked="0"/>
    </xf>
    <xf numFmtId="0" fontId="11" fillId="0" borderId="22" xfId="0" applyFont="1" applyFill="1" applyBorder="1" applyAlignment="1" applyProtection="1">
      <alignment horizontal="center" vertical="center"/>
    </xf>
    <xf numFmtId="0" fontId="11" fillId="0" borderId="43" xfId="0" applyFont="1" applyFill="1" applyBorder="1" applyAlignment="1" applyProtection="1">
      <alignment horizontal="center" vertical="center" wrapText="1"/>
    </xf>
    <xf numFmtId="0" fontId="11" fillId="0" borderId="44" xfId="0" applyFont="1" applyFill="1" applyBorder="1" applyAlignment="1" applyProtection="1">
      <alignment horizontal="center" vertical="center" wrapText="1"/>
    </xf>
    <xf numFmtId="0" fontId="11" fillId="0" borderId="36" xfId="0" applyFont="1" applyFill="1" applyBorder="1" applyAlignment="1" applyProtection="1">
      <alignment horizontal="center" vertical="center" wrapText="1"/>
    </xf>
    <xf numFmtId="0" fontId="11" fillId="0" borderId="49" xfId="0" applyFont="1" applyFill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26" fillId="0" borderId="0" xfId="0" applyFont="1" applyFill="1" applyAlignment="1">
      <alignment horizontal="center" wrapText="1"/>
    </xf>
    <xf numFmtId="164" fontId="20" fillId="0" borderId="52" xfId="0" applyNumberFormat="1" applyFont="1" applyFill="1" applyBorder="1" applyAlignment="1" applyProtection="1">
      <alignment horizontal="center" textRotation="180" wrapText="1"/>
    </xf>
    <xf numFmtId="164" fontId="26" fillId="0" borderId="0" xfId="0" applyNumberFormat="1" applyFont="1" applyFill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left" vertical="center" wrapText="1" indent="2"/>
    </xf>
    <xf numFmtId="164" fontId="11" fillId="0" borderId="36" xfId="0" applyNumberFormat="1" applyFont="1" applyFill="1" applyBorder="1" applyAlignment="1" applyProtection="1">
      <alignment horizontal="left" vertical="center" wrapText="1" indent="2"/>
    </xf>
    <xf numFmtId="164" fontId="11" fillId="0" borderId="61" xfId="0" applyNumberFormat="1" applyFont="1" applyFill="1" applyBorder="1" applyAlignment="1" applyProtection="1">
      <alignment horizontal="center" vertical="center"/>
    </xf>
    <xf numFmtId="164" fontId="11" fillId="0" borderId="62" xfId="0" applyNumberFormat="1" applyFont="1" applyFill="1" applyBorder="1" applyAlignment="1" applyProtection="1">
      <alignment horizontal="center" vertical="center"/>
    </xf>
    <xf numFmtId="164" fontId="11" fillId="0" borderId="58" xfId="0" applyNumberFormat="1" applyFont="1" applyFill="1" applyBorder="1" applyAlignment="1" applyProtection="1">
      <alignment horizontal="center" vertical="center"/>
    </xf>
    <xf numFmtId="164" fontId="11" fillId="0" borderId="65" xfId="0" applyNumberFormat="1" applyFont="1" applyFill="1" applyBorder="1" applyAlignment="1" applyProtection="1">
      <alignment horizontal="center" vertical="center"/>
    </xf>
    <xf numFmtId="164" fontId="11" fillId="0" borderId="53" xfId="0" applyNumberFormat="1" applyFont="1" applyFill="1" applyBorder="1" applyAlignment="1" applyProtection="1">
      <alignment horizontal="center" vertical="center"/>
    </xf>
    <xf numFmtId="164" fontId="11" fillId="0" borderId="61" xfId="0" applyNumberFormat="1" applyFont="1" applyFill="1" applyBorder="1" applyAlignment="1" applyProtection="1">
      <alignment horizontal="center" vertical="center" wrapText="1"/>
    </xf>
    <xf numFmtId="164" fontId="11" fillId="0" borderId="62" xfId="0" applyNumberFormat="1" applyFont="1" applyFill="1" applyBorder="1" applyAlignment="1" applyProtection="1">
      <alignment horizontal="center" vertical="center" wrapText="1"/>
    </xf>
    <xf numFmtId="0" fontId="32" fillId="0" borderId="55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center" wrapText="1"/>
    </xf>
    <xf numFmtId="0" fontId="23" fillId="0" borderId="49" xfId="5" applyFont="1" applyFill="1" applyBorder="1" applyAlignment="1" applyProtection="1">
      <alignment horizontal="left" vertical="center" indent="1"/>
    </xf>
    <xf numFmtId="0" fontId="23" fillId="0" borderId="44" xfId="5" applyFont="1" applyFill="1" applyBorder="1" applyAlignment="1" applyProtection="1">
      <alignment horizontal="left" vertical="center" indent="1"/>
    </xf>
    <xf numFmtId="0" fontId="23" fillId="0" borderId="36" xfId="5" applyFont="1" applyFill="1" applyBorder="1" applyAlignment="1" applyProtection="1">
      <alignment horizontal="left" vertical="center" indent="1"/>
    </xf>
    <xf numFmtId="0" fontId="9" fillId="0" borderId="49" xfId="5" applyFont="1" applyFill="1" applyBorder="1" applyAlignment="1" applyProtection="1">
      <alignment horizontal="left" vertical="center" indent="1"/>
    </xf>
    <xf numFmtId="0" fontId="9" fillId="0" borderId="44" xfId="5" applyFont="1" applyFill="1" applyBorder="1" applyAlignment="1" applyProtection="1">
      <alignment horizontal="left" vertical="center" indent="1"/>
    </xf>
    <xf numFmtId="0" fontId="9" fillId="0" borderId="36" xfId="5" applyFont="1" applyFill="1" applyBorder="1" applyAlignment="1" applyProtection="1">
      <alignment horizontal="left" vertical="center" indent="1"/>
    </xf>
    <xf numFmtId="0" fontId="26" fillId="0" borderId="0" xfId="5" applyFont="1" applyFill="1" applyAlignment="1" applyProtection="1">
      <alignment horizontal="center" wrapText="1"/>
    </xf>
    <xf numFmtId="0" fontId="26" fillId="0" borderId="0" xfId="5" applyFont="1" applyFill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 vertical="center" wrapText="1"/>
    </xf>
    <xf numFmtId="0" fontId="63" fillId="9" borderId="2" xfId="0" applyFont="1" applyFill="1" applyBorder="1" applyAlignment="1">
      <alignment horizontal="center" vertical="top" wrapText="1"/>
    </xf>
    <xf numFmtId="0" fontId="0" fillId="9" borderId="2" xfId="0" applyFill="1" applyBorder="1"/>
  </cellXfs>
  <cellStyles count="10">
    <cellStyle name="Ezres" xfId="1" builtinId="3"/>
    <cellStyle name="Ezres 2" xfId="8"/>
    <cellStyle name="Hiperhivatkozás" xfId="2"/>
    <cellStyle name="Már látott hiperhivatkozás" xfId="3"/>
    <cellStyle name="Normál" xfId="0" builtinId="0"/>
    <cellStyle name="Normál 2" xfId="6"/>
    <cellStyle name="Normál 3" xfId="7"/>
    <cellStyle name="Normál 4" xfId="9"/>
    <cellStyle name="Normál_KVRENMUNKA" xfId="4"/>
    <cellStyle name="Normál_SEGEDLETEK" xfId="5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&#233;nz&#252;gy2\Desktop\Z&#225;rsz&#225;mad&#225;s%202017.%20&#233;v\RENDMOD_V_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"/>
      <sheetName val="4.sz.mell."/>
      <sheetName val="5.1. sz. mell"/>
      <sheetName val="5.2. sz. mell"/>
      <sheetName val="5.3. sz. mell"/>
      <sheetName val="Munka1"/>
      <sheetName val="Munka2"/>
    </sheetNames>
    <sheetDataSet>
      <sheetData sheetId="0">
        <row r="6">
          <cell r="A6" t="str">
            <v>2017. évi eredeti előirányzat BEVÉTELEK</v>
          </cell>
        </row>
        <row r="7">
          <cell r="A7">
            <v>0</v>
          </cell>
        </row>
      </sheetData>
      <sheetData sheetId="1">
        <row r="2">
          <cell r="F2" t="str">
            <v>ezer forintban!</v>
          </cell>
        </row>
        <row r="3">
          <cell r="C3" t="str">
            <v>2017. évi</v>
          </cell>
        </row>
      </sheetData>
      <sheetData sheetId="2">
        <row r="2">
          <cell r="F2" t="str">
            <v>ezer forintban!</v>
          </cell>
        </row>
      </sheetData>
      <sheetData sheetId="3">
        <row r="2">
          <cell r="F2" t="str">
            <v>ezer forintban!</v>
          </cell>
        </row>
      </sheetData>
      <sheetData sheetId="4">
        <row r="2">
          <cell r="F2" t="str">
            <v>ezer forintban!</v>
          </cell>
        </row>
      </sheetData>
      <sheetData sheetId="5">
        <row r="2">
          <cell r="K2" t="str">
            <v>ezer forintban!</v>
          </cell>
        </row>
      </sheetData>
      <sheetData sheetId="6">
        <row r="2">
          <cell r="K2" t="str">
            <v>ezer forintban!</v>
          </cell>
        </row>
      </sheetData>
      <sheetData sheetId="7"/>
      <sheetData sheetId="8">
        <row r="2">
          <cell r="H2" t="str">
            <v>ezer forintban!</v>
          </cell>
        </row>
        <row r="3">
          <cell r="D3" t="str">
            <v>Felhasználás   2016. XII. 31-ig</v>
          </cell>
        </row>
      </sheetData>
      <sheetData sheetId="9">
        <row r="2">
          <cell r="H2" t="str">
            <v>ezer forintban!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Normal="100" workbookViewId="0">
      <selection activeCell="F20" sqref="F2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8.75" x14ac:dyDescent="0.3">
      <c r="A2" s="106" t="s">
        <v>143</v>
      </c>
    </row>
    <row r="4" spans="1:2" x14ac:dyDescent="0.2">
      <c r="A4" s="112"/>
      <c r="B4" s="112"/>
    </row>
    <row r="5" spans="1:2" s="121" customFormat="1" ht="15.75" x14ac:dyDescent="0.25">
      <c r="A5" s="72" t="s">
        <v>548</v>
      </c>
      <c r="B5" s="120"/>
    </row>
    <row r="6" spans="1:2" x14ac:dyDescent="0.2">
      <c r="A6" s="112"/>
      <c r="B6" s="112"/>
    </row>
    <row r="7" spans="1:2" x14ac:dyDescent="0.2">
      <c r="A7" s="112" t="s">
        <v>530</v>
      </c>
      <c r="B7" s="112" t="s">
        <v>475</v>
      </c>
    </row>
    <row r="8" spans="1:2" x14ac:dyDescent="0.2">
      <c r="A8" s="112" t="s">
        <v>531</v>
      </c>
      <c r="B8" s="112" t="s">
        <v>476</v>
      </c>
    </row>
    <row r="9" spans="1:2" x14ac:dyDescent="0.2">
      <c r="A9" s="112" t="s">
        <v>532</v>
      </c>
      <c r="B9" s="112" t="s">
        <v>477</v>
      </c>
    </row>
    <row r="10" spans="1:2" x14ac:dyDescent="0.2">
      <c r="A10" s="112"/>
      <c r="B10" s="112"/>
    </row>
    <row r="11" spans="1:2" x14ac:dyDescent="0.2">
      <c r="A11" s="112"/>
      <c r="B11" s="112"/>
    </row>
    <row r="12" spans="1:2" s="121" customFormat="1" ht="15.75" x14ac:dyDescent="0.25">
      <c r="A12" s="72" t="str">
        <f>+CONCATENATE(LEFT(A5,4),". évi előirányzat KIADÁSOK")</f>
        <v>2017. évi előirányzat KIADÁSOK</v>
      </c>
      <c r="B12" s="120"/>
    </row>
    <row r="13" spans="1:2" x14ac:dyDescent="0.2">
      <c r="A13" s="112"/>
      <c r="B13" s="112"/>
    </row>
    <row r="14" spans="1:2" x14ac:dyDescent="0.2">
      <c r="A14" s="112" t="s">
        <v>533</v>
      </c>
      <c r="B14" s="112" t="s">
        <v>478</v>
      </c>
    </row>
    <row r="15" spans="1:2" x14ac:dyDescent="0.2">
      <c r="A15" s="112" t="s">
        <v>534</v>
      </c>
      <c r="B15" s="112" t="s">
        <v>479</v>
      </c>
    </row>
    <row r="16" spans="1:2" x14ac:dyDescent="0.2">
      <c r="A16" s="112" t="s">
        <v>535</v>
      </c>
      <c r="B16" s="112" t="s">
        <v>480</v>
      </c>
    </row>
  </sheetData>
  <phoneticPr fontId="32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G22" sqref="G22"/>
    </sheetView>
  </sheetViews>
  <sheetFormatPr defaultRowHeight="15" x14ac:dyDescent="0.25"/>
  <cols>
    <col min="1" max="1" width="5.6640625" style="122" customWidth="1"/>
    <col min="2" max="2" width="66.83203125" style="122" customWidth="1"/>
    <col min="3" max="3" width="27" style="122" customWidth="1"/>
    <col min="4" max="16384" width="9.33203125" style="122"/>
  </cols>
  <sheetData>
    <row r="1" spans="1:4" ht="33" customHeight="1" x14ac:dyDescent="0.25">
      <c r="A1" s="956" t="str">
        <f>+CONCATENATE("Bátaszék Város Önkormányzat ",CONCATENATE(LEFT(ÖSSZEFÜGGÉSEK!A5,4),". évi adósságot keletkeztető fejlesztési céljai"))</f>
        <v>Bátaszék Város Önkormányzat 2017. évi adósságot keletkeztető fejlesztési céljai</v>
      </c>
      <c r="B1" s="956"/>
      <c r="C1" s="956"/>
    </row>
    <row r="2" spans="1:4" ht="15.95" customHeight="1" thickBot="1" x14ac:dyDescent="0.3">
      <c r="A2" s="123"/>
      <c r="B2" s="123"/>
      <c r="C2" s="132"/>
      <c r="D2" s="129"/>
    </row>
    <row r="3" spans="1:4" ht="26.25" customHeight="1" thickBot="1" x14ac:dyDescent="0.3">
      <c r="A3" s="148" t="s">
        <v>16</v>
      </c>
      <c r="B3" s="149" t="s">
        <v>191</v>
      </c>
      <c r="C3" s="150" t="s">
        <v>215</v>
      </c>
    </row>
    <row r="4" spans="1:4" ht="15.75" thickBot="1" x14ac:dyDescent="0.3">
      <c r="A4" s="151"/>
      <c r="B4" s="438" t="s">
        <v>481</v>
      </c>
      <c r="C4" s="439" t="s">
        <v>482</v>
      </c>
    </row>
    <row r="5" spans="1:4" x14ac:dyDescent="0.25">
      <c r="A5" s="152" t="s">
        <v>18</v>
      </c>
      <c r="B5" s="159"/>
      <c r="C5" s="156"/>
    </row>
    <row r="6" spans="1:4" x14ac:dyDescent="0.25">
      <c r="A6" s="153" t="s">
        <v>19</v>
      </c>
      <c r="B6" s="160"/>
      <c r="C6" s="157"/>
    </row>
    <row r="7" spans="1:4" ht="15.75" thickBot="1" x14ac:dyDescent="0.3">
      <c r="A7" s="154" t="s">
        <v>20</v>
      </c>
      <c r="B7" s="161"/>
      <c r="C7" s="158"/>
    </row>
    <row r="8" spans="1:4" s="398" customFormat="1" ht="17.25" customHeight="1" thickBot="1" x14ac:dyDescent="0.25">
      <c r="A8" s="399" t="s">
        <v>21</v>
      </c>
      <c r="B8" s="107" t="s">
        <v>192</v>
      </c>
      <c r="C8" s="155">
        <f>SUM(C5:C7)</f>
        <v>0</v>
      </c>
    </row>
  </sheetData>
  <mergeCells count="1">
    <mergeCell ref="A1:C1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4/2017. (III. 08.)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3"/>
  <sheetViews>
    <sheetView zoomScaleNormal="100" workbookViewId="0">
      <selection activeCell="L15" sqref="L15"/>
    </sheetView>
  </sheetViews>
  <sheetFormatPr defaultRowHeight="12.75" x14ac:dyDescent="0.2"/>
  <cols>
    <col min="1" max="1" width="53.1640625" style="32" customWidth="1"/>
    <col min="2" max="2" width="15.6640625" style="31" customWidth="1"/>
    <col min="3" max="3" width="16.33203125" style="31" customWidth="1"/>
    <col min="4" max="4" width="12.83203125" style="31" customWidth="1"/>
    <col min="5" max="6" width="18" style="31" customWidth="1"/>
    <col min="7" max="7" width="16.6640625" style="31" customWidth="1"/>
    <col min="8" max="8" width="18.83203125" style="45" customWidth="1"/>
    <col min="9" max="10" width="12.83203125" style="31" customWidth="1"/>
    <col min="11" max="11" width="13.83203125" style="31" customWidth="1"/>
    <col min="12" max="16384" width="9.33203125" style="31"/>
  </cols>
  <sheetData>
    <row r="1" spans="1:8" ht="25.5" customHeight="1" x14ac:dyDescent="0.2">
      <c r="A1" s="968" t="s">
        <v>0</v>
      </c>
      <c r="B1" s="968"/>
      <c r="C1" s="968"/>
      <c r="D1" s="968"/>
      <c r="E1" s="968"/>
      <c r="F1" s="968"/>
      <c r="G1" s="968"/>
      <c r="H1" s="968"/>
    </row>
    <row r="2" spans="1:8" ht="22.5" customHeight="1" thickBot="1" x14ac:dyDescent="0.3">
      <c r="A2" s="164"/>
      <c r="B2" s="45"/>
      <c r="C2" s="45"/>
      <c r="D2" s="45"/>
      <c r="E2" s="45"/>
      <c r="F2" s="45"/>
      <c r="G2" s="45"/>
      <c r="H2" s="41" t="str">
        <f>'[1]2.2.sz.mell  '!K2</f>
        <v>ezer forintban!</v>
      </c>
    </row>
    <row r="3" spans="1:8" s="34" customFormat="1" ht="44.25" customHeight="1" thickBot="1" x14ac:dyDescent="0.25">
      <c r="A3" s="165" t="s">
        <v>62</v>
      </c>
      <c r="B3" s="166" t="s">
        <v>63</v>
      </c>
      <c r="C3" s="166" t="s">
        <v>64</v>
      </c>
      <c r="D3" s="166" t="str">
        <f>+CONCATENATE("Felhasználás   ",LEFT([1]ÖSSZEFÜGGÉSEK!A6,4)-1,". XII. 31-ig")</f>
        <v>Felhasználás   2016. XII. 31-ig</v>
      </c>
      <c r="E3" s="166" t="str">
        <f>+CONCATENATE(LEFT([1]ÖSSZEFÜGGÉSEK!A6,4),". évi",CHAR(10),"eredeti előirányzat")</f>
        <v>2017. évi
eredeti előirányzat</v>
      </c>
      <c r="F3" s="166" t="s">
        <v>839</v>
      </c>
      <c r="G3" s="746" t="str">
        <f>+CONCATENATE("5. sz. módosítás",CHAR(10),LEFT([1]ÖSSZEFÜGGÉSEK!A6,4),".
(±)")</f>
        <v>5. sz. módosítás
2017.
(±)</v>
      </c>
      <c r="H3" s="42" t="str">
        <f>+CONCATENATE("Módosítás utáni",CHAR(10),LEFT([1]ÖSSZEFÜGGÉSEK!A6,4),". …….")</f>
        <v>Módosítás utáni
2017. …….</v>
      </c>
    </row>
    <row r="4" spans="1:8" s="45" customFormat="1" ht="12" customHeight="1" thickBot="1" x14ac:dyDescent="0.25">
      <c r="A4" s="43" t="s">
        <v>481</v>
      </c>
      <c r="B4" s="44" t="s">
        <v>482</v>
      </c>
      <c r="C4" s="44" t="s">
        <v>483</v>
      </c>
      <c r="D4" s="44" t="s">
        <v>485</v>
      </c>
      <c r="E4" s="44" t="s">
        <v>484</v>
      </c>
      <c r="F4" s="44" t="s">
        <v>486</v>
      </c>
      <c r="G4" s="44" t="s">
        <v>487</v>
      </c>
      <c r="H4" s="440" t="s">
        <v>874</v>
      </c>
    </row>
    <row r="5" spans="1:8" ht="15.95" customHeight="1" x14ac:dyDescent="0.25">
      <c r="A5" s="781" t="s">
        <v>739</v>
      </c>
      <c r="B5" s="582">
        <v>6000</v>
      </c>
      <c r="C5" s="583" t="s">
        <v>738</v>
      </c>
      <c r="D5" s="582"/>
      <c r="E5" s="582">
        <v>6000</v>
      </c>
      <c r="F5" s="582">
        <v>6000</v>
      </c>
      <c r="G5" s="582"/>
      <c r="H5" s="782">
        <f>F5+G5</f>
        <v>6000</v>
      </c>
    </row>
    <row r="6" spans="1:8" ht="15.95" customHeight="1" x14ac:dyDescent="0.25">
      <c r="A6" s="688" t="s">
        <v>743</v>
      </c>
      <c r="B6" s="582">
        <v>500</v>
      </c>
      <c r="C6" s="583" t="s">
        <v>738</v>
      </c>
      <c r="D6" s="582"/>
      <c r="E6" s="582">
        <v>500</v>
      </c>
      <c r="F6" s="582">
        <v>500</v>
      </c>
      <c r="G6" s="582"/>
      <c r="H6" s="782">
        <f t="shared" ref="H6:H32" si="0">F6+G6</f>
        <v>500</v>
      </c>
    </row>
    <row r="7" spans="1:8" ht="15.95" customHeight="1" x14ac:dyDescent="0.25">
      <c r="A7" s="783" t="s">
        <v>747</v>
      </c>
      <c r="B7" s="582">
        <v>1000</v>
      </c>
      <c r="C7" s="583" t="s">
        <v>738</v>
      </c>
      <c r="D7" s="582"/>
      <c r="E7" s="582">
        <v>1000</v>
      </c>
      <c r="F7" s="582">
        <v>1000</v>
      </c>
      <c r="G7" s="582"/>
      <c r="H7" s="782">
        <f t="shared" si="0"/>
        <v>1000</v>
      </c>
    </row>
    <row r="8" spans="1:8" ht="15.95" customHeight="1" x14ac:dyDescent="0.2">
      <c r="A8" s="784" t="s">
        <v>748</v>
      </c>
      <c r="B8" s="582">
        <v>10000</v>
      </c>
      <c r="C8" s="583" t="s">
        <v>749</v>
      </c>
      <c r="D8" s="582"/>
      <c r="E8" s="582">
        <v>10000</v>
      </c>
      <c r="F8" s="582">
        <v>10000</v>
      </c>
      <c r="G8" s="582"/>
      <c r="H8" s="782">
        <f t="shared" si="0"/>
        <v>10000</v>
      </c>
    </row>
    <row r="9" spans="1:8" ht="15.95" customHeight="1" x14ac:dyDescent="0.2">
      <c r="A9" s="785" t="s">
        <v>750</v>
      </c>
      <c r="B9" s="582">
        <v>12000</v>
      </c>
      <c r="C9" s="583" t="s">
        <v>738</v>
      </c>
      <c r="D9" s="582"/>
      <c r="E9" s="582">
        <v>12000</v>
      </c>
      <c r="F9" s="747">
        <v>0</v>
      </c>
      <c r="G9" s="582"/>
      <c r="H9" s="786">
        <v>0</v>
      </c>
    </row>
    <row r="10" spans="1:8" ht="15.95" customHeight="1" x14ac:dyDescent="0.2">
      <c r="A10" s="787" t="s">
        <v>751</v>
      </c>
      <c r="B10" s="582">
        <v>20000</v>
      </c>
      <c r="C10" s="583" t="s">
        <v>738</v>
      </c>
      <c r="D10" s="582"/>
      <c r="E10" s="582">
        <v>20000</v>
      </c>
      <c r="F10" s="582">
        <v>20000</v>
      </c>
      <c r="G10" s="582"/>
      <c r="H10" s="782">
        <f t="shared" si="0"/>
        <v>20000</v>
      </c>
    </row>
    <row r="11" spans="1:8" ht="15.95" customHeight="1" x14ac:dyDescent="0.2">
      <c r="A11" s="787" t="s">
        <v>761</v>
      </c>
      <c r="B11" s="582">
        <v>1000</v>
      </c>
      <c r="C11" s="583" t="s">
        <v>738</v>
      </c>
      <c r="D11" s="582"/>
      <c r="E11" s="582">
        <v>1000</v>
      </c>
      <c r="F11" s="582">
        <v>1000</v>
      </c>
      <c r="G11" s="582">
        <v>-1000</v>
      </c>
      <c r="H11" s="782">
        <f t="shared" si="0"/>
        <v>0</v>
      </c>
    </row>
    <row r="12" spans="1:8" ht="15.95" customHeight="1" x14ac:dyDescent="0.2">
      <c r="A12" s="787" t="s">
        <v>789</v>
      </c>
      <c r="B12" s="582">
        <v>470</v>
      </c>
      <c r="C12" s="583" t="s">
        <v>738</v>
      </c>
      <c r="D12" s="582"/>
      <c r="E12" s="582">
        <v>470</v>
      </c>
      <c r="F12" s="582">
        <v>470</v>
      </c>
      <c r="G12" s="582"/>
      <c r="H12" s="782">
        <f t="shared" si="0"/>
        <v>470</v>
      </c>
    </row>
    <row r="13" spans="1:8" ht="15.95" customHeight="1" x14ac:dyDescent="0.2">
      <c r="A13" s="788" t="s">
        <v>875</v>
      </c>
      <c r="B13" s="582">
        <v>1288</v>
      </c>
      <c r="C13" s="583" t="s">
        <v>738</v>
      </c>
      <c r="D13" s="582"/>
      <c r="E13" s="582">
        <v>1288</v>
      </c>
      <c r="F13" s="582">
        <v>1288</v>
      </c>
      <c r="G13" s="582"/>
      <c r="H13" s="782">
        <f t="shared" si="0"/>
        <v>1288</v>
      </c>
    </row>
    <row r="14" spans="1:8" ht="30" x14ac:dyDescent="0.2">
      <c r="A14" s="788" t="s">
        <v>876</v>
      </c>
      <c r="B14" s="582">
        <v>1185</v>
      </c>
      <c r="C14" s="583" t="s">
        <v>738</v>
      </c>
      <c r="D14" s="582"/>
      <c r="E14" s="582">
        <v>1185</v>
      </c>
      <c r="F14" s="582">
        <v>1185</v>
      </c>
      <c r="G14" s="582"/>
      <c r="H14" s="782">
        <f t="shared" si="0"/>
        <v>1185</v>
      </c>
    </row>
    <row r="15" spans="1:8" ht="30" x14ac:dyDescent="0.2">
      <c r="A15" s="787" t="s">
        <v>794</v>
      </c>
      <c r="B15" s="582">
        <v>660</v>
      </c>
      <c r="C15" s="583" t="s">
        <v>738</v>
      </c>
      <c r="D15" s="582"/>
      <c r="E15" s="582">
        <v>660</v>
      </c>
      <c r="F15" s="582">
        <v>660</v>
      </c>
      <c r="G15" s="582">
        <v>-660</v>
      </c>
      <c r="H15" s="782">
        <f t="shared" si="0"/>
        <v>0</v>
      </c>
    </row>
    <row r="16" spans="1:8" ht="15" x14ac:dyDescent="0.2">
      <c r="A16" s="787" t="s">
        <v>801</v>
      </c>
      <c r="B16" s="582">
        <v>1000</v>
      </c>
      <c r="C16" s="583" t="s">
        <v>738</v>
      </c>
      <c r="D16" s="582"/>
      <c r="E16" s="582">
        <v>1000</v>
      </c>
      <c r="F16" s="582">
        <v>1000</v>
      </c>
      <c r="G16" s="582"/>
      <c r="H16" s="782">
        <f t="shared" si="0"/>
        <v>1000</v>
      </c>
    </row>
    <row r="17" spans="1:8" ht="30" x14ac:dyDescent="0.2">
      <c r="A17" s="789" t="s">
        <v>795</v>
      </c>
      <c r="B17" s="790">
        <v>381</v>
      </c>
      <c r="C17" s="791" t="s">
        <v>738</v>
      </c>
      <c r="D17" s="790"/>
      <c r="E17" s="790">
        <v>381</v>
      </c>
      <c r="F17" s="790">
        <v>381</v>
      </c>
      <c r="G17" s="790"/>
      <c r="H17" s="792">
        <f t="shared" si="0"/>
        <v>381</v>
      </c>
    </row>
    <row r="18" spans="1:8" ht="30" x14ac:dyDescent="0.2">
      <c r="A18" s="793" t="s">
        <v>796</v>
      </c>
      <c r="B18" s="794">
        <v>635</v>
      </c>
      <c r="C18" s="795" t="s">
        <v>738</v>
      </c>
      <c r="D18" s="794"/>
      <c r="E18" s="794">
        <v>635</v>
      </c>
      <c r="F18" s="794">
        <v>635</v>
      </c>
      <c r="G18" s="794">
        <v>-61</v>
      </c>
      <c r="H18" s="796">
        <f t="shared" si="0"/>
        <v>574</v>
      </c>
    </row>
    <row r="19" spans="1:8" ht="15" x14ac:dyDescent="0.2">
      <c r="A19" s="793" t="s">
        <v>797</v>
      </c>
      <c r="B19" s="794">
        <v>508</v>
      </c>
      <c r="C19" s="795" t="s">
        <v>738</v>
      </c>
      <c r="D19" s="794"/>
      <c r="E19" s="794">
        <v>508</v>
      </c>
      <c r="F19" s="794">
        <v>508</v>
      </c>
      <c r="G19" s="794">
        <v>-434</v>
      </c>
      <c r="H19" s="796">
        <f t="shared" si="0"/>
        <v>74</v>
      </c>
    </row>
    <row r="20" spans="1:8" ht="30" x14ac:dyDescent="0.2">
      <c r="A20" s="797" t="s">
        <v>821</v>
      </c>
      <c r="B20" s="798">
        <v>1000</v>
      </c>
      <c r="C20" s="583" t="s">
        <v>738</v>
      </c>
      <c r="D20" s="582"/>
      <c r="E20" s="582"/>
      <c r="F20" s="582">
        <v>1000</v>
      </c>
      <c r="G20" s="582"/>
      <c r="H20" s="782">
        <f t="shared" si="0"/>
        <v>1000</v>
      </c>
    </row>
    <row r="21" spans="1:8" ht="15.95" customHeight="1" x14ac:dyDescent="0.25">
      <c r="A21" s="783" t="s">
        <v>822</v>
      </c>
      <c r="B21" s="799">
        <v>1000</v>
      </c>
      <c r="C21" s="583" t="s">
        <v>738</v>
      </c>
      <c r="D21" s="800"/>
      <c r="E21" s="800"/>
      <c r="F21" s="800">
        <v>1000</v>
      </c>
      <c r="G21" s="800"/>
      <c r="H21" s="782">
        <f t="shared" si="0"/>
        <v>1000</v>
      </c>
    </row>
    <row r="22" spans="1:8" ht="18" customHeight="1" x14ac:dyDescent="0.25">
      <c r="A22" s="801" t="s">
        <v>823</v>
      </c>
      <c r="B22" s="800">
        <v>714</v>
      </c>
      <c r="C22" s="583" t="s">
        <v>738</v>
      </c>
      <c r="D22" s="800"/>
      <c r="E22" s="800"/>
      <c r="F22" s="800">
        <v>714</v>
      </c>
      <c r="G22" s="800"/>
      <c r="H22" s="782">
        <f t="shared" si="0"/>
        <v>714</v>
      </c>
    </row>
    <row r="23" spans="1:8" ht="15" x14ac:dyDescent="0.25">
      <c r="A23" s="802" t="s">
        <v>877</v>
      </c>
      <c r="B23" s="803">
        <v>250</v>
      </c>
      <c r="C23" s="583" t="s">
        <v>738</v>
      </c>
      <c r="D23" s="800"/>
      <c r="E23" s="800"/>
      <c r="F23" s="800">
        <v>250</v>
      </c>
      <c r="G23" s="800"/>
      <c r="H23" s="782">
        <f t="shared" si="0"/>
        <v>250</v>
      </c>
    </row>
    <row r="24" spans="1:8" ht="30" x14ac:dyDescent="0.25">
      <c r="A24" s="802" t="s">
        <v>878</v>
      </c>
      <c r="B24" s="748">
        <v>7000</v>
      </c>
      <c r="C24" s="583" t="s">
        <v>738</v>
      </c>
      <c r="D24" s="800"/>
      <c r="E24" s="800"/>
      <c r="F24" s="800">
        <v>7000</v>
      </c>
      <c r="G24" s="800">
        <v>-3850</v>
      </c>
      <c r="H24" s="782">
        <f t="shared" si="0"/>
        <v>3150</v>
      </c>
    </row>
    <row r="25" spans="1:8" ht="15" x14ac:dyDescent="0.25">
      <c r="A25" s="804" t="s">
        <v>879</v>
      </c>
      <c r="B25" s="805">
        <v>357</v>
      </c>
      <c r="C25" s="806" t="s">
        <v>738</v>
      </c>
      <c r="D25" s="807"/>
      <c r="E25" s="807"/>
      <c r="F25" s="807">
        <v>357</v>
      </c>
      <c r="G25" s="807"/>
      <c r="H25" s="792">
        <f t="shared" si="0"/>
        <v>357</v>
      </c>
    </row>
    <row r="26" spans="1:8" ht="30" x14ac:dyDescent="0.25">
      <c r="A26" s="808" t="s">
        <v>880</v>
      </c>
      <c r="B26" s="809">
        <v>233310</v>
      </c>
      <c r="C26" s="749" t="s">
        <v>738</v>
      </c>
      <c r="D26" s="800"/>
      <c r="E26" s="800"/>
      <c r="F26" s="800">
        <v>239585</v>
      </c>
      <c r="G26" s="800">
        <v>-197021</v>
      </c>
      <c r="H26" s="782">
        <f t="shared" si="0"/>
        <v>42564</v>
      </c>
    </row>
    <row r="27" spans="1:8" ht="15" x14ac:dyDescent="0.25">
      <c r="A27" s="808" t="s">
        <v>881</v>
      </c>
      <c r="B27" s="810">
        <v>241210</v>
      </c>
      <c r="C27" s="749" t="s">
        <v>738</v>
      </c>
      <c r="D27" s="800"/>
      <c r="E27" s="800"/>
      <c r="F27" s="800">
        <v>249200</v>
      </c>
      <c r="G27" s="811">
        <v>-249200</v>
      </c>
      <c r="H27" s="782">
        <f t="shared" si="0"/>
        <v>0</v>
      </c>
    </row>
    <row r="28" spans="1:8" ht="30" x14ac:dyDescent="0.25">
      <c r="A28" s="808" t="s">
        <v>882</v>
      </c>
      <c r="B28" s="810">
        <v>501960</v>
      </c>
      <c r="C28" s="749" t="s">
        <v>738</v>
      </c>
      <c r="D28" s="800"/>
      <c r="E28" s="800"/>
      <c r="F28" s="800">
        <v>501960</v>
      </c>
      <c r="G28" s="800">
        <v>-498975</v>
      </c>
      <c r="H28" s="782">
        <f t="shared" si="0"/>
        <v>2985</v>
      </c>
    </row>
    <row r="29" spans="1:8" ht="15" x14ac:dyDescent="0.25">
      <c r="A29" s="812" t="s">
        <v>996</v>
      </c>
      <c r="B29" s="813">
        <v>154</v>
      </c>
      <c r="C29" s="806" t="s">
        <v>738</v>
      </c>
      <c r="D29" s="807"/>
      <c r="E29" s="807"/>
      <c r="F29" s="807"/>
      <c r="G29" s="807">
        <v>154</v>
      </c>
      <c r="H29" s="792">
        <f t="shared" si="0"/>
        <v>154</v>
      </c>
    </row>
    <row r="30" spans="1:8" ht="30" x14ac:dyDescent="0.25">
      <c r="A30" s="808" t="s">
        <v>997</v>
      </c>
      <c r="B30" s="810">
        <v>472</v>
      </c>
      <c r="C30" s="749" t="s">
        <v>738</v>
      </c>
      <c r="D30" s="800"/>
      <c r="E30" s="800"/>
      <c r="F30" s="800"/>
      <c r="G30" s="800">
        <v>472</v>
      </c>
      <c r="H30" s="782">
        <f t="shared" si="0"/>
        <v>472</v>
      </c>
    </row>
    <row r="31" spans="1:8" ht="30" x14ac:dyDescent="0.25">
      <c r="A31" s="808" t="s">
        <v>998</v>
      </c>
      <c r="B31" s="810">
        <v>1905</v>
      </c>
      <c r="C31" s="749" t="s">
        <v>738</v>
      </c>
      <c r="D31" s="800"/>
      <c r="E31" s="800"/>
      <c r="F31" s="800"/>
      <c r="G31" s="800">
        <v>1905</v>
      </c>
      <c r="H31" s="782">
        <f t="shared" si="0"/>
        <v>1905</v>
      </c>
    </row>
    <row r="32" spans="1:8" ht="15.75" thickBot="1" x14ac:dyDescent="0.25">
      <c r="A32" s="750"/>
      <c r="B32" s="751"/>
      <c r="C32" s="749"/>
      <c r="D32" s="800"/>
      <c r="E32" s="800"/>
      <c r="F32" s="800"/>
      <c r="G32" s="814"/>
      <c r="H32" s="782">
        <f t="shared" si="0"/>
        <v>0</v>
      </c>
    </row>
    <row r="33" spans="1:8" s="47" customFormat="1" ht="15" thickBot="1" x14ac:dyDescent="0.25">
      <c r="A33" s="167" t="s">
        <v>61</v>
      </c>
      <c r="B33" s="815">
        <f>SUM(B5:B32)</f>
        <v>1045959</v>
      </c>
      <c r="C33" s="816"/>
      <c r="D33" s="815">
        <f>SUM(D5:D32)</f>
        <v>0</v>
      </c>
      <c r="E33" s="815">
        <f>SUM(E5:E32)</f>
        <v>56627</v>
      </c>
      <c r="F33" s="815">
        <f t="shared" ref="F33:H33" si="1">SUM(F5:F32)</f>
        <v>1045693</v>
      </c>
      <c r="G33" s="815">
        <f t="shared" si="1"/>
        <v>-948670</v>
      </c>
      <c r="H33" s="815">
        <f t="shared" si="1"/>
        <v>97023</v>
      </c>
    </row>
  </sheetData>
  <mergeCells count="1">
    <mergeCell ref="A1:H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56" orientation="portrait" horizontalDpi="300" verticalDpi="300" r:id="rId1"/>
  <headerFooter alignWithMargins="0">
    <oddHeader>&amp;R&amp;"Times New Roman CE,Félkövér dőlt"&amp;11 6. melléklet a 4/2017. (III. 08.)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topLeftCell="A7" zoomScaleNormal="100" workbookViewId="0">
      <selection activeCell="D6" sqref="D6"/>
    </sheetView>
  </sheetViews>
  <sheetFormatPr defaultRowHeight="12.75" x14ac:dyDescent="0.2"/>
  <cols>
    <col min="1" max="1" width="54.1640625" style="32" customWidth="1"/>
    <col min="2" max="2" width="15.6640625" style="31" customWidth="1"/>
    <col min="3" max="3" width="16.33203125" style="31" customWidth="1"/>
    <col min="4" max="4" width="12.6640625" style="31" customWidth="1"/>
    <col min="5" max="6" width="18" style="31" customWidth="1"/>
    <col min="7" max="7" width="16.6640625" style="31" customWidth="1"/>
    <col min="8" max="8" width="18.83203125" style="31" customWidth="1"/>
    <col min="9" max="10" width="12.83203125" style="31" customWidth="1"/>
    <col min="11" max="11" width="13.83203125" style="31" customWidth="1"/>
    <col min="12" max="16384" width="9.33203125" style="31"/>
  </cols>
  <sheetData>
    <row r="1" spans="1:8" ht="24.75" customHeight="1" x14ac:dyDescent="0.2">
      <c r="A1" s="968" t="s">
        <v>1</v>
      </c>
      <c r="B1" s="968"/>
      <c r="C1" s="968"/>
      <c r="D1" s="968"/>
      <c r="E1" s="968"/>
      <c r="F1" s="968"/>
      <c r="G1" s="968"/>
      <c r="H1" s="968"/>
    </row>
    <row r="2" spans="1:8" ht="23.25" customHeight="1" thickBot="1" x14ac:dyDescent="0.3">
      <c r="A2" s="164"/>
      <c r="B2" s="45"/>
      <c r="C2" s="45"/>
      <c r="D2" s="45"/>
      <c r="E2" s="45"/>
      <c r="F2" s="45"/>
      <c r="G2" s="45"/>
      <c r="H2" s="41" t="str">
        <f>'[1]3.sz.mell.'!H2</f>
        <v>ezer forintban!</v>
      </c>
    </row>
    <row r="3" spans="1:8" s="34" customFormat="1" ht="48.75" customHeight="1" thickBot="1" x14ac:dyDescent="0.25">
      <c r="A3" s="165" t="s">
        <v>65</v>
      </c>
      <c r="B3" s="166" t="s">
        <v>63</v>
      </c>
      <c r="C3" s="166" t="s">
        <v>64</v>
      </c>
      <c r="D3" s="166" t="str">
        <f>+'[1]3.sz.mell.'!D3</f>
        <v>Felhasználás   2016. XII. 31-ig</v>
      </c>
      <c r="E3" s="166" t="str">
        <f>+CONCATENATE(LEFT([1]ÖSSZEFÜGGÉSEK!A6,4),". évi",CHAR(10),"eredeti előirányzat")</f>
        <v>2017. évi
eredeti előirányzat</v>
      </c>
      <c r="F3" s="166" t="s">
        <v>839</v>
      </c>
      <c r="G3" s="746" t="str">
        <f>+CONCATENATE("4. sz. módosítás",CHAR(10),LEFT([1]ÖSSZEFÜGGÉSEK!A6,4),".
(±)")</f>
        <v>4. sz. módosítás
2017.
(±)</v>
      </c>
      <c r="H3" s="42" t="str">
        <f>+CONCATENATE("Módosítás utáni",CHAR(10),LEFT([1]ÖSSZEFÜGGÉSEK!A6,4),". …….")</f>
        <v>Módosítás utáni
2017. …….</v>
      </c>
    </row>
    <row r="4" spans="1:8" s="45" customFormat="1" ht="15" customHeight="1" thickBot="1" x14ac:dyDescent="0.25">
      <c r="A4" s="253" t="s">
        <v>481</v>
      </c>
      <c r="B4" s="44" t="s">
        <v>482</v>
      </c>
      <c r="C4" s="44" t="s">
        <v>483</v>
      </c>
      <c r="D4" s="44" t="s">
        <v>485</v>
      </c>
      <c r="E4" s="44" t="s">
        <v>484</v>
      </c>
      <c r="F4" s="44" t="s">
        <v>486</v>
      </c>
      <c r="G4" s="44" t="s">
        <v>487</v>
      </c>
      <c r="H4" s="440" t="s">
        <v>874</v>
      </c>
    </row>
    <row r="5" spans="1:8" ht="33" customHeight="1" x14ac:dyDescent="0.25">
      <c r="A5" s="688" t="s">
        <v>800</v>
      </c>
      <c r="B5" s="48">
        <v>3500</v>
      </c>
      <c r="C5" s="400" t="s">
        <v>738</v>
      </c>
      <c r="D5" s="48"/>
      <c r="E5" s="48">
        <v>3500</v>
      </c>
      <c r="F5" s="48">
        <v>3500</v>
      </c>
      <c r="G5" s="48"/>
      <c r="H5" s="49">
        <f>F5+G5</f>
        <v>3500</v>
      </c>
    </row>
    <row r="6" spans="1:8" ht="15.95" customHeight="1" x14ac:dyDescent="0.25">
      <c r="A6" s="688" t="s">
        <v>782</v>
      </c>
      <c r="B6" s="48">
        <v>3000</v>
      </c>
      <c r="C6" s="400" t="s">
        <v>738</v>
      </c>
      <c r="D6" s="48"/>
      <c r="E6" s="48">
        <v>3000</v>
      </c>
      <c r="F6" s="48">
        <v>5210</v>
      </c>
      <c r="G6" s="48">
        <v>0</v>
      </c>
      <c r="H6" s="49">
        <f>F6+G6</f>
        <v>5210</v>
      </c>
    </row>
    <row r="7" spans="1:8" ht="15.95" customHeight="1" x14ac:dyDescent="0.25">
      <c r="A7" s="688" t="s">
        <v>740</v>
      </c>
      <c r="B7" s="48">
        <v>2000</v>
      </c>
      <c r="C7" s="400" t="s">
        <v>738</v>
      </c>
      <c r="D7" s="48"/>
      <c r="E7" s="48">
        <v>2000</v>
      </c>
      <c r="F7" s="48">
        <v>2000</v>
      </c>
      <c r="G7" s="48"/>
      <c r="H7" s="49">
        <f t="shared" ref="H7:H28" si="0">F7+G7</f>
        <v>2000</v>
      </c>
    </row>
    <row r="8" spans="1:8" ht="32.25" customHeight="1" x14ac:dyDescent="0.25">
      <c r="A8" s="752" t="s">
        <v>883</v>
      </c>
      <c r="B8" s="48">
        <v>2000</v>
      </c>
      <c r="C8" s="400" t="s">
        <v>738</v>
      </c>
      <c r="D8" s="48"/>
      <c r="E8" s="48">
        <v>2000</v>
      </c>
      <c r="F8" s="48">
        <v>2000</v>
      </c>
      <c r="G8" s="48"/>
      <c r="H8" s="49">
        <f t="shared" si="0"/>
        <v>2000</v>
      </c>
    </row>
    <row r="9" spans="1:8" ht="31.5" customHeight="1" x14ac:dyDescent="0.25">
      <c r="A9" s="688" t="s">
        <v>741</v>
      </c>
      <c r="B9" s="48">
        <v>5000</v>
      </c>
      <c r="C9" s="400" t="s">
        <v>738</v>
      </c>
      <c r="D9" s="48"/>
      <c r="E9" s="48">
        <v>5000</v>
      </c>
      <c r="F9" s="48">
        <v>5000</v>
      </c>
      <c r="G9" s="48"/>
      <c r="H9" s="49">
        <f t="shared" si="0"/>
        <v>5000</v>
      </c>
    </row>
    <row r="10" spans="1:8" ht="15.95" customHeight="1" x14ac:dyDescent="0.25">
      <c r="A10" s="688" t="s">
        <v>790</v>
      </c>
      <c r="B10" s="48">
        <v>200</v>
      </c>
      <c r="C10" s="400" t="s">
        <v>738</v>
      </c>
      <c r="D10" s="48"/>
      <c r="E10" s="48">
        <v>200</v>
      </c>
      <c r="F10" s="48">
        <v>200</v>
      </c>
      <c r="G10" s="48"/>
      <c r="H10" s="49">
        <f t="shared" si="0"/>
        <v>200</v>
      </c>
    </row>
    <row r="11" spans="1:8" ht="15.95" customHeight="1" x14ac:dyDescent="0.2">
      <c r="A11" s="582" t="s">
        <v>742</v>
      </c>
      <c r="B11" s="48">
        <v>1000</v>
      </c>
      <c r="C11" s="400" t="s">
        <v>738</v>
      </c>
      <c r="D11" s="48"/>
      <c r="E11" s="48">
        <v>1000</v>
      </c>
      <c r="F11" s="48">
        <v>1000</v>
      </c>
      <c r="G11" s="48"/>
      <c r="H11" s="49">
        <f t="shared" si="0"/>
        <v>1000</v>
      </c>
    </row>
    <row r="12" spans="1:8" ht="15.95" customHeight="1" x14ac:dyDescent="0.25">
      <c r="A12" s="689" t="s">
        <v>744</v>
      </c>
      <c r="B12" s="48">
        <v>2000</v>
      </c>
      <c r="C12" s="400" t="s">
        <v>738</v>
      </c>
      <c r="D12" s="48"/>
      <c r="E12" s="48">
        <v>2000</v>
      </c>
      <c r="F12" s="48">
        <v>2000</v>
      </c>
      <c r="G12" s="48"/>
      <c r="H12" s="49">
        <f t="shared" si="0"/>
        <v>2000</v>
      </c>
    </row>
    <row r="13" spans="1:8" ht="15.95" customHeight="1" x14ac:dyDescent="0.25">
      <c r="A13" s="689" t="s">
        <v>745</v>
      </c>
      <c r="B13" s="48">
        <v>2000</v>
      </c>
      <c r="C13" s="400" t="s">
        <v>738</v>
      </c>
      <c r="D13" s="48"/>
      <c r="E13" s="48">
        <v>2000</v>
      </c>
      <c r="F13" s="48">
        <v>2000</v>
      </c>
      <c r="G13" s="48"/>
      <c r="H13" s="49">
        <f t="shared" si="0"/>
        <v>2000</v>
      </c>
    </row>
    <row r="14" spans="1:8" ht="15.95" customHeight="1" x14ac:dyDescent="0.25">
      <c r="A14" s="689" t="s">
        <v>884</v>
      </c>
      <c r="B14" s="48">
        <v>1000</v>
      </c>
      <c r="C14" s="400" t="s">
        <v>738</v>
      </c>
      <c r="D14" s="48"/>
      <c r="E14" s="48">
        <v>1000</v>
      </c>
      <c r="F14" s="48">
        <v>1000</v>
      </c>
      <c r="G14" s="48"/>
      <c r="H14" s="49">
        <f t="shared" si="0"/>
        <v>1000</v>
      </c>
    </row>
    <row r="15" spans="1:8" ht="15.95" customHeight="1" x14ac:dyDescent="0.25">
      <c r="A15" s="689" t="s">
        <v>746</v>
      </c>
      <c r="B15" s="48">
        <v>5000</v>
      </c>
      <c r="C15" s="400" t="s">
        <v>738</v>
      </c>
      <c r="D15" s="48"/>
      <c r="E15" s="48">
        <v>5000</v>
      </c>
      <c r="F15" s="48">
        <v>5000</v>
      </c>
      <c r="G15" s="48"/>
      <c r="H15" s="49">
        <f t="shared" si="0"/>
        <v>5000</v>
      </c>
    </row>
    <row r="16" spans="1:8" ht="15.95" customHeight="1" x14ac:dyDescent="0.2">
      <c r="A16" s="690" t="s">
        <v>783</v>
      </c>
      <c r="B16" s="48">
        <v>6200</v>
      </c>
      <c r="C16" s="400" t="s">
        <v>738</v>
      </c>
      <c r="D16" s="48"/>
      <c r="E16" s="48">
        <v>6200</v>
      </c>
      <c r="F16" s="48">
        <v>6200</v>
      </c>
      <c r="G16" s="48"/>
      <c r="H16" s="49">
        <f t="shared" si="0"/>
        <v>6200</v>
      </c>
    </row>
    <row r="17" spans="1:8" ht="15.95" customHeight="1" x14ac:dyDescent="0.2">
      <c r="A17" s="690" t="s">
        <v>784</v>
      </c>
      <c r="B17" s="48">
        <v>800</v>
      </c>
      <c r="C17" s="400" t="s">
        <v>738</v>
      </c>
      <c r="D17" s="48"/>
      <c r="E17" s="48">
        <v>800</v>
      </c>
      <c r="F17" s="48">
        <v>800</v>
      </c>
      <c r="G17" s="48"/>
      <c r="H17" s="49">
        <f t="shared" si="0"/>
        <v>800</v>
      </c>
    </row>
    <row r="18" spans="1:8" ht="15.95" customHeight="1" x14ac:dyDescent="0.25">
      <c r="A18" s="691" t="s">
        <v>760</v>
      </c>
      <c r="B18" s="48">
        <v>2000</v>
      </c>
      <c r="C18" s="400" t="s">
        <v>738</v>
      </c>
      <c r="D18" s="48"/>
      <c r="E18" s="48">
        <v>2000</v>
      </c>
      <c r="F18" s="48">
        <v>2000</v>
      </c>
      <c r="G18" s="48"/>
      <c r="H18" s="49">
        <f t="shared" si="0"/>
        <v>2000</v>
      </c>
    </row>
    <row r="19" spans="1:8" ht="15.95" customHeight="1" x14ac:dyDescent="0.2">
      <c r="A19" s="690" t="s">
        <v>791</v>
      </c>
      <c r="B19" s="48">
        <v>190</v>
      </c>
      <c r="C19" s="400" t="s">
        <v>738</v>
      </c>
      <c r="D19" s="48"/>
      <c r="E19" s="48">
        <v>190</v>
      </c>
      <c r="F19" s="48">
        <v>190</v>
      </c>
      <c r="G19" s="48"/>
      <c r="H19" s="49">
        <f t="shared" si="0"/>
        <v>190</v>
      </c>
    </row>
    <row r="20" spans="1:8" ht="15.95" customHeight="1" x14ac:dyDescent="0.2">
      <c r="A20" s="690" t="s">
        <v>793</v>
      </c>
      <c r="B20" s="48">
        <v>587</v>
      </c>
      <c r="C20" s="400" t="s">
        <v>738</v>
      </c>
      <c r="D20" s="48"/>
      <c r="E20" s="48">
        <v>587</v>
      </c>
      <c r="F20" s="48">
        <v>587</v>
      </c>
      <c r="G20" s="48"/>
      <c r="H20" s="49">
        <f t="shared" si="0"/>
        <v>587</v>
      </c>
    </row>
    <row r="21" spans="1:8" ht="15.95" customHeight="1" x14ac:dyDescent="0.25">
      <c r="A21" s="689" t="s">
        <v>824</v>
      </c>
      <c r="B21" s="48">
        <v>467</v>
      </c>
      <c r="C21" s="400" t="s">
        <v>738</v>
      </c>
      <c r="D21" s="48"/>
      <c r="E21" s="48"/>
      <c r="F21" s="48">
        <v>467</v>
      </c>
      <c r="G21" s="48">
        <v>0</v>
      </c>
      <c r="H21" s="49">
        <f t="shared" si="0"/>
        <v>467</v>
      </c>
    </row>
    <row r="22" spans="1:8" ht="18" customHeight="1" x14ac:dyDescent="0.25">
      <c r="A22" s="689" t="s">
        <v>825</v>
      </c>
      <c r="B22" s="48">
        <v>4705</v>
      </c>
      <c r="C22" s="400" t="s">
        <v>738</v>
      </c>
      <c r="D22" s="48"/>
      <c r="E22" s="48"/>
      <c r="F22" s="48">
        <v>4705</v>
      </c>
      <c r="G22" s="48">
        <v>0</v>
      </c>
      <c r="H22" s="49">
        <f t="shared" si="0"/>
        <v>4705</v>
      </c>
    </row>
    <row r="23" spans="1:8" ht="31.5" x14ac:dyDescent="0.25">
      <c r="A23" s="753" t="s">
        <v>885</v>
      </c>
      <c r="B23" s="754">
        <v>544</v>
      </c>
      <c r="C23" s="400" t="s">
        <v>738</v>
      </c>
      <c r="D23" s="51"/>
      <c r="E23" s="51"/>
      <c r="F23" s="51">
        <v>544</v>
      </c>
      <c r="G23" s="51"/>
      <c r="H23" s="49">
        <f t="shared" si="0"/>
        <v>544</v>
      </c>
    </row>
    <row r="24" spans="1:8" ht="15.75" x14ac:dyDescent="0.25">
      <c r="A24" s="755" t="s">
        <v>886</v>
      </c>
      <c r="B24" s="817">
        <v>4583</v>
      </c>
      <c r="C24" s="400" t="s">
        <v>738</v>
      </c>
      <c r="D24" s="51"/>
      <c r="E24" s="51"/>
      <c r="F24" s="51">
        <v>4583</v>
      </c>
      <c r="G24" s="51"/>
      <c r="H24" s="49">
        <f t="shared" si="0"/>
        <v>4583</v>
      </c>
    </row>
    <row r="25" spans="1:8" ht="15.75" x14ac:dyDescent="0.25">
      <c r="A25" s="755" t="s">
        <v>887</v>
      </c>
      <c r="B25" s="817">
        <v>329</v>
      </c>
      <c r="C25" s="400" t="s">
        <v>738</v>
      </c>
      <c r="D25" s="51"/>
      <c r="E25" s="51"/>
      <c r="F25" s="51">
        <v>329</v>
      </c>
      <c r="G25" s="51"/>
      <c r="H25" s="49">
        <f t="shared" si="0"/>
        <v>329</v>
      </c>
    </row>
    <row r="26" spans="1:8" ht="15.75" x14ac:dyDescent="0.25">
      <c r="A26" s="755"/>
      <c r="B26" s="817"/>
      <c r="C26" s="400"/>
      <c r="D26" s="51"/>
      <c r="E26" s="51"/>
      <c r="F26" s="51"/>
      <c r="G26" s="51"/>
      <c r="H26" s="49"/>
    </row>
    <row r="27" spans="1:8" ht="15.75" x14ac:dyDescent="0.25">
      <c r="A27" s="756"/>
      <c r="B27" s="817"/>
      <c r="C27" s="400"/>
      <c r="D27" s="51"/>
      <c r="E27" s="51"/>
      <c r="F27" s="51"/>
      <c r="G27" s="51"/>
      <c r="H27" s="49"/>
    </row>
    <row r="28" spans="1:8" ht="13.5" thickBot="1" x14ac:dyDescent="0.25">
      <c r="A28" s="50"/>
      <c r="B28" s="51"/>
      <c r="C28" s="401"/>
      <c r="D28" s="51"/>
      <c r="E28" s="51"/>
      <c r="F28" s="51"/>
      <c r="G28" s="51"/>
      <c r="H28" s="49">
        <f t="shared" si="0"/>
        <v>0</v>
      </c>
    </row>
    <row r="29" spans="1:8" s="47" customFormat="1" ht="13.5" thickBot="1" x14ac:dyDescent="0.25">
      <c r="A29" s="167" t="s">
        <v>61</v>
      </c>
      <c r="B29" s="168">
        <f>SUM(B5:B28)</f>
        <v>47105</v>
      </c>
      <c r="C29" s="101"/>
      <c r="D29" s="168">
        <f>SUM(D5:D28)</f>
        <v>0</v>
      </c>
      <c r="E29" s="168">
        <f>SUM(E5:E28)</f>
        <v>36477</v>
      </c>
      <c r="F29" s="168">
        <f>SUM(F5:F28)</f>
        <v>49315</v>
      </c>
      <c r="G29" s="168">
        <f>SUM(G5:G28)</f>
        <v>0</v>
      </c>
      <c r="H29" s="52">
        <f>SUM(H5:H28)</f>
        <v>49315</v>
      </c>
    </row>
  </sheetData>
  <mergeCells count="1">
    <mergeCell ref="A1:H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70" orientation="portrait" horizontalDpi="300" verticalDpi="300" r:id="rId1"/>
  <headerFooter alignWithMargins="0">
    <oddHeader xml:space="preserve">&amp;R&amp;"Times New Roman CE,Félkövér dőlt"&amp;12 &amp;11 7. melléklet a 4/2017. (III. 08.)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20"/>
  <sheetViews>
    <sheetView topLeftCell="A103" zoomScaleNormal="100" workbookViewId="0">
      <selection activeCell="H49" sqref="H49"/>
    </sheetView>
  </sheetViews>
  <sheetFormatPr defaultRowHeight="12.75" x14ac:dyDescent="0.2"/>
  <cols>
    <col min="1" max="1" width="38.6640625" style="36" customWidth="1"/>
    <col min="2" max="5" width="13.83203125" style="36" customWidth="1"/>
    <col min="6" max="16384" width="9.33203125" style="36"/>
  </cols>
  <sheetData>
    <row r="1" spans="1:5" x14ac:dyDescent="0.2">
      <c r="A1" s="184"/>
      <c r="B1" s="184"/>
      <c r="C1" s="184"/>
      <c r="D1" s="184"/>
      <c r="E1" s="184"/>
    </row>
    <row r="2" spans="1:5" ht="15.75" x14ac:dyDescent="0.25">
      <c r="A2" s="185" t="s">
        <v>130</v>
      </c>
      <c r="B2" s="969" t="s">
        <v>985</v>
      </c>
      <c r="C2" s="969"/>
      <c r="D2" s="969"/>
      <c r="E2" s="969"/>
    </row>
    <row r="3" spans="1:5" ht="14.25" thickBot="1" x14ac:dyDescent="0.3">
      <c r="A3" s="184"/>
      <c r="B3" s="184"/>
      <c r="C3" s="184"/>
      <c r="D3" s="970">
        <f>'7.sz.mell.'!F2</f>
        <v>0</v>
      </c>
      <c r="E3" s="970"/>
    </row>
    <row r="4" spans="1:5" ht="15" customHeight="1" thickBot="1" x14ac:dyDescent="0.25">
      <c r="A4" s="186" t="s">
        <v>123</v>
      </c>
      <c r="B4" s="187" t="str">
        <f>CONCATENATE((LEFT(ÖSSZEFÜGGÉSEK!A5,4)),".")</f>
        <v>2017.</v>
      </c>
      <c r="C4" s="187" t="str">
        <f>CONCATENATE((LEFT(ÖSSZEFÜGGÉSEK!A5,4))+1,".")</f>
        <v>2018.</v>
      </c>
      <c r="D4" s="187" t="str">
        <f>CONCATENATE((LEFT(ÖSSZEFÜGGÉSEK!A5,4))+1,". után")</f>
        <v>2018. után</v>
      </c>
      <c r="E4" s="188" t="s">
        <v>50</v>
      </c>
    </row>
    <row r="5" spans="1:5" x14ac:dyDescent="0.2">
      <c r="A5" s="189" t="s">
        <v>124</v>
      </c>
      <c r="B5" s="73"/>
      <c r="C5" s="73"/>
      <c r="D5" s="73"/>
      <c r="E5" s="190">
        <f t="shared" ref="E5:E11" si="0">SUM(B5:D5)</f>
        <v>0</v>
      </c>
    </row>
    <row r="6" spans="1:5" x14ac:dyDescent="0.2">
      <c r="A6" s="191" t="s">
        <v>137</v>
      </c>
      <c r="B6" s="74"/>
      <c r="C6" s="74"/>
      <c r="D6" s="74"/>
      <c r="E6" s="192">
        <f t="shared" si="0"/>
        <v>0</v>
      </c>
    </row>
    <row r="7" spans="1:5" x14ac:dyDescent="0.2">
      <c r="A7" s="193" t="s">
        <v>125</v>
      </c>
      <c r="B7" s="75">
        <v>6537960</v>
      </c>
      <c r="C7" s="75"/>
      <c r="D7" s="75"/>
      <c r="E7" s="194">
        <f t="shared" si="0"/>
        <v>6537960</v>
      </c>
    </row>
    <row r="8" spans="1:5" x14ac:dyDescent="0.2">
      <c r="A8" s="193" t="s">
        <v>139</v>
      </c>
      <c r="B8" s="75"/>
      <c r="C8" s="75"/>
      <c r="D8" s="75"/>
      <c r="E8" s="194">
        <f t="shared" si="0"/>
        <v>0</v>
      </c>
    </row>
    <row r="9" spans="1:5" x14ac:dyDescent="0.2">
      <c r="A9" s="193" t="s">
        <v>126</v>
      </c>
      <c r="B9" s="75"/>
      <c r="C9" s="75"/>
      <c r="D9" s="75"/>
      <c r="E9" s="194">
        <f t="shared" si="0"/>
        <v>0</v>
      </c>
    </row>
    <row r="10" spans="1:5" x14ac:dyDescent="0.2">
      <c r="A10" s="193" t="s">
        <v>127</v>
      </c>
      <c r="B10" s="75"/>
      <c r="C10" s="75"/>
      <c r="D10" s="75"/>
      <c r="E10" s="194">
        <f t="shared" si="0"/>
        <v>0</v>
      </c>
    </row>
    <row r="11" spans="1:5" ht="13.5" thickBot="1" x14ac:dyDescent="0.25">
      <c r="A11" s="76"/>
      <c r="B11" s="77"/>
      <c r="C11" s="77"/>
      <c r="D11" s="77"/>
      <c r="E11" s="194">
        <f t="shared" si="0"/>
        <v>0</v>
      </c>
    </row>
    <row r="12" spans="1:5" ht="13.5" thickBot="1" x14ac:dyDescent="0.25">
      <c r="A12" s="195" t="s">
        <v>129</v>
      </c>
      <c r="B12" s="196">
        <f>B5+SUM(B7:B11)</f>
        <v>6537960</v>
      </c>
      <c r="C12" s="196">
        <f>C5+SUM(C7:C11)</f>
        <v>0</v>
      </c>
      <c r="D12" s="196">
        <f>D5+SUM(D7:D11)</f>
        <v>0</v>
      </c>
      <c r="E12" s="197">
        <f>E5+SUM(E7:E11)</f>
        <v>6537960</v>
      </c>
    </row>
    <row r="13" spans="1:5" ht="13.5" thickBot="1" x14ac:dyDescent="0.25">
      <c r="A13" s="40"/>
      <c r="B13" s="40"/>
      <c r="C13" s="40"/>
      <c r="D13" s="40"/>
      <c r="E13" s="40"/>
    </row>
    <row r="14" spans="1:5" ht="15" customHeight="1" thickBot="1" x14ac:dyDescent="0.25">
      <c r="A14" s="186" t="s">
        <v>128</v>
      </c>
      <c r="B14" s="187" t="str">
        <f>+B4</f>
        <v>2017.</v>
      </c>
      <c r="C14" s="187" t="str">
        <f>+C4</f>
        <v>2018.</v>
      </c>
      <c r="D14" s="187" t="str">
        <f>+D4</f>
        <v>2018. után</v>
      </c>
      <c r="E14" s="188" t="s">
        <v>50</v>
      </c>
    </row>
    <row r="15" spans="1:5" x14ac:dyDescent="0.2">
      <c r="A15" s="189" t="s">
        <v>133</v>
      </c>
      <c r="B15" s="73"/>
      <c r="C15" s="73"/>
      <c r="D15" s="73"/>
      <c r="E15" s="190">
        <f t="shared" ref="E15:E21" si="1">SUM(B15:D15)</f>
        <v>0</v>
      </c>
    </row>
    <row r="16" spans="1:5" x14ac:dyDescent="0.2">
      <c r="A16" s="198" t="s">
        <v>134</v>
      </c>
      <c r="B16" s="75"/>
      <c r="C16" s="75"/>
      <c r="D16" s="75"/>
      <c r="E16" s="194">
        <f t="shared" si="1"/>
        <v>0</v>
      </c>
    </row>
    <row r="17" spans="1:5" x14ac:dyDescent="0.2">
      <c r="A17" s="193" t="s">
        <v>135</v>
      </c>
      <c r="B17" s="75">
        <v>6537960</v>
      </c>
      <c r="C17" s="75"/>
      <c r="D17" s="75"/>
      <c r="E17" s="194">
        <f t="shared" si="1"/>
        <v>6537960</v>
      </c>
    </row>
    <row r="18" spans="1:5" x14ac:dyDescent="0.2">
      <c r="A18" s="193" t="s">
        <v>136</v>
      </c>
      <c r="B18" s="75"/>
      <c r="C18" s="75"/>
      <c r="D18" s="75"/>
      <c r="E18" s="194">
        <f t="shared" si="1"/>
        <v>0</v>
      </c>
    </row>
    <row r="19" spans="1:5" x14ac:dyDescent="0.2">
      <c r="A19" s="78"/>
      <c r="B19" s="75"/>
      <c r="C19" s="75"/>
      <c r="D19" s="75"/>
      <c r="E19" s="194">
        <f t="shared" si="1"/>
        <v>0</v>
      </c>
    </row>
    <row r="20" spans="1:5" x14ac:dyDescent="0.2">
      <c r="A20" s="78"/>
      <c r="B20" s="75"/>
      <c r="C20" s="75"/>
      <c r="D20" s="75"/>
      <c r="E20" s="194">
        <f t="shared" si="1"/>
        <v>0</v>
      </c>
    </row>
    <row r="21" spans="1:5" ht="13.5" thickBot="1" x14ac:dyDescent="0.25">
      <c r="A21" s="76"/>
      <c r="B21" s="77"/>
      <c r="C21" s="77"/>
      <c r="D21" s="77"/>
      <c r="E21" s="194">
        <f t="shared" si="1"/>
        <v>0</v>
      </c>
    </row>
    <row r="22" spans="1:5" ht="13.5" thickBot="1" x14ac:dyDescent="0.25">
      <c r="A22" s="195" t="s">
        <v>52</v>
      </c>
      <c r="B22" s="196">
        <f>SUM(B15:B21)</f>
        <v>6537960</v>
      </c>
      <c r="C22" s="196">
        <f>SUM(C15:C21)</f>
        <v>0</v>
      </c>
      <c r="D22" s="196">
        <f>SUM(D15:D21)</f>
        <v>0</v>
      </c>
      <c r="E22" s="197">
        <f>SUM(E15:E21)</f>
        <v>6537960</v>
      </c>
    </row>
    <row r="23" spans="1:5" x14ac:dyDescent="0.2">
      <c r="A23" s="184"/>
      <c r="B23" s="184"/>
      <c r="C23" s="184"/>
      <c r="D23" s="184"/>
      <c r="E23" s="184"/>
    </row>
    <row r="24" spans="1:5" x14ac:dyDescent="0.2">
      <c r="A24" s="184"/>
      <c r="B24" s="184"/>
      <c r="C24" s="184"/>
      <c r="D24" s="184"/>
      <c r="E24" s="184"/>
    </row>
    <row r="25" spans="1:5" ht="15.75" x14ac:dyDescent="0.25">
      <c r="A25" s="185" t="s">
        <v>130</v>
      </c>
      <c r="B25" s="969" t="s">
        <v>986</v>
      </c>
      <c r="C25" s="969"/>
      <c r="D25" s="969"/>
      <c r="E25" s="969"/>
    </row>
    <row r="26" spans="1:5" ht="14.25" thickBot="1" x14ac:dyDescent="0.3">
      <c r="A26" s="184"/>
      <c r="B26" s="184"/>
      <c r="C26" s="184"/>
      <c r="D26" s="970">
        <f>D3</f>
        <v>0</v>
      </c>
      <c r="E26" s="970"/>
    </row>
    <row r="27" spans="1:5" ht="13.5" thickBot="1" x14ac:dyDescent="0.25">
      <c r="A27" s="186" t="s">
        <v>123</v>
      </c>
      <c r="B27" s="187" t="str">
        <f>+B14</f>
        <v>2017.</v>
      </c>
      <c r="C27" s="187" t="str">
        <f>+C14</f>
        <v>2018.</v>
      </c>
      <c r="D27" s="187" t="str">
        <f>+D14</f>
        <v>2018. után</v>
      </c>
      <c r="E27" s="188" t="s">
        <v>50</v>
      </c>
    </row>
    <row r="28" spans="1:5" x14ac:dyDescent="0.2">
      <c r="A28" s="189" t="s">
        <v>124</v>
      </c>
      <c r="B28" s="73"/>
      <c r="C28" s="73"/>
      <c r="D28" s="73"/>
      <c r="E28" s="190">
        <f t="shared" ref="E28:E34" si="2">SUM(B28:D28)</f>
        <v>0</v>
      </c>
    </row>
    <row r="29" spans="1:5" x14ac:dyDescent="0.2">
      <c r="A29" s="191" t="s">
        <v>137</v>
      </c>
      <c r="B29" s="74"/>
      <c r="C29" s="74"/>
      <c r="D29" s="74"/>
      <c r="E29" s="192">
        <f t="shared" si="2"/>
        <v>0</v>
      </c>
    </row>
    <row r="30" spans="1:5" x14ac:dyDescent="0.2">
      <c r="A30" s="193" t="s">
        <v>125</v>
      </c>
      <c r="B30" s="75">
        <v>7000000</v>
      </c>
      <c r="C30" s="75"/>
      <c r="D30" s="75"/>
      <c r="E30" s="194">
        <f t="shared" si="2"/>
        <v>7000000</v>
      </c>
    </row>
    <row r="31" spans="1:5" x14ac:dyDescent="0.2">
      <c r="A31" s="193" t="s">
        <v>139</v>
      </c>
      <c r="B31" s="75"/>
      <c r="C31" s="75"/>
      <c r="D31" s="75"/>
      <c r="E31" s="194">
        <f t="shared" si="2"/>
        <v>0</v>
      </c>
    </row>
    <row r="32" spans="1:5" x14ac:dyDescent="0.2">
      <c r="A32" s="193" t="s">
        <v>126</v>
      </c>
      <c r="B32" s="75"/>
      <c r="C32" s="75"/>
      <c r="D32" s="75"/>
      <c r="E32" s="194">
        <f t="shared" si="2"/>
        <v>0</v>
      </c>
    </row>
    <row r="33" spans="1:5" x14ac:dyDescent="0.2">
      <c r="A33" s="193" t="s">
        <v>127</v>
      </c>
      <c r="B33" s="75"/>
      <c r="C33" s="75"/>
      <c r="D33" s="75"/>
      <c r="E33" s="194">
        <f t="shared" si="2"/>
        <v>0</v>
      </c>
    </row>
    <row r="34" spans="1:5" ht="13.5" thickBot="1" x14ac:dyDescent="0.25">
      <c r="A34" s="76"/>
      <c r="B34" s="77"/>
      <c r="C34" s="77"/>
      <c r="D34" s="77"/>
      <c r="E34" s="194">
        <f t="shared" si="2"/>
        <v>0</v>
      </c>
    </row>
    <row r="35" spans="1:5" ht="13.5" thickBot="1" x14ac:dyDescent="0.25">
      <c r="A35" s="195" t="s">
        <v>129</v>
      </c>
      <c r="B35" s="196">
        <f>B28+SUM(B30:B34)</f>
        <v>7000000</v>
      </c>
      <c r="C35" s="196">
        <f>C28+SUM(C30:C34)</f>
        <v>0</v>
      </c>
      <c r="D35" s="196">
        <f>D28+SUM(D30:D34)</f>
        <v>0</v>
      </c>
      <c r="E35" s="197">
        <f>E28+SUM(E30:E34)</f>
        <v>7000000</v>
      </c>
    </row>
    <row r="36" spans="1:5" ht="13.5" thickBot="1" x14ac:dyDescent="0.25">
      <c r="A36" s="40"/>
      <c r="B36" s="40"/>
      <c r="C36" s="40"/>
      <c r="D36" s="40"/>
      <c r="E36" s="40"/>
    </row>
    <row r="37" spans="1:5" ht="13.5" thickBot="1" x14ac:dyDescent="0.25">
      <c r="A37" s="186" t="s">
        <v>128</v>
      </c>
      <c r="B37" s="187" t="str">
        <f>+B27</f>
        <v>2017.</v>
      </c>
      <c r="C37" s="187" t="str">
        <f>+C27</f>
        <v>2018.</v>
      </c>
      <c r="D37" s="187" t="str">
        <f>+D27</f>
        <v>2018. után</v>
      </c>
      <c r="E37" s="188" t="s">
        <v>50</v>
      </c>
    </row>
    <row r="38" spans="1:5" x14ac:dyDescent="0.2">
      <c r="A38" s="189" t="s">
        <v>133</v>
      </c>
      <c r="B38" s="73"/>
      <c r="C38" s="73"/>
      <c r="D38" s="73"/>
      <c r="E38" s="190">
        <f t="shared" ref="E38:E44" si="3">SUM(B38:D38)</f>
        <v>0</v>
      </c>
    </row>
    <row r="39" spans="1:5" x14ac:dyDescent="0.2">
      <c r="A39" s="198" t="s">
        <v>134</v>
      </c>
      <c r="B39" s="75">
        <v>7000000</v>
      </c>
      <c r="C39" s="75"/>
      <c r="D39" s="75"/>
      <c r="E39" s="194">
        <f t="shared" si="3"/>
        <v>7000000</v>
      </c>
    </row>
    <row r="40" spans="1:5" x14ac:dyDescent="0.2">
      <c r="A40" s="193" t="s">
        <v>135</v>
      </c>
      <c r="B40" s="75"/>
      <c r="C40" s="75"/>
      <c r="D40" s="75"/>
      <c r="E40" s="194">
        <f t="shared" si="3"/>
        <v>0</v>
      </c>
    </row>
    <row r="41" spans="1:5" x14ac:dyDescent="0.2">
      <c r="A41" s="193" t="s">
        <v>136</v>
      </c>
      <c r="B41" s="75"/>
      <c r="C41" s="75"/>
      <c r="D41" s="75"/>
      <c r="E41" s="194">
        <f t="shared" si="3"/>
        <v>0</v>
      </c>
    </row>
    <row r="42" spans="1:5" x14ac:dyDescent="0.2">
      <c r="A42" s="78"/>
      <c r="B42" s="75"/>
      <c r="C42" s="75"/>
      <c r="D42" s="75"/>
      <c r="E42" s="194">
        <f t="shared" si="3"/>
        <v>0</v>
      </c>
    </row>
    <row r="43" spans="1:5" x14ac:dyDescent="0.2">
      <c r="A43" s="78"/>
      <c r="B43" s="75"/>
      <c r="C43" s="75"/>
      <c r="D43" s="75"/>
      <c r="E43" s="194">
        <f t="shared" si="3"/>
        <v>0</v>
      </c>
    </row>
    <row r="44" spans="1:5" ht="13.5" thickBot="1" x14ac:dyDescent="0.25">
      <c r="A44" s="76"/>
      <c r="B44" s="77"/>
      <c r="C44" s="77"/>
      <c r="D44" s="77"/>
      <c r="E44" s="194">
        <f t="shared" si="3"/>
        <v>0</v>
      </c>
    </row>
    <row r="45" spans="1:5" ht="13.5" thickBot="1" x14ac:dyDescent="0.25">
      <c r="A45" s="195" t="s">
        <v>52</v>
      </c>
      <c r="B45" s="196">
        <f>SUM(B38:B44)</f>
        <v>7000000</v>
      </c>
      <c r="C45" s="196">
        <f>SUM(C38:C44)</f>
        <v>0</v>
      </c>
      <c r="D45" s="196">
        <f>SUM(D38:D44)</f>
        <v>0</v>
      </c>
      <c r="E45" s="197">
        <f>SUM(E38:E44)</f>
        <v>7000000</v>
      </c>
    </row>
    <row r="46" spans="1:5" x14ac:dyDescent="0.2">
      <c r="A46" s="184"/>
      <c r="B46" s="184"/>
      <c r="C46" s="184"/>
      <c r="D46" s="184"/>
      <c r="E46" s="184"/>
    </row>
    <row r="47" spans="1:5" ht="15.75" x14ac:dyDescent="0.2">
      <c r="A47" s="978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47" s="978"/>
      <c r="C47" s="978"/>
      <c r="D47" s="978"/>
      <c r="E47" s="978"/>
    </row>
    <row r="48" spans="1:5" ht="13.5" thickBot="1" x14ac:dyDescent="0.25">
      <c r="A48" s="184"/>
      <c r="B48" s="184"/>
      <c r="C48" s="184"/>
      <c r="D48" s="184"/>
      <c r="E48" s="184"/>
    </row>
    <row r="49" spans="1:8" ht="13.5" thickBot="1" x14ac:dyDescent="0.25">
      <c r="A49" s="983" t="s">
        <v>131</v>
      </c>
      <c r="B49" s="984"/>
      <c r="C49" s="985"/>
      <c r="D49" s="981" t="s">
        <v>546</v>
      </c>
      <c r="E49" s="982"/>
      <c r="H49" s="37"/>
    </row>
    <row r="50" spans="1:8" x14ac:dyDescent="0.2">
      <c r="A50" s="986"/>
      <c r="B50" s="987"/>
      <c r="C50" s="988"/>
      <c r="D50" s="974"/>
      <c r="E50" s="975"/>
    </row>
    <row r="51" spans="1:8" ht="13.5" thickBot="1" x14ac:dyDescent="0.25">
      <c r="A51" s="989"/>
      <c r="B51" s="990"/>
      <c r="C51" s="991"/>
      <c r="D51" s="976"/>
      <c r="E51" s="977"/>
    </row>
    <row r="52" spans="1:8" ht="13.5" thickBot="1" x14ac:dyDescent="0.25">
      <c r="A52" s="971" t="s">
        <v>52</v>
      </c>
      <c r="B52" s="972"/>
      <c r="C52" s="973"/>
      <c r="D52" s="979">
        <f>SUM(D50:E51)</f>
        <v>0</v>
      </c>
      <c r="E52" s="980"/>
    </row>
    <row r="54" spans="1:8" ht="15.75" x14ac:dyDescent="0.25">
      <c r="A54" s="185" t="s">
        <v>130</v>
      </c>
      <c r="B54" s="969" t="s">
        <v>987</v>
      </c>
      <c r="C54" s="969"/>
      <c r="D54" s="969"/>
      <c r="E54" s="969"/>
    </row>
    <row r="55" spans="1:8" ht="14.25" thickBot="1" x14ac:dyDescent="0.3">
      <c r="A55" s="184"/>
      <c r="B55" s="184"/>
      <c r="C55" s="184"/>
      <c r="D55" s="970">
        <f>D32</f>
        <v>0</v>
      </c>
      <c r="E55" s="970"/>
    </row>
    <row r="56" spans="1:8" ht="13.5" thickBot="1" x14ac:dyDescent="0.25">
      <c r="A56" s="186" t="s">
        <v>123</v>
      </c>
      <c r="B56" s="187" t="str">
        <f>+B37</f>
        <v>2017.</v>
      </c>
      <c r="C56" s="187" t="str">
        <f t="shared" ref="C56:D56" si="4">+C37</f>
        <v>2018.</v>
      </c>
      <c r="D56" s="187" t="str">
        <f t="shared" si="4"/>
        <v>2018. után</v>
      </c>
      <c r="E56" s="188" t="s">
        <v>50</v>
      </c>
    </row>
    <row r="57" spans="1:8" x14ac:dyDescent="0.2">
      <c r="A57" s="189" t="s">
        <v>124</v>
      </c>
      <c r="B57" s="73"/>
      <c r="C57" s="73"/>
      <c r="D57" s="73"/>
      <c r="E57" s="190">
        <f t="shared" ref="E57:E63" si="5">SUM(B57:D57)</f>
        <v>0</v>
      </c>
    </row>
    <row r="58" spans="1:8" x14ac:dyDescent="0.2">
      <c r="A58" s="191" t="s">
        <v>137</v>
      </c>
      <c r="B58" s="74"/>
      <c r="C58" s="74"/>
      <c r="D58" s="74"/>
      <c r="E58" s="192">
        <f t="shared" si="5"/>
        <v>0</v>
      </c>
    </row>
    <row r="59" spans="1:8" x14ac:dyDescent="0.2">
      <c r="A59" s="193" t="s">
        <v>125</v>
      </c>
      <c r="B59" s="75">
        <v>248701860</v>
      </c>
      <c r="C59" s="75"/>
      <c r="D59" s="75"/>
      <c r="E59" s="194">
        <f t="shared" si="5"/>
        <v>248701860</v>
      </c>
    </row>
    <row r="60" spans="1:8" x14ac:dyDescent="0.2">
      <c r="A60" s="193" t="s">
        <v>139</v>
      </c>
      <c r="B60" s="75"/>
      <c r="C60" s="75"/>
      <c r="D60" s="75"/>
      <c r="E60" s="194">
        <f t="shared" si="5"/>
        <v>0</v>
      </c>
    </row>
    <row r="61" spans="1:8" x14ac:dyDescent="0.2">
      <c r="A61" s="193" t="s">
        <v>126</v>
      </c>
      <c r="B61" s="75"/>
      <c r="C61" s="75"/>
      <c r="D61" s="75"/>
      <c r="E61" s="194">
        <f t="shared" si="5"/>
        <v>0</v>
      </c>
    </row>
    <row r="62" spans="1:8" x14ac:dyDescent="0.2">
      <c r="A62" s="193" t="s">
        <v>127</v>
      </c>
      <c r="B62" s="75"/>
      <c r="C62" s="75"/>
      <c r="D62" s="75"/>
      <c r="E62" s="194">
        <f t="shared" si="5"/>
        <v>0</v>
      </c>
    </row>
    <row r="63" spans="1:8" ht="13.5" thickBot="1" x14ac:dyDescent="0.25">
      <c r="A63" s="76"/>
      <c r="B63" s="77"/>
      <c r="C63" s="77"/>
      <c r="D63" s="77"/>
      <c r="E63" s="194">
        <f t="shared" si="5"/>
        <v>0</v>
      </c>
    </row>
    <row r="64" spans="1:8" ht="13.5" thickBot="1" x14ac:dyDescent="0.25">
      <c r="A64" s="195" t="s">
        <v>129</v>
      </c>
      <c r="B64" s="196">
        <f>B57+SUM(B59:B63)</f>
        <v>248701860</v>
      </c>
      <c r="C64" s="196">
        <f>C57+SUM(C59:C63)</f>
        <v>0</v>
      </c>
      <c r="D64" s="196">
        <f>D57+SUM(D59:D63)</f>
        <v>0</v>
      </c>
      <c r="E64" s="197">
        <f>E57+SUM(E59:E63)</f>
        <v>248701860</v>
      </c>
    </row>
    <row r="65" spans="1:5" ht="13.5" thickBot="1" x14ac:dyDescent="0.25">
      <c r="A65" s="40"/>
      <c r="B65" s="40"/>
      <c r="C65" s="40"/>
      <c r="D65" s="40"/>
      <c r="E65" s="40"/>
    </row>
    <row r="66" spans="1:5" ht="13.5" thickBot="1" x14ac:dyDescent="0.25">
      <c r="A66" s="186" t="s">
        <v>128</v>
      </c>
      <c r="B66" s="187" t="str">
        <f>+B56</f>
        <v>2017.</v>
      </c>
      <c r="C66" s="187" t="str">
        <f>+C56</f>
        <v>2018.</v>
      </c>
      <c r="D66" s="187" t="str">
        <f>+D56</f>
        <v>2018. után</v>
      </c>
      <c r="E66" s="188" t="s">
        <v>50</v>
      </c>
    </row>
    <row r="67" spans="1:5" x14ac:dyDescent="0.2">
      <c r="A67" s="189" t="s">
        <v>133</v>
      </c>
      <c r="B67" s="73"/>
      <c r="C67" s="73"/>
      <c r="D67" s="73"/>
      <c r="E67" s="190">
        <f t="shared" ref="E67:E73" si="6">SUM(B67:D67)</f>
        <v>0</v>
      </c>
    </row>
    <row r="68" spans="1:5" x14ac:dyDescent="0.2">
      <c r="A68" s="198" t="s">
        <v>134</v>
      </c>
      <c r="B68" s="75">
        <v>239584860</v>
      </c>
      <c r="C68" s="75"/>
      <c r="D68" s="75"/>
      <c r="E68" s="194">
        <f t="shared" si="6"/>
        <v>239584860</v>
      </c>
    </row>
    <row r="69" spans="1:5" x14ac:dyDescent="0.2">
      <c r="A69" s="193" t="s">
        <v>135</v>
      </c>
      <c r="B69" s="75">
        <v>9117000</v>
      </c>
      <c r="C69" s="75"/>
      <c r="D69" s="75"/>
      <c r="E69" s="194">
        <f t="shared" si="6"/>
        <v>9117000</v>
      </c>
    </row>
    <row r="70" spans="1:5" x14ac:dyDescent="0.2">
      <c r="A70" s="193" t="s">
        <v>136</v>
      </c>
      <c r="B70" s="75"/>
      <c r="C70" s="75"/>
      <c r="D70" s="75"/>
      <c r="E70" s="194">
        <f t="shared" si="6"/>
        <v>0</v>
      </c>
    </row>
    <row r="71" spans="1:5" x14ac:dyDescent="0.2">
      <c r="A71" s="78"/>
      <c r="B71" s="75"/>
      <c r="C71" s="75"/>
      <c r="D71" s="75"/>
      <c r="E71" s="194">
        <f t="shared" si="6"/>
        <v>0</v>
      </c>
    </row>
    <row r="72" spans="1:5" x14ac:dyDescent="0.2">
      <c r="A72" s="78"/>
      <c r="B72" s="75"/>
      <c r="C72" s="75"/>
      <c r="D72" s="75"/>
      <c r="E72" s="194">
        <f t="shared" si="6"/>
        <v>0</v>
      </c>
    </row>
    <row r="73" spans="1:5" ht="13.5" thickBot="1" x14ac:dyDescent="0.25">
      <c r="A73" s="76"/>
      <c r="B73" s="77"/>
      <c r="C73" s="77"/>
      <c r="D73" s="77"/>
      <c r="E73" s="194">
        <f t="shared" si="6"/>
        <v>0</v>
      </c>
    </row>
    <row r="74" spans="1:5" ht="13.5" thickBot="1" x14ac:dyDescent="0.25">
      <c r="A74" s="195" t="s">
        <v>52</v>
      </c>
      <c r="B74" s="196">
        <f>SUM(B67:B73)</f>
        <v>248701860</v>
      </c>
      <c r="C74" s="196">
        <f>SUM(C67:C73)</f>
        <v>0</v>
      </c>
      <c r="D74" s="196">
        <f>SUM(D67:D73)</f>
        <v>0</v>
      </c>
      <c r="E74" s="197">
        <f>SUM(E67:E73)</f>
        <v>248701860</v>
      </c>
    </row>
    <row r="77" spans="1:5" ht="15.75" x14ac:dyDescent="0.25">
      <c r="A77" s="185" t="s">
        <v>130</v>
      </c>
      <c r="B77" s="969" t="s">
        <v>989</v>
      </c>
      <c r="C77" s="969"/>
      <c r="D77" s="969"/>
      <c r="E77" s="969"/>
    </row>
    <row r="78" spans="1:5" ht="14.25" thickBot="1" x14ac:dyDescent="0.3">
      <c r="A78" s="184"/>
      <c r="B78" s="184"/>
      <c r="C78" s="184"/>
      <c r="D78" s="970">
        <f>D55</f>
        <v>0</v>
      </c>
      <c r="E78" s="970"/>
    </row>
    <row r="79" spans="1:5" ht="13.5" thickBot="1" x14ac:dyDescent="0.25">
      <c r="A79" s="186" t="s">
        <v>123</v>
      </c>
      <c r="B79" s="187" t="str">
        <f>+B56</f>
        <v>2017.</v>
      </c>
      <c r="C79" s="187" t="str">
        <f t="shared" ref="C79:D79" si="7">+C56</f>
        <v>2018.</v>
      </c>
      <c r="D79" s="187" t="str">
        <f t="shared" si="7"/>
        <v>2018. után</v>
      </c>
      <c r="E79" s="188" t="s">
        <v>50</v>
      </c>
    </row>
    <row r="80" spans="1:5" x14ac:dyDescent="0.2">
      <c r="A80" s="189" t="s">
        <v>124</v>
      </c>
      <c r="B80" s="73"/>
      <c r="C80" s="73"/>
      <c r="D80" s="73"/>
      <c r="E80" s="190">
        <f t="shared" ref="E80:E86" si="8">SUM(B80:D80)</f>
        <v>0</v>
      </c>
    </row>
    <row r="81" spans="1:5" x14ac:dyDescent="0.2">
      <c r="A81" s="191" t="s">
        <v>137</v>
      </c>
      <c r="B81" s="74"/>
      <c r="C81" s="74"/>
      <c r="D81" s="74"/>
      <c r="E81" s="192">
        <f t="shared" si="8"/>
        <v>0</v>
      </c>
    </row>
    <row r="82" spans="1:5" x14ac:dyDescent="0.2">
      <c r="A82" s="193" t="s">
        <v>125</v>
      </c>
      <c r="B82" s="75">
        <v>504309929</v>
      </c>
      <c r="C82" s="75"/>
      <c r="D82" s="75"/>
      <c r="E82" s="194">
        <f t="shared" si="8"/>
        <v>504309929</v>
      </c>
    </row>
    <row r="83" spans="1:5" x14ac:dyDescent="0.2">
      <c r="A83" s="193" t="s">
        <v>139</v>
      </c>
      <c r="B83" s="75"/>
      <c r="C83" s="75"/>
      <c r="D83" s="75"/>
      <c r="E83" s="194">
        <f t="shared" si="8"/>
        <v>0</v>
      </c>
    </row>
    <row r="84" spans="1:5" x14ac:dyDescent="0.2">
      <c r="A84" s="193" t="s">
        <v>126</v>
      </c>
      <c r="B84" s="75"/>
      <c r="C84" s="75"/>
      <c r="D84" s="75"/>
      <c r="E84" s="194">
        <f t="shared" si="8"/>
        <v>0</v>
      </c>
    </row>
    <row r="85" spans="1:5" x14ac:dyDescent="0.2">
      <c r="A85" s="193" t="s">
        <v>127</v>
      </c>
      <c r="B85" s="75"/>
      <c r="C85" s="75"/>
      <c r="D85" s="75"/>
      <c r="E85" s="194">
        <f t="shared" si="8"/>
        <v>0</v>
      </c>
    </row>
    <row r="86" spans="1:5" ht="13.5" thickBot="1" x14ac:dyDescent="0.25">
      <c r="A86" s="76"/>
      <c r="B86" s="77"/>
      <c r="C86" s="77"/>
      <c r="D86" s="77"/>
      <c r="E86" s="194">
        <f t="shared" si="8"/>
        <v>0</v>
      </c>
    </row>
    <row r="87" spans="1:5" ht="13.5" thickBot="1" x14ac:dyDescent="0.25">
      <c r="A87" s="195" t="s">
        <v>129</v>
      </c>
      <c r="B87" s="196">
        <f>B80+SUM(B82:B86)</f>
        <v>504309929</v>
      </c>
      <c r="C87" s="196">
        <f>C80+SUM(C82:C86)</f>
        <v>0</v>
      </c>
      <c r="D87" s="196">
        <f>D80+SUM(D82:D86)</f>
        <v>0</v>
      </c>
      <c r="E87" s="197">
        <f>E80+SUM(E82:E86)</f>
        <v>504309929</v>
      </c>
    </row>
    <row r="88" spans="1:5" ht="13.5" thickBot="1" x14ac:dyDescent="0.25">
      <c r="A88" s="40"/>
      <c r="B88" s="40"/>
      <c r="C88" s="40"/>
      <c r="D88" s="40"/>
      <c r="E88" s="40"/>
    </row>
    <row r="89" spans="1:5" ht="13.5" thickBot="1" x14ac:dyDescent="0.25">
      <c r="A89" s="186" t="s">
        <v>128</v>
      </c>
      <c r="B89" s="187" t="str">
        <f>+B79</f>
        <v>2017.</v>
      </c>
      <c r="C89" s="187" t="str">
        <f>+C79</f>
        <v>2018.</v>
      </c>
      <c r="D89" s="187" t="str">
        <f>+D79</f>
        <v>2018. után</v>
      </c>
      <c r="E89" s="188" t="s">
        <v>50</v>
      </c>
    </row>
    <row r="90" spans="1:5" x14ac:dyDescent="0.2">
      <c r="A90" s="189" t="s">
        <v>133</v>
      </c>
      <c r="B90" s="73"/>
      <c r="C90" s="73"/>
      <c r="D90" s="73"/>
      <c r="E90" s="190">
        <f t="shared" ref="E90:E96" si="9">SUM(B90:D90)</f>
        <v>0</v>
      </c>
    </row>
    <row r="91" spans="1:5" x14ac:dyDescent="0.2">
      <c r="A91" s="198" t="s">
        <v>134</v>
      </c>
      <c r="B91" s="75">
        <v>501959929</v>
      </c>
      <c r="C91" s="75"/>
      <c r="D91" s="75"/>
      <c r="E91" s="194">
        <f t="shared" si="9"/>
        <v>501959929</v>
      </c>
    </row>
    <row r="92" spans="1:5" x14ac:dyDescent="0.2">
      <c r="A92" s="193" t="s">
        <v>135</v>
      </c>
      <c r="B92" s="75">
        <v>2350000</v>
      </c>
      <c r="C92" s="75"/>
      <c r="D92" s="75"/>
      <c r="E92" s="194">
        <f t="shared" si="9"/>
        <v>2350000</v>
      </c>
    </row>
    <row r="93" spans="1:5" x14ac:dyDescent="0.2">
      <c r="A93" s="193" t="s">
        <v>136</v>
      </c>
      <c r="B93" s="75"/>
      <c r="C93" s="75"/>
      <c r="D93" s="75"/>
      <c r="E93" s="194">
        <f t="shared" si="9"/>
        <v>0</v>
      </c>
    </row>
    <row r="94" spans="1:5" x14ac:dyDescent="0.2">
      <c r="A94" s="78"/>
      <c r="B94" s="75"/>
      <c r="C94" s="75"/>
      <c r="D94" s="75"/>
      <c r="E94" s="194">
        <f t="shared" si="9"/>
        <v>0</v>
      </c>
    </row>
    <row r="95" spans="1:5" x14ac:dyDescent="0.2">
      <c r="A95" s="78"/>
      <c r="B95" s="75"/>
      <c r="C95" s="75"/>
      <c r="D95" s="75"/>
      <c r="E95" s="194">
        <f t="shared" si="9"/>
        <v>0</v>
      </c>
    </row>
    <row r="96" spans="1:5" ht="13.5" thickBot="1" x14ac:dyDescent="0.25">
      <c r="A96" s="76"/>
      <c r="B96" s="77"/>
      <c r="C96" s="77"/>
      <c r="D96" s="77"/>
      <c r="E96" s="194">
        <f t="shared" si="9"/>
        <v>0</v>
      </c>
    </row>
    <row r="97" spans="1:5" ht="13.5" thickBot="1" x14ac:dyDescent="0.25">
      <c r="A97" s="195" t="s">
        <v>52</v>
      </c>
      <c r="B97" s="196">
        <f>SUM(B90:B96)</f>
        <v>504309929</v>
      </c>
      <c r="C97" s="196">
        <f>SUM(C90:C96)</f>
        <v>0</v>
      </c>
      <c r="D97" s="196">
        <f>SUM(D90:D96)</f>
        <v>0</v>
      </c>
      <c r="E97" s="197">
        <f>SUM(E90:E96)</f>
        <v>504309929</v>
      </c>
    </row>
    <row r="100" spans="1:5" ht="15.75" x14ac:dyDescent="0.25">
      <c r="A100" s="185" t="s">
        <v>130</v>
      </c>
      <c r="B100" s="969" t="s">
        <v>988</v>
      </c>
      <c r="C100" s="969"/>
      <c r="D100" s="969"/>
      <c r="E100" s="969"/>
    </row>
    <row r="101" spans="1:5" ht="14.25" thickBot="1" x14ac:dyDescent="0.3">
      <c r="A101" s="184"/>
      <c r="B101" s="184"/>
      <c r="C101" s="184"/>
      <c r="D101" s="970">
        <f>D78</f>
        <v>0</v>
      </c>
      <c r="E101" s="970"/>
    </row>
    <row r="102" spans="1:5" ht="13.5" thickBot="1" x14ac:dyDescent="0.25">
      <c r="A102" s="186" t="s">
        <v>123</v>
      </c>
      <c r="B102" s="187" t="str">
        <f>+B79</f>
        <v>2017.</v>
      </c>
      <c r="C102" s="187" t="str">
        <f t="shared" ref="C102:D102" si="10">+C79</f>
        <v>2018.</v>
      </c>
      <c r="D102" s="187" t="str">
        <f t="shared" si="10"/>
        <v>2018. után</v>
      </c>
      <c r="E102" s="188" t="s">
        <v>50</v>
      </c>
    </row>
    <row r="103" spans="1:5" x14ac:dyDescent="0.2">
      <c r="A103" s="189" t="s">
        <v>124</v>
      </c>
      <c r="B103" s="73"/>
      <c r="C103" s="73"/>
      <c r="D103" s="73"/>
      <c r="E103" s="190">
        <f t="shared" ref="E103:E109" si="11">SUM(B103:D103)</f>
        <v>0</v>
      </c>
    </row>
    <row r="104" spans="1:5" x14ac:dyDescent="0.2">
      <c r="A104" s="191" t="s">
        <v>137</v>
      </c>
      <c r="B104" s="74"/>
      <c r="C104" s="74"/>
      <c r="D104" s="74"/>
      <c r="E104" s="192">
        <f t="shared" si="11"/>
        <v>0</v>
      </c>
    </row>
    <row r="105" spans="1:5" x14ac:dyDescent="0.2">
      <c r="A105" s="193" t="s">
        <v>125</v>
      </c>
      <c r="B105" s="75">
        <v>251550426</v>
      </c>
      <c r="C105" s="75"/>
      <c r="D105" s="75"/>
      <c r="E105" s="194">
        <f t="shared" si="11"/>
        <v>251550426</v>
      </c>
    </row>
    <row r="106" spans="1:5" x14ac:dyDescent="0.2">
      <c r="A106" s="193" t="s">
        <v>139</v>
      </c>
      <c r="B106" s="75"/>
      <c r="C106" s="75"/>
      <c r="D106" s="75"/>
      <c r="E106" s="194">
        <f t="shared" si="11"/>
        <v>0</v>
      </c>
    </row>
    <row r="107" spans="1:5" x14ac:dyDescent="0.2">
      <c r="A107" s="193" t="s">
        <v>126</v>
      </c>
      <c r="B107" s="75"/>
      <c r="C107" s="75"/>
      <c r="D107" s="75"/>
      <c r="E107" s="194">
        <f t="shared" si="11"/>
        <v>0</v>
      </c>
    </row>
    <row r="108" spans="1:5" x14ac:dyDescent="0.2">
      <c r="A108" s="193" t="s">
        <v>127</v>
      </c>
      <c r="B108" s="75"/>
      <c r="C108" s="75"/>
      <c r="D108" s="75"/>
      <c r="E108" s="194">
        <f t="shared" si="11"/>
        <v>0</v>
      </c>
    </row>
    <row r="109" spans="1:5" ht="13.5" thickBot="1" x14ac:dyDescent="0.25">
      <c r="A109" s="76"/>
      <c r="B109" s="77"/>
      <c r="C109" s="77"/>
      <c r="D109" s="77"/>
      <c r="E109" s="194">
        <f t="shared" si="11"/>
        <v>0</v>
      </c>
    </row>
    <row r="110" spans="1:5" ht="13.5" thickBot="1" x14ac:dyDescent="0.25">
      <c r="A110" s="195" t="s">
        <v>129</v>
      </c>
      <c r="B110" s="196">
        <f>B103+SUM(B105:B109)</f>
        <v>251550426</v>
      </c>
      <c r="C110" s="196">
        <f>C103+SUM(C105:C109)</f>
        <v>0</v>
      </c>
      <c r="D110" s="196">
        <f>D103+SUM(D105:D109)</f>
        <v>0</v>
      </c>
      <c r="E110" s="197">
        <f>E103+SUM(E105:E109)</f>
        <v>251550426</v>
      </c>
    </row>
    <row r="111" spans="1:5" ht="13.5" thickBot="1" x14ac:dyDescent="0.25">
      <c r="A111" s="40"/>
      <c r="B111" s="40"/>
      <c r="C111" s="40"/>
      <c r="D111" s="40"/>
      <c r="E111" s="40"/>
    </row>
    <row r="112" spans="1:5" ht="13.5" thickBot="1" x14ac:dyDescent="0.25">
      <c r="A112" s="186" t="s">
        <v>128</v>
      </c>
      <c r="B112" s="187" t="str">
        <f>+B102</f>
        <v>2017.</v>
      </c>
      <c r="C112" s="187" t="str">
        <f>+C102</f>
        <v>2018.</v>
      </c>
      <c r="D112" s="187" t="str">
        <f>+D102</f>
        <v>2018. után</v>
      </c>
      <c r="E112" s="188" t="s">
        <v>50</v>
      </c>
    </row>
    <row r="113" spans="1:5" x14ac:dyDescent="0.2">
      <c r="A113" s="189" t="s">
        <v>133</v>
      </c>
      <c r="B113" s="73"/>
      <c r="C113" s="73"/>
      <c r="D113" s="73"/>
      <c r="E113" s="190">
        <f t="shared" ref="E113:E119" si="12">SUM(B113:D113)</f>
        <v>0</v>
      </c>
    </row>
    <row r="114" spans="1:5" x14ac:dyDescent="0.2">
      <c r="A114" s="198" t="s">
        <v>134</v>
      </c>
      <c r="B114" s="75">
        <v>249200426</v>
      </c>
      <c r="C114" s="75"/>
      <c r="D114" s="75"/>
      <c r="E114" s="194">
        <f t="shared" si="12"/>
        <v>249200426</v>
      </c>
    </row>
    <row r="115" spans="1:5" x14ac:dyDescent="0.2">
      <c r="A115" s="193" t="s">
        <v>135</v>
      </c>
      <c r="B115" s="75">
        <v>2350000</v>
      </c>
      <c r="C115" s="75"/>
      <c r="D115" s="75"/>
      <c r="E115" s="194">
        <f t="shared" si="12"/>
        <v>2350000</v>
      </c>
    </row>
    <row r="116" spans="1:5" x14ac:dyDescent="0.2">
      <c r="A116" s="193" t="s">
        <v>136</v>
      </c>
      <c r="B116" s="75"/>
      <c r="C116" s="75"/>
      <c r="D116" s="75"/>
      <c r="E116" s="194">
        <f t="shared" si="12"/>
        <v>0</v>
      </c>
    </row>
    <row r="117" spans="1:5" x14ac:dyDescent="0.2">
      <c r="A117" s="78"/>
      <c r="B117" s="75"/>
      <c r="C117" s="75"/>
      <c r="D117" s="75"/>
      <c r="E117" s="194">
        <f t="shared" si="12"/>
        <v>0</v>
      </c>
    </row>
    <row r="118" spans="1:5" x14ac:dyDescent="0.2">
      <c r="A118" s="78"/>
      <c r="B118" s="75"/>
      <c r="C118" s="75"/>
      <c r="D118" s="75"/>
      <c r="E118" s="194">
        <f t="shared" si="12"/>
        <v>0</v>
      </c>
    </row>
    <row r="119" spans="1:5" ht="13.5" thickBot="1" x14ac:dyDescent="0.25">
      <c r="A119" s="76"/>
      <c r="B119" s="77"/>
      <c r="C119" s="77"/>
      <c r="D119" s="77"/>
      <c r="E119" s="194">
        <f t="shared" si="12"/>
        <v>0</v>
      </c>
    </row>
    <row r="120" spans="1:5" ht="13.5" thickBot="1" x14ac:dyDescent="0.25">
      <c r="A120" s="195" t="s">
        <v>52</v>
      </c>
      <c r="B120" s="196">
        <f>SUM(B113:B119)</f>
        <v>251550426</v>
      </c>
      <c r="C120" s="196">
        <f>SUM(C113:C119)</f>
        <v>0</v>
      </c>
      <c r="D120" s="196">
        <f>SUM(D113:D119)</f>
        <v>0</v>
      </c>
      <c r="E120" s="197">
        <f>SUM(E113:E119)</f>
        <v>251550426</v>
      </c>
    </row>
  </sheetData>
  <mergeCells count="19">
    <mergeCell ref="D101:E101"/>
    <mergeCell ref="B54:E54"/>
    <mergeCell ref="D55:E55"/>
    <mergeCell ref="B77:E77"/>
    <mergeCell ref="D78:E78"/>
    <mergeCell ref="B100:E100"/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2" type="noConversion"/>
  <conditionalFormatting sqref="E5:E12 B12:D12 B22:E22 E15:E21 E28:E35 B35:D35 E38:E45 B45:D45 D52:E52">
    <cfRule type="cellIs" dxfId="6" priority="4" stopIfTrue="1" operator="equal">
      <formula>0</formula>
    </cfRule>
  </conditionalFormatting>
  <conditionalFormatting sqref="E57:E64 B64:D64 E67:E74 B74:D74">
    <cfRule type="cellIs" dxfId="5" priority="3" stopIfTrue="1" operator="equal">
      <formula>0</formula>
    </cfRule>
  </conditionalFormatting>
  <conditionalFormatting sqref="E80:E87 B87:D87 E90:E97 B97:D97">
    <cfRule type="cellIs" dxfId="4" priority="2" stopIfTrue="1" operator="equal">
      <formula>0</formula>
    </cfRule>
  </conditionalFormatting>
  <conditionalFormatting sqref="E103:E110 B110:D110 E113:E120 B120:D120">
    <cfRule type="cellIs" dxfId="3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4/2017. (III. 08.)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view="pageBreakPreview" topLeftCell="C61" zoomScale="130" zoomScaleNormal="130" zoomScaleSheetLayoutView="130" workbookViewId="0">
      <selection activeCell="C61" sqref="A1:XFD1048576"/>
    </sheetView>
  </sheetViews>
  <sheetFormatPr defaultRowHeight="12.75" x14ac:dyDescent="0.2"/>
  <cols>
    <col min="1" max="1" width="16.1640625" style="704" customWidth="1"/>
    <col min="2" max="2" width="62" style="705" customWidth="1"/>
    <col min="3" max="4" width="14.1640625" style="706" customWidth="1"/>
    <col min="5" max="6" width="14.1640625" style="3" customWidth="1"/>
    <col min="7" max="16384" width="9.33203125" style="3"/>
  </cols>
  <sheetData>
    <row r="1" spans="1:6" s="2" customFormat="1" ht="16.5" customHeight="1" thickBot="1" x14ac:dyDescent="0.25">
      <c r="A1" s="199"/>
      <c r="B1" s="201"/>
      <c r="F1" s="470" t="s">
        <v>999</v>
      </c>
    </row>
    <row r="2" spans="1:6" s="79" customFormat="1" ht="21" customHeight="1" thickBot="1" x14ac:dyDescent="0.25">
      <c r="A2" s="692" t="s">
        <v>59</v>
      </c>
      <c r="B2" s="992" t="s">
        <v>216</v>
      </c>
      <c r="C2" s="992"/>
      <c r="D2" s="992"/>
      <c r="E2" s="992"/>
      <c r="F2" s="693" t="s">
        <v>53</v>
      </c>
    </row>
    <row r="3" spans="1:6" s="79" customFormat="1" ht="24.75" thickBot="1" x14ac:dyDescent="0.25">
      <c r="A3" s="692" t="s">
        <v>193</v>
      </c>
      <c r="B3" s="992" t="s">
        <v>393</v>
      </c>
      <c r="C3" s="992"/>
      <c r="D3" s="992"/>
      <c r="E3" s="992"/>
      <c r="F3" s="694" t="s">
        <v>53</v>
      </c>
    </row>
    <row r="4" spans="1:6" s="80" customFormat="1" ht="15.95" customHeight="1" thickBot="1" x14ac:dyDescent="0.3">
      <c r="A4" s="202"/>
      <c r="B4" s="202"/>
      <c r="C4" s="203"/>
      <c r="D4" s="203"/>
      <c r="F4" s="695" t="str">
        <f>'[1]4.sz.mell.'!H2</f>
        <v>ezer forintban!</v>
      </c>
    </row>
    <row r="5" spans="1:6" ht="36.75" thickBot="1" x14ac:dyDescent="0.25">
      <c r="A5" s="765" t="s">
        <v>194</v>
      </c>
      <c r="B5" s="204" t="s">
        <v>545</v>
      </c>
      <c r="C5" s="763" t="s">
        <v>816</v>
      </c>
      <c r="D5" s="763" t="s">
        <v>869</v>
      </c>
      <c r="E5" s="763" t="s">
        <v>995</v>
      </c>
      <c r="F5" s="764" t="str">
        <f>+CONCATENATE(LEFT([1]ÖSSZEFÜGGÉSEK!A7,4),"5",CHAR(10),"Módosítás utáni")</f>
        <v>5
Módosítás utáni</v>
      </c>
    </row>
    <row r="6" spans="1:6" s="53" customFormat="1" ht="12.95" customHeight="1" thickBot="1" x14ac:dyDescent="0.25">
      <c r="A6" s="172" t="s">
        <v>481</v>
      </c>
      <c r="B6" s="173" t="s">
        <v>482</v>
      </c>
      <c r="C6" s="173" t="s">
        <v>483</v>
      </c>
      <c r="D6" s="696" t="s">
        <v>485</v>
      </c>
      <c r="E6" s="696" t="s">
        <v>484</v>
      </c>
      <c r="F6" s="648" t="s">
        <v>871</v>
      </c>
    </row>
    <row r="7" spans="1:6" s="53" customFormat="1" ht="15.95" customHeight="1" thickBot="1" x14ac:dyDescent="0.25">
      <c r="A7" s="993" t="s">
        <v>54</v>
      </c>
      <c r="B7" s="994"/>
      <c r="C7" s="994"/>
      <c r="D7" s="994"/>
      <c r="E7" s="994"/>
      <c r="F7" s="995"/>
    </row>
    <row r="8" spans="1:6" s="53" customFormat="1" ht="12" customHeight="1" thickBot="1" x14ac:dyDescent="0.25">
      <c r="A8" s="25" t="s">
        <v>18</v>
      </c>
      <c r="B8" s="19" t="s">
        <v>243</v>
      </c>
      <c r="C8" s="335">
        <f>+C9+C10+C11+C12+C13+C14</f>
        <v>366720</v>
      </c>
      <c r="D8" s="335">
        <f t="shared" ref="D8:F8" si="0">+D9+D10+D11+D12+D13+D14</f>
        <v>390354</v>
      </c>
      <c r="E8" s="335">
        <f t="shared" si="0"/>
        <v>43864</v>
      </c>
      <c r="F8" s="261">
        <f t="shared" si="0"/>
        <v>434218</v>
      </c>
    </row>
    <row r="9" spans="1:6" s="81" customFormat="1" ht="12" customHeight="1" x14ac:dyDescent="0.2">
      <c r="A9" s="367" t="s">
        <v>96</v>
      </c>
      <c r="B9" s="350" t="s">
        <v>244</v>
      </c>
      <c r="C9" s="337">
        <v>117477</v>
      </c>
      <c r="D9" s="337">
        <v>117477</v>
      </c>
      <c r="E9" s="337">
        <v>1000</v>
      </c>
      <c r="F9" s="729">
        <f>D9+E9</f>
        <v>118477</v>
      </c>
    </row>
    <row r="10" spans="1:6" s="82" customFormat="1" ht="12" customHeight="1" x14ac:dyDescent="0.2">
      <c r="A10" s="368" t="s">
        <v>97</v>
      </c>
      <c r="B10" s="351" t="s">
        <v>245</v>
      </c>
      <c r="C10" s="336">
        <v>136511</v>
      </c>
      <c r="D10" s="336">
        <v>140015</v>
      </c>
      <c r="E10" s="336">
        <v>9513</v>
      </c>
      <c r="F10" s="729">
        <f t="shared" ref="F10:F54" si="1">D10+E10</f>
        <v>149528</v>
      </c>
    </row>
    <row r="11" spans="1:6" s="82" customFormat="1" ht="12" customHeight="1" x14ac:dyDescent="0.2">
      <c r="A11" s="368" t="s">
        <v>98</v>
      </c>
      <c r="B11" s="351" t="s">
        <v>246</v>
      </c>
      <c r="C11" s="336">
        <v>105316</v>
      </c>
      <c r="D11" s="336">
        <v>111128</v>
      </c>
      <c r="E11" s="336">
        <v>8659</v>
      </c>
      <c r="F11" s="729">
        <f t="shared" si="1"/>
        <v>119787</v>
      </c>
    </row>
    <row r="12" spans="1:6" s="82" customFormat="1" ht="12" customHeight="1" x14ac:dyDescent="0.2">
      <c r="A12" s="368" t="s">
        <v>99</v>
      </c>
      <c r="B12" s="351" t="s">
        <v>247</v>
      </c>
      <c r="C12" s="336">
        <v>7416</v>
      </c>
      <c r="D12" s="336">
        <v>7416</v>
      </c>
      <c r="E12" s="336">
        <v>1843</v>
      </c>
      <c r="F12" s="729">
        <f t="shared" si="1"/>
        <v>9259</v>
      </c>
    </row>
    <row r="13" spans="1:6" s="82" customFormat="1" ht="12" customHeight="1" x14ac:dyDescent="0.2">
      <c r="A13" s="368" t="s">
        <v>140</v>
      </c>
      <c r="B13" s="351" t="s">
        <v>494</v>
      </c>
      <c r="C13" s="336"/>
      <c r="D13" s="336">
        <v>13766</v>
      </c>
      <c r="E13" s="336">
        <v>22849</v>
      </c>
      <c r="F13" s="729">
        <f t="shared" si="1"/>
        <v>36615</v>
      </c>
    </row>
    <row r="14" spans="1:6" s="81" customFormat="1" ht="12" customHeight="1" thickBot="1" x14ac:dyDescent="0.25">
      <c r="A14" s="369" t="s">
        <v>100</v>
      </c>
      <c r="B14" s="352" t="s">
        <v>423</v>
      </c>
      <c r="C14" s="336"/>
      <c r="D14" s="336">
        <v>552</v>
      </c>
      <c r="E14" s="336"/>
      <c r="F14" s="729">
        <f t="shared" si="1"/>
        <v>552</v>
      </c>
    </row>
    <row r="15" spans="1:6" s="81" customFormat="1" ht="12" customHeight="1" thickBot="1" x14ac:dyDescent="0.25">
      <c r="A15" s="25" t="s">
        <v>19</v>
      </c>
      <c r="B15" s="257" t="s">
        <v>248</v>
      </c>
      <c r="C15" s="335">
        <f>+C16+C17+C18+C19+C20</f>
        <v>88000</v>
      </c>
      <c r="D15" s="335">
        <f t="shared" ref="D15:F15" si="2">+D16+D17+D18+D19+D20</f>
        <v>99057</v>
      </c>
      <c r="E15" s="335">
        <f t="shared" si="2"/>
        <v>24840</v>
      </c>
      <c r="F15" s="261">
        <f t="shared" si="2"/>
        <v>123897</v>
      </c>
    </row>
    <row r="16" spans="1:6" s="81" customFormat="1" ht="12" customHeight="1" x14ac:dyDescent="0.2">
      <c r="A16" s="367" t="s">
        <v>102</v>
      </c>
      <c r="B16" s="350" t="s">
        <v>249</v>
      </c>
      <c r="C16" s="337"/>
      <c r="D16" s="337"/>
      <c r="E16" s="337"/>
      <c r="F16" s="729">
        <f t="shared" si="1"/>
        <v>0</v>
      </c>
    </row>
    <row r="17" spans="1:6" s="81" customFormat="1" ht="12" customHeight="1" x14ac:dyDescent="0.2">
      <c r="A17" s="368" t="s">
        <v>103</v>
      </c>
      <c r="B17" s="351" t="s">
        <v>250</v>
      </c>
      <c r="C17" s="336"/>
      <c r="D17" s="336"/>
      <c r="E17" s="336"/>
      <c r="F17" s="729">
        <f t="shared" si="1"/>
        <v>0</v>
      </c>
    </row>
    <row r="18" spans="1:6" s="81" customFormat="1" ht="12" customHeight="1" x14ac:dyDescent="0.2">
      <c r="A18" s="368" t="s">
        <v>104</v>
      </c>
      <c r="B18" s="351" t="s">
        <v>415</v>
      </c>
      <c r="C18" s="336"/>
      <c r="D18" s="336"/>
      <c r="E18" s="336"/>
      <c r="F18" s="729">
        <f t="shared" si="1"/>
        <v>0</v>
      </c>
    </row>
    <row r="19" spans="1:6" s="81" customFormat="1" ht="12" customHeight="1" x14ac:dyDescent="0.2">
      <c r="A19" s="368" t="s">
        <v>105</v>
      </c>
      <c r="B19" s="351" t="s">
        <v>416</v>
      </c>
      <c r="C19" s="637"/>
      <c r="D19" s="637"/>
      <c r="E19" s="336"/>
      <c r="F19" s="729">
        <f t="shared" si="1"/>
        <v>0</v>
      </c>
    </row>
    <row r="20" spans="1:6" s="81" customFormat="1" ht="12" customHeight="1" x14ac:dyDescent="0.2">
      <c r="A20" s="368" t="s">
        <v>106</v>
      </c>
      <c r="B20" s="351" t="s">
        <v>251</v>
      </c>
      <c r="C20" s="757">
        <v>88000</v>
      </c>
      <c r="D20" s="757">
        <v>99057</v>
      </c>
      <c r="E20" s="336">
        <v>24840</v>
      </c>
      <c r="F20" s="729">
        <f t="shared" si="1"/>
        <v>123897</v>
      </c>
    </row>
    <row r="21" spans="1:6" s="82" customFormat="1" ht="12" customHeight="1" thickBot="1" x14ac:dyDescent="0.25">
      <c r="A21" s="369" t="s">
        <v>115</v>
      </c>
      <c r="B21" s="352" t="s">
        <v>252</v>
      </c>
      <c r="C21" s="771"/>
      <c r="D21" s="771"/>
      <c r="E21" s="338"/>
      <c r="F21" s="729">
        <f t="shared" si="1"/>
        <v>0</v>
      </c>
    </row>
    <row r="22" spans="1:6" s="82" customFormat="1" ht="12" customHeight="1" thickBot="1" x14ac:dyDescent="0.25">
      <c r="A22" s="25" t="s">
        <v>20</v>
      </c>
      <c r="B22" s="19" t="s">
        <v>253</v>
      </c>
      <c r="C22" s="701">
        <f>+C23+C24+C25+C26+C27</f>
        <v>18000</v>
      </c>
      <c r="D22" s="701">
        <f t="shared" ref="D22:F22" si="3">+D23+D24+D25+D26+D27</f>
        <v>1041600</v>
      </c>
      <c r="E22" s="701">
        <f t="shared" si="3"/>
        <v>-409</v>
      </c>
      <c r="F22" s="818">
        <f t="shared" si="3"/>
        <v>1041191</v>
      </c>
    </row>
    <row r="23" spans="1:6" s="82" customFormat="1" ht="12" customHeight="1" x14ac:dyDescent="0.2">
      <c r="A23" s="367" t="s">
        <v>85</v>
      </c>
      <c r="B23" s="350" t="s">
        <v>254</v>
      </c>
      <c r="C23" s="655"/>
      <c r="D23" s="655"/>
      <c r="E23" s="337">
        <v>2536</v>
      </c>
      <c r="F23" s="729">
        <f t="shared" si="1"/>
        <v>2536</v>
      </c>
    </row>
    <row r="24" spans="1:6" s="81" customFormat="1" ht="12" customHeight="1" x14ac:dyDescent="0.2">
      <c r="A24" s="368" t="s">
        <v>86</v>
      </c>
      <c r="B24" s="351" t="s">
        <v>255</v>
      </c>
      <c r="C24" s="637"/>
      <c r="D24" s="637"/>
      <c r="E24" s="336"/>
      <c r="F24" s="729">
        <f t="shared" si="1"/>
        <v>0</v>
      </c>
    </row>
    <row r="25" spans="1:6" s="82" customFormat="1" ht="12" customHeight="1" x14ac:dyDescent="0.2">
      <c r="A25" s="368" t="s">
        <v>87</v>
      </c>
      <c r="B25" s="351" t="s">
        <v>417</v>
      </c>
      <c r="C25" s="637"/>
      <c r="D25" s="637"/>
      <c r="E25" s="336"/>
      <c r="F25" s="729">
        <f t="shared" si="1"/>
        <v>0</v>
      </c>
    </row>
    <row r="26" spans="1:6" s="82" customFormat="1" ht="12" customHeight="1" x14ac:dyDescent="0.2">
      <c r="A26" s="368" t="s">
        <v>88</v>
      </c>
      <c r="B26" s="351" t="s">
        <v>418</v>
      </c>
      <c r="C26" s="637"/>
      <c r="D26" s="637"/>
      <c r="E26" s="336"/>
      <c r="F26" s="729">
        <f t="shared" si="1"/>
        <v>0</v>
      </c>
    </row>
    <row r="27" spans="1:6" s="82" customFormat="1" ht="12" customHeight="1" x14ac:dyDescent="0.2">
      <c r="A27" s="368" t="s">
        <v>162</v>
      </c>
      <c r="B27" s="351" t="s">
        <v>256</v>
      </c>
      <c r="C27" s="637">
        <v>18000</v>
      </c>
      <c r="D27" s="637">
        <v>1041600</v>
      </c>
      <c r="E27" s="336">
        <v>-2945</v>
      </c>
      <c r="F27" s="729">
        <f t="shared" si="1"/>
        <v>1038655</v>
      </c>
    </row>
    <row r="28" spans="1:6" s="82" customFormat="1" ht="12" customHeight="1" thickBot="1" x14ac:dyDescent="0.25">
      <c r="A28" s="369" t="s">
        <v>163</v>
      </c>
      <c r="B28" s="352" t="s">
        <v>257</v>
      </c>
      <c r="C28" s="771"/>
      <c r="D28" s="771">
        <v>1018100</v>
      </c>
      <c r="E28" s="338"/>
      <c r="F28" s="729">
        <f t="shared" si="1"/>
        <v>1018100</v>
      </c>
    </row>
    <row r="29" spans="1:6" s="82" customFormat="1" ht="12" customHeight="1" thickBot="1" x14ac:dyDescent="0.25">
      <c r="A29" s="25" t="s">
        <v>164</v>
      </c>
      <c r="B29" s="19" t="s">
        <v>544</v>
      </c>
      <c r="C29" s="701">
        <f>+C30+C31+C32+C33+C34+C35+C36</f>
        <v>279210</v>
      </c>
      <c r="D29" s="701">
        <f t="shared" ref="D29:F29" si="4">+D30+D31+D32+D33+D34+D35+D36</f>
        <v>239862</v>
      </c>
      <c r="E29" s="701">
        <f t="shared" si="4"/>
        <v>9000</v>
      </c>
      <c r="F29" s="818">
        <f t="shared" si="4"/>
        <v>248862</v>
      </c>
    </row>
    <row r="30" spans="1:6" s="82" customFormat="1" ht="12" customHeight="1" x14ac:dyDescent="0.2">
      <c r="A30" s="367" t="s">
        <v>259</v>
      </c>
      <c r="B30" s="350" t="s">
        <v>539</v>
      </c>
      <c r="C30" s="758">
        <v>32000</v>
      </c>
      <c r="D30" s="758">
        <v>32000</v>
      </c>
      <c r="E30" s="699"/>
      <c r="F30" s="729">
        <f t="shared" si="1"/>
        <v>32000</v>
      </c>
    </row>
    <row r="31" spans="1:6" s="82" customFormat="1" ht="12" customHeight="1" x14ac:dyDescent="0.2">
      <c r="A31" s="368" t="s">
        <v>260</v>
      </c>
      <c r="B31" s="351" t="s">
        <v>540</v>
      </c>
      <c r="C31" s="637"/>
      <c r="D31" s="637"/>
      <c r="E31" s="336"/>
      <c r="F31" s="729">
        <f t="shared" si="1"/>
        <v>0</v>
      </c>
    </row>
    <row r="32" spans="1:6" s="82" customFormat="1" ht="12" customHeight="1" x14ac:dyDescent="0.2">
      <c r="A32" s="368" t="s">
        <v>261</v>
      </c>
      <c r="B32" s="351" t="s">
        <v>541</v>
      </c>
      <c r="C32" s="637">
        <v>230000</v>
      </c>
      <c r="D32" s="637">
        <v>190652</v>
      </c>
      <c r="E32" s="336">
        <v>9000</v>
      </c>
      <c r="F32" s="729">
        <f t="shared" si="1"/>
        <v>199652</v>
      </c>
    </row>
    <row r="33" spans="1:6" s="82" customFormat="1" ht="12" customHeight="1" x14ac:dyDescent="0.2">
      <c r="A33" s="368" t="s">
        <v>262</v>
      </c>
      <c r="B33" s="351" t="s">
        <v>542</v>
      </c>
      <c r="C33" s="637">
        <v>500</v>
      </c>
      <c r="D33" s="637">
        <v>500</v>
      </c>
      <c r="E33" s="336"/>
      <c r="F33" s="729">
        <f t="shared" si="1"/>
        <v>500</v>
      </c>
    </row>
    <row r="34" spans="1:6" s="82" customFormat="1" ht="12" customHeight="1" x14ac:dyDescent="0.2">
      <c r="A34" s="368" t="s">
        <v>536</v>
      </c>
      <c r="B34" s="351" t="s">
        <v>263</v>
      </c>
      <c r="C34" s="637">
        <v>16000</v>
      </c>
      <c r="D34" s="637">
        <v>16000</v>
      </c>
      <c r="E34" s="336"/>
      <c r="F34" s="729">
        <f t="shared" si="1"/>
        <v>16000</v>
      </c>
    </row>
    <row r="35" spans="1:6" s="82" customFormat="1" ht="12" customHeight="1" x14ac:dyDescent="0.2">
      <c r="A35" s="368" t="s">
        <v>537</v>
      </c>
      <c r="B35" s="351" t="s">
        <v>264</v>
      </c>
      <c r="C35" s="637">
        <v>710</v>
      </c>
      <c r="D35" s="637">
        <v>710</v>
      </c>
      <c r="E35" s="336"/>
      <c r="F35" s="729">
        <f t="shared" si="1"/>
        <v>710</v>
      </c>
    </row>
    <row r="36" spans="1:6" s="82" customFormat="1" ht="12" customHeight="1" thickBot="1" x14ac:dyDescent="0.25">
      <c r="A36" s="369" t="s">
        <v>538</v>
      </c>
      <c r="B36" s="352" t="s">
        <v>265</v>
      </c>
      <c r="C36" s="771"/>
      <c r="D36" s="771"/>
      <c r="E36" s="338"/>
      <c r="F36" s="729">
        <f t="shared" si="1"/>
        <v>0</v>
      </c>
    </row>
    <row r="37" spans="1:6" s="82" customFormat="1" ht="12" customHeight="1" thickBot="1" x14ac:dyDescent="0.25">
      <c r="A37" s="25" t="s">
        <v>22</v>
      </c>
      <c r="B37" s="19" t="s">
        <v>424</v>
      </c>
      <c r="C37" s="701">
        <f>SUM(C38:C48)</f>
        <v>30658</v>
      </c>
      <c r="D37" s="701">
        <f t="shared" ref="D37:F37" si="5">SUM(D38:D48)</f>
        <v>30658</v>
      </c>
      <c r="E37" s="701">
        <f t="shared" si="5"/>
        <v>13895</v>
      </c>
      <c r="F37" s="818">
        <f t="shared" si="5"/>
        <v>44553</v>
      </c>
    </row>
    <row r="38" spans="1:6" s="82" customFormat="1" ht="12" customHeight="1" x14ac:dyDescent="0.2">
      <c r="A38" s="367" t="s">
        <v>89</v>
      </c>
      <c r="B38" s="350" t="s">
        <v>268</v>
      </c>
      <c r="C38" s="655">
        <v>50</v>
      </c>
      <c r="D38" s="655">
        <v>50</v>
      </c>
      <c r="E38" s="337"/>
      <c r="F38" s="729">
        <f t="shared" si="1"/>
        <v>50</v>
      </c>
    </row>
    <row r="39" spans="1:6" s="82" customFormat="1" ht="12" customHeight="1" x14ac:dyDescent="0.2">
      <c r="A39" s="368" t="s">
        <v>90</v>
      </c>
      <c r="B39" s="351" t="s">
        <v>269</v>
      </c>
      <c r="C39" s="637">
        <v>23517</v>
      </c>
      <c r="D39" s="637">
        <v>23517</v>
      </c>
      <c r="E39" s="336"/>
      <c r="F39" s="729">
        <f t="shared" si="1"/>
        <v>23517</v>
      </c>
    </row>
    <row r="40" spans="1:6" s="82" customFormat="1" ht="12" customHeight="1" x14ac:dyDescent="0.2">
      <c r="A40" s="368" t="s">
        <v>91</v>
      </c>
      <c r="B40" s="351" t="s">
        <v>270</v>
      </c>
      <c r="C40" s="637">
        <v>1200</v>
      </c>
      <c r="D40" s="637">
        <v>1200</v>
      </c>
      <c r="E40" s="336">
        <v>2300</v>
      </c>
      <c r="F40" s="729">
        <f t="shared" si="1"/>
        <v>3500</v>
      </c>
    </row>
    <row r="41" spans="1:6" s="82" customFormat="1" ht="12" customHeight="1" x14ac:dyDescent="0.2">
      <c r="A41" s="368" t="s">
        <v>166</v>
      </c>
      <c r="B41" s="351" t="s">
        <v>271</v>
      </c>
      <c r="C41" s="637"/>
      <c r="D41" s="637"/>
      <c r="E41" s="336"/>
      <c r="F41" s="729">
        <f t="shared" si="1"/>
        <v>0</v>
      </c>
    </row>
    <row r="42" spans="1:6" s="82" customFormat="1" ht="12" customHeight="1" x14ac:dyDescent="0.2">
      <c r="A42" s="368" t="s">
        <v>167</v>
      </c>
      <c r="B42" s="351" t="s">
        <v>272</v>
      </c>
      <c r="C42" s="637"/>
      <c r="D42" s="637"/>
      <c r="E42" s="336"/>
      <c r="F42" s="729">
        <f t="shared" si="1"/>
        <v>0</v>
      </c>
    </row>
    <row r="43" spans="1:6" s="82" customFormat="1" ht="12" customHeight="1" x14ac:dyDescent="0.2">
      <c r="A43" s="368" t="s">
        <v>168</v>
      </c>
      <c r="B43" s="351" t="s">
        <v>273</v>
      </c>
      <c r="C43" s="637">
        <v>4286</v>
      </c>
      <c r="D43" s="637">
        <v>4286</v>
      </c>
      <c r="E43" s="336">
        <v>7830</v>
      </c>
      <c r="F43" s="729">
        <f t="shared" si="1"/>
        <v>12116</v>
      </c>
    </row>
    <row r="44" spans="1:6" s="82" customFormat="1" ht="12" customHeight="1" x14ac:dyDescent="0.2">
      <c r="A44" s="368" t="s">
        <v>169</v>
      </c>
      <c r="B44" s="351" t="s">
        <v>274</v>
      </c>
      <c r="C44" s="637">
        <v>1200</v>
      </c>
      <c r="D44" s="637">
        <v>1200</v>
      </c>
      <c r="E44" s="336">
        <v>3765</v>
      </c>
      <c r="F44" s="729">
        <f t="shared" si="1"/>
        <v>4965</v>
      </c>
    </row>
    <row r="45" spans="1:6" s="82" customFormat="1" ht="12" customHeight="1" x14ac:dyDescent="0.2">
      <c r="A45" s="368" t="s">
        <v>170</v>
      </c>
      <c r="B45" s="351" t="s">
        <v>275</v>
      </c>
      <c r="C45" s="637">
        <v>350</v>
      </c>
      <c r="D45" s="637">
        <v>350</v>
      </c>
      <c r="E45" s="336"/>
      <c r="F45" s="729">
        <f t="shared" si="1"/>
        <v>350</v>
      </c>
    </row>
    <row r="46" spans="1:6" s="82" customFormat="1" ht="12" customHeight="1" x14ac:dyDescent="0.2">
      <c r="A46" s="368" t="s">
        <v>266</v>
      </c>
      <c r="B46" s="351" t="s">
        <v>276</v>
      </c>
      <c r="C46" s="637"/>
      <c r="D46" s="637"/>
      <c r="E46" s="339"/>
      <c r="F46" s="729">
        <f t="shared" si="1"/>
        <v>0</v>
      </c>
    </row>
    <row r="47" spans="1:6" s="82" customFormat="1" ht="12" customHeight="1" x14ac:dyDescent="0.2">
      <c r="A47" s="369" t="s">
        <v>267</v>
      </c>
      <c r="B47" s="352" t="s">
        <v>426</v>
      </c>
      <c r="C47" s="771">
        <v>50</v>
      </c>
      <c r="D47" s="771">
        <v>50</v>
      </c>
      <c r="E47" s="340"/>
      <c r="F47" s="729">
        <f t="shared" si="1"/>
        <v>50</v>
      </c>
    </row>
    <row r="48" spans="1:6" s="82" customFormat="1" ht="12" customHeight="1" thickBot="1" x14ac:dyDescent="0.25">
      <c r="A48" s="369" t="s">
        <v>425</v>
      </c>
      <c r="B48" s="352" t="s">
        <v>277</v>
      </c>
      <c r="C48" s="771">
        <v>5</v>
      </c>
      <c r="D48" s="771">
        <v>5</v>
      </c>
      <c r="E48" s="340"/>
      <c r="F48" s="729">
        <f t="shared" si="1"/>
        <v>5</v>
      </c>
    </row>
    <row r="49" spans="1:6" s="82" customFormat="1" ht="12" customHeight="1" thickBot="1" x14ac:dyDescent="0.25">
      <c r="A49" s="25" t="s">
        <v>23</v>
      </c>
      <c r="B49" s="19" t="s">
        <v>278</v>
      </c>
      <c r="C49" s="335">
        <f>SUM(C50:C54)</f>
        <v>0</v>
      </c>
      <c r="D49" s="335">
        <f t="shared" ref="D49:F49" si="6">SUM(D50:D54)</f>
        <v>3783</v>
      </c>
      <c r="E49" s="335">
        <f t="shared" si="6"/>
        <v>25317</v>
      </c>
      <c r="F49" s="261">
        <f t="shared" si="6"/>
        <v>29100</v>
      </c>
    </row>
    <row r="50" spans="1:6" s="82" customFormat="1" ht="12" customHeight="1" x14ac:dyDescent="0.2">
      <c r="A50" s="367" t="s">
        <v>92</v>
      </c>
      <c r="B50" s="350" t="s">
        <v>282</v>
      </c>
      <c r="C50" s="392"/>
      <c r="D50" s="392"/>
      <c r="E50" s="392"/>
      <c r="F50" s="729">
        <f t="shared" si="1"/>
        <v>0</v>
      </c>
    </row>
    <row r="51" spans="1:6" s="82" customFormat="1" ht="12" customHeight="1" x14ac:dyDescent="0.2">
      <c r="A51" s="368" t="s">
        <v>93</v>
      </c>
      <c r="B51" s="351" t="s">
        <v>283</v>
      </c>
      <c r="C51" s="339"/>
      <c r="D51" s="339">
        <v>3783</v>
      </c>
      <c r="E51" s="339">
        <v>25317</v>
      </c>
      <c r="F51" s="729">
        <f t="shared" si="1"/>
        <v>29100</v>
      </c>
    </row>
    <row r="52" spans="1:6" s="82" customFormat="1" ht="12" customHeight="1" x14ac:dyDescent="0.2">
      <c r="A52" s="368" t="s">
        <v>279</v>
      </c>
      <c r="B52" s="351" t="s">
        <v>284</v>
      </c>
      <c r="C52" s="339"/>
      <c r="D52" s="339"/>
      <c r="E52" s="339"/>
      <c r="F52" s="729">
        <f t="shared" si="1"/>
        <v>0</v>
      </c>
    </row>
    <row r="53" spans="1:6" s="82" customFormat="1" ht="12" customHeight="1" x14ac:dyDescent="0.2">
      <c r="A53" s="368" t="s">
        <v>280</v>
      </c>
      <c r="B53" s="351" t="s">
        <v>285</v>
      </c>
      <c r="C53" s="339"/>
      <c r="D53" s="339"/>
      <c r="E53" s="339"/>
      <c r="F53" s="729">
        <f t="shared" si="1"/>
        <v>0</v>
      </c>
    </row>
    <row r="54" spans="1:6" s="82" customFormat="1" ht="12" customHeight="1" thickBot="1" x14ac:dyDescent="0.25">
      <c r="A54" s="369" t="s">
        <v>281</v>
      </c>
      <c r="B54" s="352" t="s">
        <v>286</v>
      </c>
      <c r="C54" s="340"/>
      <c r="D54" s="340"/>
      <c r="E54" s="340"/>
      <c r="F54" s="729">
        <f t="shared" si="1"/>
        <v>0</v>
      </c>
    </row>
    <row r="55" spans="1:6" s="82" customFormat="1" ht="12" customHeight="1" thickBot="1" x14ac:dyDescent="0.25">
      <c r="A55" s="25" t="s">
        <v>171</v>
      </c>
      <c r="B55" s="19" t="s">
        <v>287</v>
      </c>
      <c r="C55" s="335">
        <f>SUM(C56:C58)</f>
        <v>1020</v>
      </c>
      <c r="D55" s="335">
        <f t="shared" ref="D55:F55" si="7">SUM(D56:D58)</f>
        <v>6002</v>
      </c>
      <c r="E55" s="335">
        <f t="shared" si="7"/>
        <v>0</v>
      </c>
      <c r="F55" s="261">
        <f t="shared" si="7"/>
        <v>6002</v>
      </c>
    </row>
    <row r="56" spans="1:6" s="82" customFormat="1" ht="12" customHeight="1" x14ac:dyDescent="0.2">
      <c r="A56" s="367" t="s">
        <v>94</v>
      </c>
      <c r="B56" s="350" t="s">
        <v>288</v>
      </c>
      <c r="C56" s="337"/>
      <c r="D56" s="337"/>
      <c r="E56" s="337"/>
      <c r="F56" s="729">
        <f t="shared" ref="F56:F59" si="8">D56+E56</f>
        <v>0</v>
      </c>
    </row>
    <row r="57" spans="1:6" s="82" customFormat="1" ht="12" customHeight="1" x14ac:dyDescent="0.2">
      <c r="A57" s="368" t="s">
        <v>95</v>
      </c>
      <c r="B57" s="351" t="s">
        <v>419</v>
      </c>
      <c r="C57" s="336">
        <v>1020</v>
      </c>
      <c r="D57" s="336">
        <v>1020</v>
      </c>
      <c r="E57" s="336"/>
      <c r="F57" s="729">
        <f t="shared" si="8"/>
        <v>1020</v>
      </c>
    </row>
    <row r="58" spans="1:6" s="82" customFormat="1" ht="12" customHeight="1" x14ac:dyDescent="0.2">
      <c r="A58" s="368" t="s">
        <v>291</v>
      </c>
      <c r="B58" s="351" t="s">
        <v>289</v>
      </c>
      <c r="C58" s="336"/>
      <c r="D58" s="336">
        <v>4982</v>
      </c>
      <c r="E58" s="336"/>
      <c r="F58" s="729">
        <f t="shared" si="8"/>
        <v>4982</v>
      </c>
    </row>
    <row r="59" spans="1:6" s="82" customFormat="1" ht="12" customHeight="1" thickBot="1" x14ac:dyDescent="0.25">
      <c r="A59" s="369" t="s">
        <v>292</v>
      </c>
      <c r="B59" s="352" t="s">
        <v>290</v>
      </c>
      <c r="C59" s="338"/>
      <c r="D59" s="338"/>
      <c r="E59" s="338"/>
      <c r="F59" s="729">
        <f t="shared" si="8"/>
        <v>0</v>
      </c>
    </row>
    <row r="60" spans="1:6" s="82" customFormat="1" ht="12" customHeight="1" thickBot="1" x14ac:dyDescent="0.25">
      <c r="A60" s="25" t="s">
        <v>25</v>
      </c>
      <c r="B60" s="257" t="s">
        <v>293</v>
      </c>
      <c r="C60" s="335">
        <f>SUM(C61:C63)</f>
        <v>10896</v>
      </c>
      <c r="D60" s="335">
        <f t="shared" ref="D60:F60" si="9">SUM(D61:D63)</f>
        <v>5396</v>
      </c>
      <c r="E60" s="335">
        <f t="shared" si="9"/>
        <v>0</v>
      </c>
      <c r="F60" s="261">
        <f t="shared" si="9"/>
        <v>5396</v>
      </c>
    </row>
    <row r="61" spans="1:6" s="82" customFormat="1" ht="12" customHeight="1" x14ac:dyDescent="0.2">
      <c r="A61" s="367" t="s">
        <v>172</v>
      </c>
      <c r="B61" s="350" t="s">
        <v>295</v>
      </c>
      <c r="C61" s="339"/>
      <c r="D61" s="339"/>
      <c r="E61" s="339"/>
      <c r="F61" s="729">
        <f t="shared" ref="F61:F64" si="10">D61+E61</f>
        <v>0</v>
      </c>
    </row>
    <row r="62" spans="1:6" s="82" customFormat="1" ht="12" customHeight="1" x14ac:dyDescent="0.2">
      <c r="A62" s="368" t="s">
        <v>173</v>
      </c>
      <c r="B62" s="351" t="s">
        <v>420</v>
      </c>
      <c r="C62" s="339">
        <v>4650</v>
      </c>
      <c r="D62" s="339">
        <v>4650</v>
      </c>
      <c r="E62" s="339"/>
      <c r="F62" s="729">
        <f t="shared" si="10"/>
        <v>4650</v>
      </c>
    </row>
    <row r="63" spans="1:6" s="82" customFormat="1" ht="12" customHeight="1" x14ac:dyDescent="0.2">
      <c r="A63" s="368" t="s">
        <v>221</v>
      </c>
      <c r="B63" s="351" t="s">
        <v>296</v>
      </c>
      <c r="C63" s="339">
        <v>6246</v>
      </c>
      <c r="D63" s="339">
        <v>746</v>
      </c>
      <c r="E63" s="339"/>
      <c r="F63" s="729">
        <f t="shared" si="10"/>
        <v>746</v>
      </c>
    </row>
    <row r="64" spans="1:6" s="82" customFormat="1" ht="12" customHeight="1" thickBot="1" x14ac:dyDescent="0.25">
      <c r="A64" s="369" t="s">
        <v>294</v>
      </c>
      <c r="B64" s="352" t="s">
        <v>297</v>
      </c>
      <c r="C64" s="339"/>
      <c r="D64" s="339"/>
      <c r="E64" s="339"/>
      <c r="F64" s="729">
        <f t="shared" si="10"/>
        <v>0</v>
      </c>
    </row>
    <row r="65" spans="1:6" s="82" customFormat="1" ht="12" customHeight="1" thickBot="1" x14ac:dyDescent="0.25">
      <c r="A65" s="25" t="s">
        <v>26</v>
      </c>
      <c r="B65" s="19" t="s">
        <v>298</v>
      </c>
      <c r="C65" s="341">
        <f>+C8+C15+C22+C29+C37+C49+C55+C60</f>
        <v>794504</v>
      </c>
      <c r="D65" s="341">
        <f t="shared" ref="D65:F65" si="11">+D8+D15+D22+D29+D37+D49+D55+D60</f>
        <v>1816712</v>
      </c>
      <c r="E65" s="341">
        <f t="shared" si="11"/>
        <v>116507</v>
      </c>
      <c r="F65" s="264">
        <f t="shared" si="11"/>
        <v>1933219</v>
      </c>
    </row>
    <row r="66" spans="1:6" s="82" customFormat="1" ht="12" customHeight="1" thickBot="1" x14ac:dyDescent="0.2">
      <c r="A66" s="370" t="s">
        <v>389</v>
      </c>
      <c r="B66" s="257" t="s">
        <v>300</v>
      </c>
      <c r="C66" s="335">
        <f>SUM(C67:C69)</f>
        <v>0</v>
      </c>
      <c r="D66" s="335"/>
      <c r="E66" s="335">
        <f>SUM(E67:E69)</f>
        <v>0</v>
      </c>
      <c r="F66" s="261">
        <f>SUM(F67:F69)</f>
        <v>0</v>
      </c>
    </row>
    <row r="67" spans="1:6" s="82" customFormat="1" ht="12" customHeight="1" x14ac:dyDescent="0.2">
      <c r="A67" s="367" t="s">
        <v>331</v>
      </c>
      <c r="B67" s="350" t="s">
        <v>301</v>
      </c>
      <c r="C67" s="339"/>
      <c r="D67" s="339"/>
      <c r="E67" s="339"/>
      <c r="F67" s="732">
        <f>C67+E67</f>
        <v>0</v>
      </c>
    </row>
    <row r="68" spans="1:6" s="82" customFormat="1" ht="12" customHeight="1" x14ac:dyDescent="0.2">
      <c r="A68" s="368" t="s">
        <v>340</v>
      </c>
      <c r="B68" s="351" t="s">
        <v>302</v>
      </c>
      <c r="C68" s="339"/>
      <c r="D68" s="339"/>
      <c r="E68" s="339"/>
      <c r="F68" s="732">
        <f>C68+E68</f>
        <v>0</v>
      </c>
    </row>
    <row r="69" spans="1:6" s="82" customFormat="1" ht="12" customHeight="1" thickBot="1" x14ac:dyDescent="0.25">
      <c r="A69" s="369" t="s">
        <v>341</v>
      </c>
      <c r="B69" s="353" t="s">
        <v>303</v>
      </c>
      <c r="C69" s="339"/>
      <c r="D69" s="339"/>
      <c r="E69" s="339"/>
      <c r="F69" s="732">
        <f>C69+E69</f>
        <v>0</v>
      </c>
    </row>
    <row r="70" spans="1:6" s="82" customFormat="1" ht="12" customHeight="1" thickBot="1" x14ac:dyDescent="0.2">
      <c r="A70" s="370" t="s">
        <v>304</v>
      </c>
      <c r="B70" s="257" t="s">
        <v>305</v>
      </c>
      <c r="C70" s="335">
        <f>SUM(C71:C74)</f>
        <v>0</v>
      </c>
      <c r="D70" s="335"/>
      <c r="E70" s="335">
        <f>SUM(E71:E74)</f>
        <v>0</v>
      </c>
      <c r="F70" s="261"/>
    </row>
    <row r="71" spans="1:6" s="82" customFormat="1" ht="12" customHeight="1" x14ac:dyDescent="0.2">
      <c r="A71" s="367" t="s">
        <v>141</v>
      </c>
      <c r="B71" s="350" t="s">
        <v>306</v>
      </c>
      <c r="C71" s="339"/>
      <c r="D71" s="339"/>
      <c r="E71" s="339"/>
      <c r="F71" s="729">
        <f t="shared" ref="F71" si="12">D71+E71</f>
        <v>0</v>
      </c>
    </row>
    <row r="72" spans="1:6" s="82" customFormat="1" ht="12" customHeight="1" x14ac:dyDescent="0.2">
      <c r="A72" s="368" t="s">
        <v>142</v>
      </c>
      <c r="B72" s="351" t="s">
        <v>307</v>
      </c>
      <c r="C72" s="339"/>
      <c r="D72" s="339"/>
      <c r="E72" s="339"/>
      <c r="F72" s="732">
        <f>C72+E72</f>
        <v>0</v>
      </c>
    </row>
    <row r="73" spans="1:6" s="82" customFormat="1" ht="12" customHeight="1" x14ac:dyDescent="0.2">
      <c r="A73" s="368" t="s">
        <v>332</v>
      </c>
      <c r="B73" s="351" t="s">
        <v>308</v>
      </c>
      <c r="C73" s="339"/>
      <c r="D73" s="339"/>
      <c r="E73" s="339"/>
      <c r="F73" s="732">
        <f>C73+E73</f>
        <v>0</v>
      </c>
    </row>
    <row r="74" spans="1:6" s="82" customFormat="1" ht="12" customHeight="1" thickBot="1" x14ac:dyDescent="0.25">
      <c r="A74" s="369" t="s">
        <v>333</v>
      </c>
      <c r="B74" s="352" t="s">
        <v>309</v>
      </c>
      <c r="C74" s="339"/>
      <c r="D74" s="339"/>
      <c r="E74" s="339"/>
      <c r="F74" s="732">
        <f>C74+E74</f>
        <v>0</v>
      </c>
    </row>
    <row r="75" spans="1:6" s="82" customFormat="1" ht="12" customHeight="1" thickBot="1" x14ac:dyDescent="0.2">
      <c r="A75" s="370" t="s">
        <v>310</v>
      </c>
      <c r="B75" s="257" t="s">
        <v>311</v>
      </c>
      <c r="C75" s="335">
        <f>SUM(C76:C77)</f>
        <v>132226</v>
      </c>
      <c r="D75" s="335">
        <f t="shared" ref="D75:F75" si="13">SUM(D76:D77)</f>
        <v>161108</v>
      </c>
      <c r="E75" s="335">
        <f t="shared" si="13"/>
        <v>0</v>
      </c>
      <c r="F75" s="261">
        <f t="shared" si="13"/>
        <v>161108</v>
      </c>
    </row>
    <row r="76" spans="1:6" s="82" customFormat="1" ht="12" customHeight="1" x14ac:dyDescent="0.2">
      <c r="A76" s="367" t="s">
        <v>334</v>
      </c>
      <c r="B76" s="350" t="s">
        <v>312</v>
      </c>
      <c r="C76" s="339">
        <v>132226</v>
      </c>
      <c r="D76" s="339">
        <v>161108</v>
      </c>
      <c r="E76" s="339"/>
      <c r="F76" s="729">
        <f t="shared" ref="F76:F77" si="14">D76+E76</f>
        <v>161108</v>
      </c>
    </row>
    <row r="77" spans="1:6" s="82" customFormat="1" ht="12" customHeight="1" thickBot="1" x14ac:dyDescent="0.25">
      <c r="A77" s="369" t="s">
        <v>335</v>
      </c>
      <c r="B77" s="352" t="s">
        <v>313</v>
      </c>
      <c r="C77" s="339"/>
      <c r="D77" s="339"/>
      <c r="E77" s="339"/>
      <c r="F77" s="729">
        <f t="shared" si="14"/>
        <v>0</v>
      </c>
    </row>
    <row r="78" spans="1:6" s="81" customFormat="1" ht="12" customHeight="1" thickBot="1" x14ac:dyDescent="0.2">
      <c r="A78" s="370" t="s">
        <v>314</v>
      </c>
      <c r="B78" s="257" t="s">
        <v>315</v>
      </c>
      <c r="C78" s="335">
        <f>SUM(C79:C81)</f>
        <v>0</v>
      </c>
      <c r="D78" s="335"/>
      <c r="E78" s="335">
        <f>SUM(E79:E81)</f>
        <v>0</v>
      </c>
      <c r="F78" s="261"/>
    </row>
    <row r="79" spans="1:6" s="82" customFormat="1" ht="12" customHeight="1" x14ac:dyDescent="0.2">
      <c r="A79" s="367" t="s">
        <v>336</v>
      </c>
      <c r="B79" s="350" t="s">
        <v>316</v>
      </c>
      <c r="C79" s="339"/>
      <c r="D79" s="339"/>
      <c r="E79" s="339"/>
      <c r="F79" s="729">
        <f t="shared" ref="F79" si="15">D79+E79</f>
        <v>0</v>
      </c>
    </row>
    <row r="80" spans="1:6" s="82" customFormat="1" ht="12" customHeight="1" x14ac:dyDescent="0.2">
      <c r="A80" s="368" t="s">
        <v>337</v>
      </c>
      <c r="B80" s="351" t="s">
        <v>317</v>
      </c>
      <c r="C80" s="339"/>
      <c r="D80" s="339"/>
      <c r="E80" s="339"/>
      <c r="F80" s="732">
        <f>C80+E80</f>
        <v>0</v>
      </c>
    </row>
    <row r="81" spans="1:6" s="82" customFormat="1" ht="12" customHeight="1" thickBot="1" x14ac:dyDescent="0.25">
      <c r="A81" s="369" t="s">
        <v>338</v>
      </c>
      <c r="B81" s="352" t="s">
        <v>318</v>
      </c>
      <c r="C81" s="339"/>
      <c r="D81" s="339"/>
      <c r="E81" s="339"/>
      <c r="F81" s="732">
        <f>C81+E81</f>
        <v>0</v>
      </c>
    </row>
    <row r="82" spans="1:6" s="82" customFormat="1" ht="12" customHeight="1" thickBot="1" x14ac:dyDescent="0.2">
      <c r="A82" s="370" t="s">
        <v>319</v>
      </c>
      <c r="B82" s="257" t="s">
        <v>339</v>
      </c>
      <c r="C82" s="335">
        <f>SUM(C83:C86)</f>
        <v>0</v>
      </c>
      <c r="D82" s="335"/>
      <c r="E82" s="335">
        <f>SUM(E83:E86)</f>
        <v>0</v>
      </c>
      <c r="F82" s="261"/>
    </row>
    <row r="83" spans="1:6" s="82" customFormat="1" ht="12" customHeight="1" x14ac:dyDescent="0.2">
      <c r="A83" s="371" t="s">
        <v>320</v>
      </c>
      <c r="B83" s="350" t="s">
        <v>321</v>
      </c>
      <c r="C83" s="339"/>
      <c r="D83" s="339"/>
      <c r="E83" s="339"/>
      <c r="F83" s="729">
        <f t="shared" ref="F83:F86" si="16">D83+E83</f>
        <v>0</v>
      </c>
    </row>
    <row r="84" spans="1:6" s="82" customFormat="1" ht="12" customHeight="1" x14ac:dyDescent="0.2">
      <c r="A84" s="372" t="s">
        <v>322</v>
      </c>
      <c r="B84" s="351" t="s">
        <v>323</v>
      </c>
      <c r="C84" s="339"/>
      <c r="D84" s="339"/>
      <c r="E84" s="339"/>
      <c r="F84" s="729">
        <f t="shared" si="16"/>
        <v>0</v>
      </c>
    </row>
    <row r="85" spans="1:6" s="82" customFormat="1" ht="12" customHeight="1" x14ac:dyDescent="0.2">
      <c r="A85" s="372" t="s">
        <v>324</v>
      </c>
      <c r="B85" s="351" t="s">
        <v>325</v>
      </c>
      <c r="C85" s="339"/>
      <c r="D85" s="339"/>
      <c r="E85" s="339"/>
      <c r="F85" s="729">
        <f t="shared" si="16"/>
        <v>0</v>
      </c>
    </row>
    <row r="86" spans="1:6" s="81" customFormat="1" ht="12" customHeight="1" thickBot="1" x14ac:dyDescent="0.25">
      <c r="A86" s="373" t="s">
        <v>326</v>
      </c>
      <c r="B86" s="352" t="s">
        <v>327</v>
      </c>
      <c r="C86" s="339"/>
      <c r="D86" s="339"/>
      <c r="E86" s="339"/>
      <c r="F86" s="729">
        <f t="shared" si="16"/>
        <v>0</v>
      </c>
    </row>
    <row r="87" spans="1:6" s="81" customFormat="1" ht="12" customHeight="1" thickBot="1" x14ac:dyDescent="0.2">
      <c r="A87" s="370" t="s">
        <v>328</v>
      </c>
      <c r="B87" s="257" t="s">
        <v>463</v>
      </c>
      <c r="C87" s="395"/>
      <c r="D87" s="395"/>
      <c r="E87" s="395"/>
      <c r="F87" s="391"/>
    </row>
    <row r="88" spans="1:6" s="81" customFormat="1" ht="12" customHeight="1" thickBot="1" x14ac:dyDescent="0.2">
      <c r="A88" s="370" t="s">
        <v>495</v>
      </c>
      <c r="B88" s="257" t="s">
        <v>329</v>
      </c>
      <c r="C88" s="395"/>
      <c r="D88" s="395"/>
      <c r="E88" s="395"/>
      <c r="F88" s="391"/>
    </row>
    <row r="89" spans="1:6" s="81" customFormat="1" ht="12" customHeight="1" thickBot="1" x14ac:dyDescent="0.2">
      <c r="A89" s="370" t="s">
        <v>496</v>
      </c>
      <c r="B89" s="357" t="s">
        <v>466</v>
      </c>
      <c r="C89" s="341">
        <f>+C66+C70+C75+C78+C82+C88+C87</f>
        <v>132226</v>
      </c>
      <c r="D89" s="341">
        <f t="shared" ref="D89:F89" si="17">+D66+D70+D75+D78+D82+D88+D87</f>
        <v>161108</v>
      </c>
      <c r="E89" s="341">
        <f t="shared" si="17"/>
        <v>0</v>
      </c>
      <c r="F89" s="264">
        <f t="shared" si="17"/>
        <v>161108</v>
      </c>
    </row>
    <row r="90" spans="1:6" s="81" customFormat="1" ht="12" customHeight="1" thickBot="1" x14ac:dyDescent="0.2">
      <c r="A90" s="374" t="s">
        <v>497</v>
      </c>
      <c r="B90" s="358" t="s">
        <v>498</v>
      </c>
      <c r="C90" s="341">
        <f>+C65+C89</f>
        <v>926730</v>
      </c>
      <c r="D90" s="341">
        <f t="shared" ref="D90:F90" si="18">+D65+D89</f>
        <v>1977820</v>
      </c>
      <c r="E90" s="341">
        <f t="shared" si="18"/>
        <v>116507</v>
      </c>
      <c r="F90" s="264">
        <f t="shared" si="18"/>
        <v>2094327</v>
      </c>
    </row>
    <row r="91" spans="1:6" s="82" customFormat="1" ht="15" customHeight="1" thickBot="1" x14ac:dyDescent="0.25">
      <c r="A91" s="208"/>
      <c r="B91" s="209"/>
      <c r="C91" s="311"/>
      <c r="D91" s="311"/>
    </row>
    <row r="92" spans="1:6" s="53" customFormat="1" ht="16.5" customHeight="1" thickBot="1" x14ac:dyDescent="0.25">
      <c r="A92" s="993" t="s">
        <v>55</v>
      </c>
      <c r="B92" s="994"/>
      <c r="C92" s="994"/>
      <c r="D92" s="994"/>
      <c r="E92" s="994"/>
      <c r="F92" s="995"/>
    </row>
    <row r="93" spans="1:6" s="83" customFormat="1" ht="12" customHeight="1" thickBot="1" x14ac:dyDescent="0.25">
      <c r="A93" s="344" t="s">
        <v>18</v>
      </c>
      <c r="B93" s="24" t="s">
        <v>502</v>
      </c>
      <c r="C93" s="334">
        <f>+C94+C95+C96+C97+C98+C111</f>
        <v>658528</v>
      </c>
      <c r="D93" s="334">
        <f t="shared" ref="D93:F93" si="19">+D94+D95+D96+D97+D98+D111</f>
        <v>707391</v>
      </c>
      <c r="E93" s="819">
        <f t="shared" si="19"/>
        <v>1074817</v>
      </c>
      <c r="F93" s="820">
        <f t="shared" si="19"/>
        <v>1782208</v>
      </c>
    </row>
    <row r="94" spans="1:6" ht="12" customHeight="1" x14ac:dyDescent="0.2">
      <c r="A94" s="375" t="s">
        <v>96</v>
      </c>
      <c r="B94" s="8" t="s">
        <v>48</v>
      </c>
      <c r="C94" s="700">
        <v>24500</v>
      </c>
      <c r="D94" s="759">
        <v>38015</v>
      </c>
      <c r="E94" s="649">
        <v>6304</v>
      </c>
      <c r="F94" s="729">
        <f t="shared" ref="F94:F127" si="20">D94+E94</f>
        <v>44319</v>
      </c>
    </row>
    <row r="95" spans="1:6" ht="12" customHeight="1" x14ac:dyDescent="0.2">
      <c r="A95" s="368" t="s">
        <v>97</v>
      </c>
      <c r="B95" s="6" t="s">
        <v>174</v>
      </c>
      <c r="C95" s="637">
        <v>5232</v>
      </c>
      <c r="D95" s="730">
        <v>6772</v>
      </c>
      <c r="E95" s="768">
        <v>732</v>
      </c>
      <c r="F95" s="729">
        <f t="shared" si="20"/>
        <v>7504</v>
      </c>
    </row>
    <row r="96" spans="1:6" ht="12" customHeight="1" x14ac:dyDescent="0.2">
      <c r="A96" s="368" t="s">
        <v>98</v>
      </c>
      <c r="B96" s="6" t="s">
        <v>132</v>
      </c>
      <c r="C96" s="771">
        <v>93836</v>
      </c>
      <c r="D96" s="735">
        <v>112735</v>
      </c>
      <c r="E96" s="638">
        <v>18184</v>
      </c>
      <c r="F96" s="729">
        <f t="shared" si="20"/>
        <v>130919</v>
      </c>
    </row>
    <row r="97" spans="1:6" ht="12" customHeight="1" x14ac:dyDescent="0.2">
      <c r="A97" s="368" t="s">
        <v>99</v>
      </c>
      <c r="B97" s="9" t="s">
        <v>175</v>
      </c>
      <c r="C97" s="771">
        <v>27100</v>
      </c>
      <c r="D97" s="735">
        <v>27100</v>
      </c>
      <c r="E97" s="638">
        <v>-3861</v>
      </c>
      <c r="F97" s="729">
        <f t="shared" si="20"/>
        <v>23239</v>
      </c>
    </row>
    <row r="98" spans="1:6" ht="12" customHeight="1" x14ac:dyDescent="0.2">
      <c r="A98" s="368" t="s">
        <v>110</v>
      </c>
      <c r="B98" s="17" t="s">
        <v>176</v>
      </c>
      <c r="C98" s="771">
        <f>C99+C100+C101+C102+C103+C104+C105+C106+C107+C108+C109+C110</f>
        <v>446760</v>
      </c>
      <c r="D98" s="771">
        <f>D99+D100+D101+D102+D103+D104+D105+D106+D107+D108+D109+D110</f>
        <v>460433</v>
      </c>
      <c r="E98" s="637">
        <f>E99+E100+E101+E102+E103+E104+E105+E106+E107+E108+E109+E110</f>
        <v>-5385</v>
      </c>
      <c r="F98" s="697">
        <f>F99+F100+F101+F102+F103+F104+F105+F106+F107+F108+F109+F110</f>
        <v>455048</v>
      </c>
    </row>
    <row r="99" spans="1:6" ht="12" customHeight="1" x14ac:dyDescent="0.2">
      <c r="A99" s="368" t="s">
        <v>100</v>
      </c>
      <c r="B99" s="6" t="s">
        <v>499</v>
      </c>
      <c r="C99" s="771"/>
      <c r="D99" s="771">
        <v>319</v>
      </c>
      <c r="E99" s="336"/>
      <c r="F99" s="729">
        <f t="shared" si="20"/>
        <v>319</v>
      </c>
    </row>
    <row r="100" spans="1:6" ht="12" customHeight="1" x14ac:dyDescent="0.2">
      <c r="A100" s="368" t="s">
        <v>101</v>
      </c>
      <c r="B100" s="116" t="s">
        <v>431</v>
      </c>
      <c r="C100" s="771"/>
      <c r="D100" s="771"/>
      <c r="E100" s="336"/>
      <c r="F100" s="729">
        <f t="shared" si="20"/>
        <v>0</v>
      </c>
    </row>
    <row r="101" spans="1:6" ht="12" customHeight="1" x14ac:dyDescent="0.2">
      <c r="A101" s="368" t="s">
        <v>111</v>
      </c>
      <c r="B101" s="116" t="s">
        <v>430</v>
      </c>
      <c r="C101" s="771"/>
      <c r="D101" s="771"/>
      <c r="E101" s="336"/>
      <c r="F101" s="729">
        <f t="shared" si="20"/>
        <v>0</v>
      </c>
    </row>
    <row r="102" spans="1:6" ht="12" customHeight="1" x14ac:dyDescent="0.2">
      <c r="A102" s="368" t="s">
        <v>112</v>
      </c>
      <c r="B102" s="116" t="s">
        <v>345</v>
      </c>
      <c r="C102" s="771"/>
      <c r="D102" s="771"/>
      <c r="E102" s="336"/>
      <c r="F102" s="729">
        <f t="shared" si="20"/>
        <v>0</v>
      </c>
    </row>
    <row r="103" spans="1:6" ht="12" customHeight="1" x14ac:dyDescent="0.2">
      <c r="A103" s="368" t="s">
        <v>113</v>
      </c>
      <c r="B103" s="117" t="s">
        <v>346</v>
      </c>
      <c r="C103" s="771"/>
      <c r="D103" s="771"/>
      <c r="E103" s="336"/>
      <c r="F103" s="729">
        <f t="shared" si="20"/>
        <v>0</v>
      </c>
    </row>
    <row r="104" spans="1:6" ht="12" customHeight="1" x14ac:dyDescent="0.2">
      <c r="A104" s="368" t="s">
        <v>114</v>
      </c>
      <c r="B104" s="117" t="s">
        <v>347</v>
      </c>
      <c r="C104" s="771"/>
      <c r="D104" s="771"/>
      <c r="E104" s="336"/>
      <c r="F104" s="729">
        <f t="shared" si="20"/>
        <v>0</v>
      </c>
    </row>
    <row r="105" spans="1:6" ht="12" customHeight="1" x14ac:dyDescent="0.2">
      <c r="A105" s="368" t="s">
        <v>116</v>
      </c>
      <c r="B105" s="116" t="s">
        <v>348</v>
      </c>
      <c r="C105" s="771">
        <v>320708</v>
      </c>
      <c r="D105" s="771">
        <v>333610</v>
      </c>
      <c r="E105" s="336">
        <v>-7259</v>
      </c>
      <c r="F105" s="729">
        <f t="shared" si="20"/>
        <v>326351</v>
      </c>
    </row>
    <row r="106" spans="1:6" ht="12" customHeight="1" x14ac:dyDescent="0.2">
      <c r="A106" s="368" t="s">
        <v>177</v>
      </c>
      <c r="B106" s="116" t="s">
        <v>349</v>
      </c>
      <c r="C106" s="771"/>
      <c r="D106" s="771"/>
      <c r="E106" s="336"/>
      <c r="F106" s="729">
        <f t="shared" si="20"/>
        <v>0</v>
      </c>
    </row>
    <row r="107" spans="1:6" ht="12" customHeight="1" x14ac:dyDescent="0.2">
      <c r="A107" s="368" t="s">
        <v>343</v>
      </c>
      <c r="B107" s="117" t="s">
        <v>350</v>
      </c>
      <c r="C107" s="771"/>
      <c r="D107" s="771"/>
      <c r="E107" s="336"/>
      <c r="F107" s="729">
        <f t="shared" si="20"/>
        <v>0</v>
      </c>
    </row>
    <row r="108" spans="1:6" ht="12" customHeight="1" x14ac:dyDescent="0.2">
      <c r="A108" s="376" t="s">
        <v>344</v>
      </c>
      <c r="B108" s="118" t="s">
        <v>351</v>
      </c>
      <c r="C108" s="771"/>
      <c r="D108" s="771"/>
      <c r="E108" s="336"/>
      <c r="F108" s="729">
        <f t="shared" si="20"/>
        <v>0</v>
      </c>
    </row>
    <row r="109" spans="1:6" ht="12" customHeight="1" x14ac:dyDescent="0.2">
      <c r="A109" s="368" t="s">
        <v>428</v>
      </c>
      <c r="B109" s="118" t="s">
        <v>352</v>
      </c>
      <c r="C109" s="771"/>
      <c r="D109" s="771"/>
      <c r="E109" s="336"/>
      <c r="F109" s="729">
        <f t="shared" si="20"/>
        <v>0</v>
      </c>
    </row>
    <row r="110" spans="1:6" ht="12" customHeight="1" x14ac:dyDescent="0.2">
      <c r="A110" s="368" t="s">
        <v>429</v>
      </c>
      <c r="B110" s="117" t="s">
        <v>353</v>
      </c>
      <c r="C110" s="637">
        <v>126052</v>
      </c>
      <c r="D110" s="637">
        <v>126504</v>
      </c>
      <c r="E110" s="336">
        <v>1874</v>
      </c>
      <c r="F110" s="729">
        <f t="shared" si="20"/>
        <v>128378</v>
      </c>
    </row>
    <row r="111" spans="1:6" ht="12" customHeight="1" x14ac:dyDescent="0.2">
      <c r="A111" s="368" t="s">
        <v>433</v>
      </c>
      <c r="B111" s="9" t="s">
        <v>49</v>
      </c>
      <c r="C111" s="637">
        <f>C112+C113</f>
        <v>61100</v>
      </c>
      <c r="D111" s="637">
        <f>D112+D113</f>
        <v>62336</v>
      </c>
      <c r="E111" s="637">
        <f>E112+E113</f>
        <v>1058843</v>
      </c>
      <c r="F111" s="697">
        <f>F112+F113</f>
        <v>1121179</v>
      </c>
    </row>
    <row r="112" spans="1:6" ht="12" customHeight="1" x14ac:dyDescent="0.2">
      <c r="A112" s="369" t="s">
        <v>434</v>
      </c>
      <c r="B112" s="6" t="s">
        <v>500</v>
      </c>
      <c r="C112" s="771">
        <v>14508</v>
      </c>
      <c r="D112" s="735">
        <v>17191</v>
      </c>
      <c r="E112" s="768">
        <v>92341</v>
      </c>
      <c r="F112" s="729">
        <f t="shared" si="20"/>
        <v>109532</v>
      </c>
    </row>
    <row r="113" spans="1:6" ht="12" customHeight="1" thickBot="1" x14ac:dyDescent="0.25">
      <c r="A113" s="377" t="s">
        <v>435</v>
      </c>
      <c r="B113" s="119" t="s">
        <v>501</v>
      </c>
      <c r="C113" s="652">
        <v>46592</v>
      </c>
      <c r="D113" s="737">
        <v>45145</v>
      </c>
      <c r="E113" s="653">
        <v>966502</v>
      </c>
      <c r="F113" s="729">
        <f t="shared" si="20"/>
        <v>1011647</v>
      </c>
    </row>
    <row r="114" spans="1:6" ht="12" customHeight="1" thickBot="1" x14ac:dyDescent="0.25">
      <c r="A114" s="25" t="s">
        <v>19</v>
      </c>
      <c r="B114" s="23" t="s">
        <v>354</v>
      </c>
      <c r="C114" s="701">
        <f>+C115+C117+C119</f>
        <v>98404</v>
      </c>
      <c r="D114" s="701">
        <f t="shared" ref="D114:F114" si="21">+D115+D117+D119</f>
        <v>1100051</v>
      </c>
      <c r="E114" s="701">
        <f t="shared" si="21"/>
        <v>-948953</v>
      </c>
      <c r="F114" s="818">
        <f t="shared" si="21"/>
        <v>151098</v>
      </c>
    </row>
    <row r="115" spans="1:6" ht="12" customHeight="1" x14ac:dyDescent="0.2">
      <c r="A115" s="367" t="s">
        <v>102</v>
      </c>
      <c r="B115" s="6" t="s">
        <v>220</v>
      </c>
      <c r="C115" s="655">
        <v>55103</v>
      </c>
      <c r="D115" s="739">
        <v>1043812</v>
      </c>
      <c r="E115" s="767">
        <v>-948329</v>
      </c>
      <c r="F115" s="729">
        <f t="shared" si="20"/>
        <v>95483</v>
      </c>
    </row>
    <row r="116" spans="1:6" ht="12" customHeight="1" x14ac:dyDescent="0.2">
      <c r="A116" s="367" t="s">
        <v>103</v>
      </c>
      <c r="B116" s="10" t="s">
        <v>358</v>
      </c>
      <c r="C116" s="655"/>
      <c r="D116" s="739"/>
      <c r="E116" s="767"/>
      <c r="F116" s="729">
        <f t="shared" si="20"/>
        <v>0</v>
      </c>
    </row>
    <row r="117" spans="1:6" ht="12" customHeight="1" x14ac:dyDescent="0.2">
      <c r="A117" s="367" t="s">
        <v>104</v>
      </c>
      <c r="B117" s="10" t="s">
        <v>178</v>
      </c>
      <c r="C117" s="637">
        <v>36477</v>
      </c>
      <c r="D117" s="730">
        <v>49315</v>
      </c>
      <c r="E117" s="768"/>
      <c r="F117" s="729">
        <f t="shared" si="20"/>
        <v>49315</v>
      </c>
    </row>
    <row r="118" spans="1:6" ht="12" customHeight="1" x14ac:dyDescent="0.2">
      <c r="A118" s="367" t="s">
        <v>105</v>
      </c>
      <c r="B118" s="10" t="s">
        <v>359</v>
      </c>
      <c r="C118" s="637"/>
      <c r="D118" s="730"/>
      <c r="E118" s="768"/>
      <c r="F118" s="729">
        <f t="shared" si="20"/>
        <v>0</v>
      </c>
    </row>
    <row r="119" spans="1:6" ht="12" customHeight="1" x14ac:dyDescent="0.2">
      <c r="A119" s="367" t="s">
        <v>106</v>
      </c>
      <c r="B119" s="259" t="s">
        <v>222</v>
      </c>
      <c r="C119" s="637">
        <f>C120+C121+C122+C123+C124+C125+C126+C127</f>
        <v>6824</v>
      </c>
      <c r="D119" s="637">
        <f t="shared" ref="D119:F119" si="22">D120+D121+D122+D123+D124+D125+D126+D127</f>
        <v>6924</v>
      </c>
      <c r="E119" s="637">
        <f t="shared" si="22"/>
        <v>-624</v>
      </c>
      <c r="F119" s="697">
        <f t="shared" si="22"/>
        <v>6300</v>
      </c>
    </row>
    <row r="120" spans="1:6" ht="12" customHeight="1" x14ac:dyDescent="0.2">
      <c r="A120" s="367" t="s">
        <v>115</v>
      </c>
      <c r="B120" s="258" t="s">
        <v>421</v>
      </c>
      <c r="C120" s="637"/>
      <c r="D120" s="730"/>
      <c r="E120" s="768"/>
      <c r="F120" s="729">
        <f t="shared" si="20"/>
        <v>0</v>
      </c>
    </row>
    <row r="121" spans="1:6" ht="12" customHeight="1" x14ac:dyDescent="0.2">
      <c r="A121" s="367" t="s">
        <v>117</v>
      </c>
      <c r="B121" s="346" t="s">
        <v>364</v>
      </c>
      <c r="C121" s="637"/>
      <c r="D121" s="730"/>
      <c r="E121" s="768"/>
      <c r="F121" s="729">
        <f t="shared" si="20"/>
        <v>0</v>
      </c>
    </row>
    <row r="122" spans="1:6" ht="12" customHeight="1" x14ac:dyDescent="0.2">
      <c r="A122" s="367" t="s">
        <v>179</v>
      </c>
      <c r="B122" s="117" t="s">
        <v>347</v>
      </c>
      <c r="C122" s="637"/>
      <c r="D122" s="730"/>
      <c r="E122" s="768"/>
      <c r="F122" s="729">
        <f t="shared" si="20"/>
        <v>0</v>
      </c>
    </row>
    <row r="123" spans="1:6" ht="12" customHeight="1" x14ac:dyDescent="0.2">
      <c r="A123" s="367" t="s">
        <v>180</v>
      </c>
      <c r="B123" s="117" t="s">
        <v>363</v>
      </c>
      <c r="C123" s="637">
        <v>3854</v>
      </c>
      <c r="D123" s="730">
        <v>3854</v>
      </c>
      <c r="E123" s="768">
        <v>-1124</v>
      </c>
      <c r="F123" s="729">
        <f t="shared" si="20"/>
        <v>2730</v>
      </c>
    </row>
    <row r="124" spans="1:6" ht="12" customHeight="1" x14ac:dyDescent="0.2">
      <c r="A124" s="367" t="s">
        <v>181</v>
      </c>
      <c r="B124" s="117" t="s">
        <v>362</v>
      </c>
      <c r="C124" s="637"/>
      <c r="D124" s="730"/>
      <c r="E124" s="768"/>
      <c r="F124" s="729">
        <f t="shared" si="20"/>
        <v>0</v>
      </c>
    </row>
    <row r="125" spans="1:6" ht="12" customHeight="1" x14ac:dyDescent="0.2">
      <c r="A125" s="367" t="s">
        <v>355</v>
      </c>
      <c r="B125" s="117" t="s">
        <v>350</v>
      </c>
      <c r="C125" s="637"/>
      <c r="D125" s="730"/>
      <c r="E125" s="768"/>
      <c r="F125" s="729">
        <f t="shared" si="20"/>
        <v>0</v>
      </c>
    </row>
    <row r="126" spans="1:6" ht="12" customHeight="1" x14ac:dyDescent="0.2">
      <c r="A126" s="367" t="s">
        <v>356</v>
      </c>
      <c r="B126" s="117" t="s">
        <v>361</v>
      </c>
      <c r="C126" s="637"/>
      <c r="D126" s="730"/>
      <c r="E126" s="768"/>
      <c r="F126" s="729">
        <f t="shared" si="20"/>
        <v>0</v>
      </c>
    </row>
    <row r="127" spans="1:6" ht="12" customHeight="1" thickBot="1" x14ac:dyDescent="0.25">
      <c r="A127" s="376" t="s">
        <v>357</v>
      </c>
      <c r="B127" s="117" t="s">
        <v>360</v>
      </c>
      <c r="C127" s="771">
        <v>2970</v>
      </c>
      <c r="D127" s="735">
        <v>3070</v>
      </c>
      <c r="E127" s="638">
        <v>500</v>
      </c>
      <c r="F127" s="729">
        <f t="shared" si="20"/>
        <v>3570</v>
      </c>
    </row>
    <row r="128" spans="1:6" ht="12" customHeight="1" thickBot="1" x14ac:dyDescent="0.25">
      <c r="A128" s="25" t="s">
        <v>20</v>
      </c>
      <c r="B128" s="104" t="s">
        <v>438</v>
      </c>
      <c r="C128" s="701">
        <f>+C93+C114</f>
        <v>756932</v>
      </c>
      <c r="D128" s="701">
        <f t="shared" ref="D128:F128" si="23">+D93+D114</f>
        <v>1807442</v>
      </c>
      <c r="E128" s="701">
        <f t="shared" si="23"/>
        <v>125864</v>
      </c>
      <c r="F128" s="818">
        <f t="shared" si="23"/>
        <v>1933306</v>
      </c>
    </row>
    <row r="129" spans="1:11" ht="12" customHeight="1" thickBot="1" x14ac:dyDescent="0.25">
      <c r="A129" s="25" t="s">
        <v>21</v>
      </c>
      <c r="B129" s="104" t="s">
        <v>439</v>
      </c>
      <c r="C129" s="701">
        <f>+C130+C131+C132</f>
        <v>5554</v>
      </c>
      <c r="D129" s="701">
        <f t="shared" ref="D129:F129" si="24">+D130+D131+D132</f>
        <v>3390</v>
      </c>
      <c r="E129" s="701">
        <f t="shared" si="24"/>
        <v>0</v>
      </c>
      <c r="F129" s="818">
        <f t="shared" si="24"/>
        <v>3390</v>
      </c>
    </row>
    <row r="130" spans="1:11" s="83" customFormat="1" ht="12" customHeight="1" x14ac:dyDescent="0.2">
      <c r="A130" s="367" t="s">
        <v>259</v>
      </c>
      <c r="B130" s="7" t="s">
        <v>505</v>
      </c>
      <c r="C130" s="637">
        <v>1948</v>
      </c>
      <c r="D130" s="730">
        <v>1948</v>
      </c>
      <c r="E130" s="768"/>
      <c r="F130" s="729">
        <f t="shared" ref="F130:F132" si="25">D130+E130</f>
        <v>1948</v>
      </c>
    </row>
    <row r="131" spans="1:11" ht="12" customHeight="1" x14ac:dyDescent="0.2">
      <c r="A131" s="367" t="s">
        <v>260</v>
      </c>
      <c r="B131" s="7" t="s">
        <v>446</v>
      </c>
      <c r="C131" s="637"/>
      <c r="D131" s="730"/>
      <c r="E131" s="768"/>
      <c r="F131" s="729">
        <f t="shared" si="25"/>
        <v>0</v>
      </c>
    </row>
    <row r="132" spans="1:11" ht="12" customHeight="1" thickBot="1" x14ac:dyDescent="0.25">
      <c r="A132" s="376" t="s">
        <v>261</v>
      </c>
      <c r="B132" s="5" t="s">
        <v>504</v>
      </c>
      <c r="C132" s="637">
        <v>3606</v>
      </c>
      <c r="D132" s="730">
        <v>1442</v>
      </c>
      <c r="E132" s="768"/>
      <c r="F132" s="729">
        <f t="shared" si="25"/>
        <v>1442</v>
      </c>
    </row>
    <row r="133" spans="1:11" ht="12" customHeight="1" thickBot="1" x14ac:dyDescent="0.25">
      <c r="A133" s="25" t="s">
        <v>22</v>
      </c>
      <c r="B133" s="104" t="s">
        <v>440</v>
      </c>
      <c r="C133" s="701">
        <f>+C134+C135+C136+C137+C138+C139</f>
        <v>0</v>
      </c>
      <c r="D133" s="760"/>
      <c r="E133" s="635">
        <f>SUM(E134:E139)</f>
        <v>0</v>
      </c>
      <c r="F133" s="233">
        <f>SUM(F134:F139)</f>
        <v>0</v>
      </c>
    </row>
    <row r="134" spans="1:11" ht="12" customHeight="1" x14ac:dyDescent="0.2">
      <c r="A134" s="367" t="s">
        <v>89</v>
      </c>
      <c r="B134" s="7" t="s">
        <v>447</v>
      </c>
      <c r="C134" s="637"/>
      <c r="D134" s="730"/>
      <c r="E134" s="768"/>
      <c r="F134" s="650">
        <f t="shared" ref="F134:F139" si="26">C134+E134</f>
        <v>0</v>
      </c>
    </row>
    <row r="135" spans="1:11" ht="12" customHeight="1" x14ac:dyDescent="0.2">
      <c r="A135" s="367" t="s">
        <v>90</v>
      </c>
      <c r="B135" s="7" t="s">
        <v>441</v>
      </c>
      <c r="C135" s="637"/>
      <c r="D135" s="730"/>
      <c r="E135" s="768"/>
      <c r="F135" s="650">
        <f t="shared" si="26"/>
        <v>0</v>
      </c>
    </row>
    <row r="136" spans="1:11" ht="12" customHeight="1" x14ac:dyDescent="0.2">
      <c r="A136" s="367" t="s">
        <v>91</v>
      </c>
      <c r="B136" s="7" t="s">
        <v>442</v>
      </c>
      <c r="C136" s="637"/>
      <c r="D136" s="730"/>
      <c r="E136" s="768"/>
      <c r="F136" s="650">
        <f t="shared" si="26"/>
        <v>0</v>
      </c>
    </row>
    <row r="137" spans="1:11" ht="12" customHeight="1" x14ac:dyDescent="0.2">
      <c r="A137" s="367" t="s">
        <v>166</v>
      </c>
      <c r="B137" s="7" t="s">
        <v>503</v>
      </c>
      <c r="C137" s="637"/>
      <c r="D137" s="730"/>
      <c r="E137" s="768"/>
      <c r="F137" s="650">
        <f t="shared" si="26"/>
        <v>0</v>
      </c>
    </row>
    <row r="138" spans="1:11" ht="12" customHeight="1" x14ac:dyDescent="0.2">
      <c r="A138" s="367" t="s">
        <v>167</v>
      </c>
      <c r="B138" s="7" t="s">
        <v>444</v>
      </c>
      <c r="C138" s="637"/>
      <c r="D138" s="730"/>
      <c r="E138" s="768"/>
      <c r="F138" s="650">
        <f t="shared" si="26"/>
        <v>0</v>
      </c>
    </row>
    <row r="139" spans="1:11" s="83" customFormat="1" ht="12" customHeight="1" thickBot="1" x14ac:dyDescent="0.25">
      <c r="A139" s="376" t="s">
        <v>168</v>
      </c>
      <c r="B139" s="5" t="s">
        <v>445</v>
      </c>
      <c r="C139" s="637"/>
      <c r="D139" s="730"/>
      <c r="E139" s="768"/>
      <c r="F139" s="650">
        <f t="shared" si="26"/>
        <v>0</v>
      </c>
    </row>
    <row r="140" spans="1:11" ht="12" customHeight="1" thickBot="1" x14ac:dyDescent="0.25">
      <c r="A140" s="25" t="s">
        <v>23</v>
      </c>
      <c r="B140" s="104" t="s">
        <v>527</v>
      </c>
      <c r="C140" s="701">
        <f>+C141+C142+C144+C145+C143</f>
        <v>164244</v>
      </c>
      <c r="D140" s="701">
        <f t="shared" ref="D140:F140" si="27">+D141+D142+D144+D145+D143</f>
        <v>166988</v>
      </c>
      <c r="E140" s="701">
        <f t="shared" si="27"/>
        <v>-9357</v>
      </c>
      <c r="F140" s="818">
        <f t="shared" si="27"/>
        <v>157631</v>
      </c>
      <c r="K140" s="702"/>
    </row>
    <row r="141" spans="1:11" x14ac:dyDescent="0.2">
      <c r="A141" s="367" t="s">
        <v>92</v>
      </c>
      <c r="B141" s="7" t="s">
        <v>365</v>
      </c>
      <c r="C141" s="637"/>
      <c r="D141" s="730"/>
      <c r="E141" s="768"/>
      <c r="F141" s="729">
        <f t="shared" ref="F141:F145" si="28">D141+E141</f>
        <v>0</v>
      </c>
    </row>
    <row r="142" spans="1:11" ht="12" customHeight="1" x14ac:dyDescent="0.2">
      <c r="A142" s="367" t="s">
        <v>93</v>
      </c>
      <c r="B142" s="7" t="s">
        <v>366</v>
      </c>
      <c r="C142" s="637">
        <v>12810</v>
      </c>
      <c r="D142" s="730">
        <v>12810</v>
      </c>
      <c r="E142" s="768"/>
      <c r="F142" s="729">
        <f t="shared" si="28"/>
        <v>12810</v>
      </c>
    </row>
    <row r="143" spans="1:11" ht="12" customHeight="1" x14ac:dyDescent="0.2">
      <c r="A143" s="367" t="s">
        <v>279</v>
      </c>
      <c r="B143" s="7" t="s">
        <v>526</v>
      </c>
      <c r="C143" s="637">
        <v>151434</v>
      </c>
      <c r="D143" s="730">
        <v>154178</v>
      </c>
      <c r="E143" s="768">
        <v>-9357</v>
      </c>
      <c r="F143" s="729">
        <f t="shared" si="28"/>
        <v>144821</v>
      </c>
    </row>
    <row r="144" spans="1:11" s="83" customFormat="1" ht="12" customHeight="1" x14ac:dyDescent="0.2">
      <c r="A144" s="367" t="s">
        <v>280</v>
      </c>
      <c r="B144" s="7" t="s">
        <v>452</v>
      </c>
      <c r="C144" s="637"/>
      <c r="D144" s="735"/>
      <c r="E144" s="638"/>
      <c r="F144" s="729">
        <f t="shared" si="28"/>
        <v>0</v>
      </c>
    </row>
    <row r="145" spans="1:6" s="83" customFormat="1" ht="12" customHeight="1" thickBot="1" x14ac:dyDescent="0.25">
      <c r="A145" s="376" t="s">
        <v>281</v>
      </c>
      <c r="B145" s="5" t="s">
        <v>385</v>
      </c>
      <c r="C145" s="637"/>
      <c r="D145" s="735"/>
      <c r="E145" s="638"/>
      <c r="F145" s="729">
        <f t="shared" si="28"/>
        <v>0</v>
      </c>
    </row>
    <row r="146" spans="1:6" s="83" customFormat="1" ht="12" customHeight="1" thickBot="1" x14ac:dyDescent="0.25">
      <c r="A146" s="25" t="s">
        <v>24</v>
      </c>
      <c r="B146" s="104" t="s">
        <v>453</v>
      </c>
      <c r="C146" s="703"/>
      <c r="D146" s="761"/>
      <c r="E146" s="418">
        <f t="shared" ref="E146" si="29">+E147+E148+E149+E150+E151</f>
        <v>0</v>
      </c>
      <c r="F146" s="821"/>
    </row>
    <row r="147" spans="1:6" s="83" customFormat="1" ht="12" customHeight="1" x14ac:dyDescent="0.2">
      <c r="A147" s="367" t="s">
        <v>94</v>
      </c>
      <c r="B147" s="7" t="s">
        <v>448</v>
      </c>
      <c r="C147" s="637"/>
      <c r="D147" s="730"/>
      <c r="E147" s="768"/>
      <c r="F147" s="650">
        <f t="shared" ref="F147:F153" si="30">C147+E147</f>
        <v>0</v>
      </c>
    </row>
    <row r="148" spans="1:6" s="83" customFormat="1" ht="12" customHeight="1" x14ac:dyDescent="0.2">
      <c r="A148" s="367" t="s">
        <v>95</v>
      </c>
      <c r="B148" s="7" t="s">
        <v>455</v>
      </c>
      <c r="C148" s="637"/>
      <c r="D148" s="730"/>
      <c r="E148" s="768"/>
      <c r="F148" s="650">
        <f t="shared" si="30"/>
        <v>0</v>
      </c>
    </row>
    <row r="149" spans="1:6" s="83" customFormat="1" ht="12" customHeight="1" x14ac:dyDescent="0.2">
      <c r="A149" s="367" t="s">
        <v>291</v>
      </c>
      <c r="B149" s="7" t="s">
        <v>450</v>
      </c>
      <c r="C149" s="336"/>
      <c r="D149" s="768"/>
      <c r="E149" s="768"/>
      <c r="F149" s="650">
        <f t="shared" si="30"/>
        <v>0</v>
      </c>
    </row>
    <row r="150" spans="1:6" s="83" customFormat="1" ht="12" customHeight="1" x14ac:dyDescent="0.2">
      <c r="A150" s="367" t="s">
        <v>292</v>
      </c>
      <c r="B150" s="7" t="s">
        <v>506</v>
      </c>
      <c r="C150" s="336"/>
      <c r="D150" s="768"/>
      <c r="E150" s="768"/>
      <c r="F150" s="650">
        <f t="shared" si="30"/>
        <v>0</v>
      </c>
    </row>
    <row r="151" spans="1:6" ht="12.75" customHeight="1" thickBot="1" x14ac:dyDescent="0.25">
      <c r="A151" s="376" t="s">
        <v>454</v>
      </c>
      <c r="B151" s="5" t="s">
        <v>457</v>
      </c>
      <c r="C151" s="338"/>
      <c r="D151" s="638"/>
      <c r="E151" s="768"/>
      <c r="F151" s="651">
        <f t="shared" si="30"/>
        <v>0</v>
      </c>
    </row>
    <row r="152" spans="1:6" ht="12.75" customHeight="1" thickBot="1" x14ac:dyDescent="0.25">
      <c r="A152" s="413" t="s">
        <v>25</v>
      </c>
      <c r="B152" s="104" t="s">
        <v>458</v>
      </c>
      <c r="C152" s="424"/>
      <c r="D152" s="656"/>
      <c r="E152" s="657"/>
      <c r="F152" s="658">
        <f t="shared" si="30"/>
        <v>0</v>
      </c>
    </row>
    <row r="153" spans="1:6" ht="12.75" customHeight="1" thickBot="1" x14ac:dyDescent="0.25">
      <c r="A153" s="413" t="s">
        <v>26</v>
      </c>
      <c r="B153" s="104" t="s">
        <v>459</v>
      </c>
      <c r="C153" s="424"/>
      <c r="D153" s="656"/>
      <c r="E153" s="657"/>
      <c r="F153" s="636">
        <f t="shared" si="30"/>
        <v>0</v>
      </c>
    </row>
    <row r="154" spans="1:6" ht="12" customHeight="1" thickBot="1" x14ac:dyDescent="0.25">
      <c r="A154" s="25" t="s">
        <v>27</v>
      </c>
      <c r="B154" s="104" t="s">
        <v>461</v>
      </c>
      <c r="C154" s="426">
        <f>+C129+C133+C140+C146+C152+C153</f>
        <v>169798</v>
      </c>
      <c r="D154" s="426">
        <f t="shared" ref="D154:F154" si="31">+D129+D133+D140+D146+D152+D153</f>
        <v>170378</v>
      </c>
      <c r="E154" s="426">
        <f t="shared" si="31"/>
        <v>-9357</v>
      </c>
      <c r="F154" s="740">
        <f t="shared" si="31"/>
        <v>161021</v>
      </c>
    </row>
    <row r="155" spans="1:6" ht="15" customHeight="1" thickBot="1" x14ac:dyDescent="0.25">
      <c r="A155" s="378" t="s">
        <v>28</v>
      </c>
      <c r="B155" s="323" t="s">
        <v>460</v>
      </c>
      <c r="C155" s="426">
        <f>+C128+C154</f>
        <v>926730</v>
      </c>
      <c r="D155" s="426">
        <f t="shared" ref="D155:F155" si="32">+D128+D154</f>
        <v>1977820</v>
      </c>
      <c r="E155" s="426">
        <f t="shared" si="32"/>
        <v>116507</v>
      </c>
      <c r="F155" s="740">
        <f t="shared" si="32"/>
        <v>2094327</v>
      </c>
    </row>
    <row r="156" spans="1:6" ht="13.5" thickBot="1" x14ac:dyDescent="0.25">
      <c r="E156" s="706"/>
      <c r="F156" s="822"/>
    </row>
    <row r="157" spans="1:6" ht="15" customHeight="1" thickBot="1" x14ac:dyDescent="0.25">
      <c r="A157" s="215" t="s">
        <v>507</v>
      </c>
      <c r="B157" s="216"/>
      <c r="C157" s="707">
        <v>3</v>
      </c>
      <c r="D157" s="707">
        <v>3</v>
      </c>
      <c r="E157" s="707"/>
      <c r="F157" s="708">
        <v>3</v>
      </c>
    </row>
    <row r="158" spans="1:6" ht="14.25" customHeight="1" thickBot="1" x14ac:dyDescent="0.25">
      <c r="A158" s="215" t="s">
        <v>195</v>
      </c>
      <c r="B158" s="216"/>
      <c r="C158" s="707">
        <v>33</v>
      </c>
      <c r="D158" s="707">
        <v>33</v>
      </c>
      <c r="E158" s="707"/>
      <c r="F158" s="708">
        <v>33</v>
      </c>
    </row>
  </sheetData>
  <sheetProtection formatCells="0"/>
  <mergeCells count="4">
    <mergeCell ref="B2:E2"/>
    <mergeCell ref="B3:E3"/>
    <mergeCell ref="A7:F7"/>
    <mergeCell ref="A92:F92"/>
  </mergeCells>
  <phoneticPr fontId="0" type="noConversion"/>
  <printOptions horizontalCentered="1" verticalCentered="1"/>
  <pageMargins left="0.19685039370078741" right="0.19685039370078741" top="0.98425196850393704" bottom="0.78740157480314965" header="0.78740157480314965" footer="0.78740157480314965"/>
  <pageSetup paperSize="9" scale="57" fitToHeight="2" orientation="portrait" verticalDpi="300" r:id="rId1"/>
  <headerFooter alignWithMargins="0">
    <oddFooter>&amp;C&amp;P</oddFooter>
  </headerFooter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1"/>
  <sheetViews>
    <sheetView topLeftCell="A31" zoomScale="130" zoomScaleNormal="130" workbookViewId="0">
      <selection activeCell="I62" sqref="I62"/>
    </sheetView>
  </sheetViews>
  <sheetFormatPr defaultRowHeight="12.75" x14ac:dyDescent="0.2"/>
  <cols>
    <col min="1" max="1" width="13" style="213" customWidth="1"/>
    <col min="2" max="2" width="59" style="214" customWidth="1"/>
    <col min="3" max="6" width="15.83203125" style="214" customWidth="1"/>
    <col min="7" max="16384" width="9.33203125" style="214"/>
  </cols>
  <sheetData>
    <row r="1" spans="1:6" s="200" customFormat="1" ht="21" customHeight="1" thickBot="1" x14ac:dyDescent="0.25">
      <c r="A1" s="199"/>
      <c r="B1" s="201"/>
      <c r="C1" s="2"/>
      <c r="D1" s="2"/>
      <c r="E1" s="2"/>
      <c r="F1" s="470" t="s">
        <v>1000</v>
      </c>
    </row>
    <row r="2" spans="1:6" s="386" customFormat="1" ht="24.75" thickBot="1" x14ac:dyDescent="0.25">
      <c r="A2" s="169" t="s">
        <v>826</v>
      </c>
      <c r="B2" s="996" t="s">
        <v>736</v>
      </c>
      <c r="C2" s="997"/>
      <c r="D2" s="997"/>
      <c r="E2" s="998"/>
      <c r="F2" s="709" t="s">
        <v>57</v>
      </c>
    </row>
    <row r="3" spans="1:6" s="386" customFormat="1" ht="24.75" thickBot="1" x14ac:dyDescent="0.25">
      <c r="A3" s="169" t="s">
        <v>193</v>
      </c>
      <c r="B3" s="996" t="s">
        <v>393</v>
      </c>
      <c r="C3" s="997"/>
      <c r="D3" s="997"/>
      <c r="E3" s="998"/>
      <c r="F3" s="709" t="s">
        <v>53</v>
      </c>
    </row>
    <row r="4" spans="1:6" s="387" customFormat="1" ht="15.95" customHeight="1" thickBot="1" x14ac:dyDescent="0.3">
      <c r="A4" s="202"/>
      <c r="B4" s="202"/>
      <c r="C4" s="203"/>
      <c r="D4" s="203"/>
      <c r="E4" s="80"/>
      <c r="F4" s="695" t="str">
        <f>'[1]4.sz.mell.'!H2</f>
        <v>ezer forintban!</v>
      </c>
    </row>
    <row r="5" spans="1:6" ht="24.75" thickBot="1" x14ac:dyDescent="0.25">
      <c r="A5" s="765" t="s">
        <v>194</v>
      </c>
      <c r="B5" s="204" t="s">
        <v>545</v>
      </c>
      <c r="C5" s="763" t="s">
        <v>816</v>
      </c>
      <c r="D5" s="763" t="s">
        <v>869</v>
      </c>
      <c r="E5" s="763" t="s">
        <v>995</v>
      </c>
      <c r="F5" s="764" t="str">
        <f>+CONCATENATE(LEFT([1]ÖSSZEFÜGGÉSEK!A7,4),"5",CHAR(10),"Módosítás utáni")</f>
        <v>5
Módosítás utáni</v>
      </c>
    </row>
    <row r="6" spans="1:6" s="388" customFormat="1" ht="12.95" customHeight="1" thickBot="1" x14ac:dyDescent="0.25">
      <c r="A6" s="172" t="s">
        <v>481</v>
      </c>
      <c r="B6" s="173" t="s">
        <v>482</v>
      </c>
      <c r="C6" s="173" t="s">
        <v>483</v>
      </c>
      <c r="D6" s="696" t="s">
        <v>485</v>
      </c>
      <c r="E6" s="696" t="s">
        <v>484</v>
      </c>
      <c r="F6" s="648" t="s">
        <v>871</v>
      </c>
    </row>
    <row r="7" spans="1:6" s="388" customFormat="1" ht="15.95" customHeight="1" thickBot="1" x14ac:dyDescent="0.25">
      <c r="A7" s="993" t="s">
        <v>54</v>
      </c>
      <c r="B7" s="994"/>
      <c r="C7" s="994"/>
      <c r="D7" s="994"/>
      <c r="E7" s="994"/>
      <c r="F7" s="995"/>
    </row>
    <row r="8" spans="1:6" s="314" customFormat="1" ht="12" customHeight="1" thickBot="1" x14ac:dyDescent="0.25">
      <c r="A8" s="172" t="s">
        <v>18</v>
      </c>
      <c r="B8" s="205" t="s">
        <v>508</v>
      </c>
      <c r="C8" s="272">
        <f>SUM(C9:C19)</f>
        <v>2377</v>
      </c>
      <c r="D8" s="272">
        <f t="shared" ref="D8:F8" si="0">SUM(D9:D19)</f>
        <v>2377</v>
      </c>
      <c r="E8" s="272">
        <f t="shared" si="0"/>
        <v>0</v>
      </c>
      <c r="F8" s="272">
        <f t="shared" si="0"/>
        <v>2377</v>
      </c>
    </row>
    <row r="9" spans="1:6" s="314" customFormat="1" ht="12" customHeight="1" x14ac:dyDescent="0.2">
      <c r="A9" s="381" t="s">
        <v>96</v>
      </c>
      <c r="B9" s="8" t="s">
        <v>268</v>
      </c>
      <c r="C9" s="670"/>
      <c r="D9" s="681"/>
      <c r="E9" s="681"/>
      <c r="F9" s="710">
        <f>D9+E9</f>
        <v>0</v>
      </c>
    </row>
    <row r="10" spans="1:6" s="314" customFormat="1" ht="12" customHeight="1" x14ac:dyDescent="0.2">
      <c r="A10" s="382" t="s">
        <v>97</v>
      </c>
      <c r="B10" s="6" t="s">
        <v>269</v>
      </c>
      <c r="C10" s="269">
        <v>200</v>
      </c>
      <c r="D10" s="673">
        <v>200</v>
      </c>
      <c r="E10" s="673"/>
      <c r="F10" s="683">
        <f>D10+E10</f>
        <v>200</v>
      </c>
    </row>
    <row r="11" spans="1:6" s="314" customFormat="1" ht="12" customHeight="1" x14ac:dyDescent="0.2">
      <c r="A11" s="382" t="s">
        <v>98</v>
      </c>
      <c r="B11" s="6" t="s">
        <v>270</v>
      </c>
      <c r="C11" s="269">
        <v>1510</v>
      </c>
      <c r="D11" s="673">
        <v>1510</v>
      </c>
      <c r="E11" s="673"/>
      <c r="F11" s="683">
        <f t="shared" ref="F11:F19" si="1">D11+E11</f>
        <v>1510</v>
      </c>
    </row>
    <row r="12" spans="1:6" s="314" customFormat="1" ht="12" customHeight="1" x14ac:dyDescent="0.2">
      <c r="A12" s="382" t="s">
        <v>99</v>
      </c>
      <c r="B12" s="6" t="s">
        <v>271</v>
      </c>
      <c r="C12" s="269"/>
      <c r="D12" s="673"/>
      <c r="E12" s="673"/>
      <c r="F12" s="683">
        <f t="shared" si="1"/>
        <v>0</v>
      </c>
    </row>
    <row r="13" spans="1:6" s="314" customFormat="1" ht="12" customHeight="1" x14ac:dyDescent="0.2">
      <c r="A13" s="382" t="s">
        <v>140</v>
      </c>
      <c r="B13" s="6" t="s">
        <v>272</v>
      </c>
      <c r="C13" s="269"/>
      <c r="D13" s="673"/>
      <c r="E13" s="673"/>
      <c r="F13" s="683">
        <f t="shared" si="1"/>
        <v>0</v>
      </c>
    </row>
    <row r="14" spans="1:6" s="314" customFormat="1" ht="12" customHeight="1" x14ac:dyDescent="0.2">
      <c r="A14" s="382" t="s">
        <v>100</v>
      </c>
      <c r="B14" s="6" t="s">
        <v>394</v>
      </c>
      <c r="C14" s="269">
        <v>462</v>
      </c>
      <c r="D14" s="673">
        <v>462</v>
      </c>
      <c r="E14" s="673"/>
      <c r="F14" s="683">
        <f t="shared" si="1"/>
        <v>462</v>
      </c>
    </row>
    <row r="15" spans="1:6" s="314" customFormat="1" ht="12" customHeight="1" x14ac:dyDescent="0.2">
      <c r="A15" s="382" t="s">
        <v>101</v>
      </c>
      <c r="B15" s="5" t="s">
        <v>395</v>
      </c>
      <c r="C15" s="269">
        <v>200</v>
      </c>
      <c r="D15" s="673">
        <v>200</v>
      </c>
      <c r="E15" s="673"/>
      <c r="F15" s="683">
        <f t="shared" si="1"/>
        <v>200</v>
      </c>
    </row>
    <row r="16" spans="1:6" s="314" customFormat="1" ht="12" customHeight="1" x14ac:dyDescent="0.2">
      <c r="A16" s="382" t="s">
        <v>111</v>
      </c>
      <c r="B16" s="6" t="s">
        <v>275</v>
      </c>
      <c r="C16" s="684">
        <v>4</v>
      </c>
      <c r="D16" s="711">
        <v>4</v>
      </c>
      <c r="E16" s="711"/>
      <c r="F16" s="683">
        <f t="shared" si="1"/>
        <v>4</v>
      </c>
    </row>
    <row r="17" spans="1:6" s="389" customFormat="1" ht="12" customHeight="1" x14ac:dyDescent="0.2">
      <c r="A17" s="382" t="s">
        <v>112</v>
      </c>
      <c r="B17" s="6" t="s">
        <v>276</v>
      </c>
      <c r="C17" s="269"/>
      <c r="D17" s="673"/>
      <c r="E17" s="673"/>
      <c r="F17" s="683">
        <f t="shared" si="1"/>
        <v>0</v>
      </c>
    </row>
    <row r="18" spans="1:6" s="389" customFormat="1" ht="12" customHeight="1" x14ac:dyDescent="0.2">
      <c r="A18" s="382" t="s">
        <v>113</v>
      </c>
      <c r="B18" s="6" t="s">
        <v>426</v>
      </c>
      <c r="C18" s="271"/>
      <c r="D18" s="712"/>
      <c r="E18" s="712"/>
      <c r="F18" s="683">
        <f t="shared" si="1"/>
        <v>0</v>
      </c>
    </row>
    <row r="19" spans="1:6" s="389" customFormat="1" ht="12" customHeight="1" thickBot="1" x14ac:dyDescent="0.25">
      <c r="A19" s="382" t="s">
        <v>114</v>
      </c>
      <c r="B19" s="5" t="s">
        <v>277</v>
      </c>
      <c r="C19" s="271">
        <v>1</v>
      </c>
      <c r="D19" s="712">
        <v>1</v>
      </c>
      <c r="E19" s="712"/>
      <c r="F19" s="683">
        <f t="shared" si="1"/>
        <v>1</v>
      </c>
    </row>
    <row r="20" spans="1:6" s="314" customFormat="1" ht="12" customHeight="1" thickBot="1" x14ac:dyDescent="0.25">
      <c r="A20" s="172" t="s">
        <v>19</v>
      </c>
      <c r="B20" s="205" t="s">
        <v>396</v>
      </c>
      <c r="C20" s="272">
        <f>SUM(C21:C23)</f>
        <v>18382</v>
      </c>
      <c r="D20" s="272">
        <f t="shared" ref="D20:F20" si="2">SUM(D21:D23)</f>
        <v>18382</v>
      </c>
      <c r="E20" s="272">
        <f t="shared" si="2"/>
        <v>1101</v>
      </c>
      <c r="F20" s="272">
        <f t="shared" si="2"/>
        <v>19483</v>
      </c>
    </row>
    <row r="21" spans="1:6" s="389" customFormat="1" ht="12" customHeight="1" x14ac:dyDescent="0.2">
      <c r="A21" s="382" t="s">
        <v>102</v>
      </c>
      <c r="B21" s="7" t="s">
        <v>249</v>
      </c>
      <c r="C21" s="269"/>
      <c r="D21" s="673"/>
      <c r="E21" s="673"/>
      <c r="F21" s="683">
        <f>C21+E21</f>
        <v>0</v>
      </c>
    </row>
    <row r="22" spans="1:6" s="389" customFormat="1" ht="12" customHeight="1" x14ac:dyDescent="0.2">
      <c r="A22" s="382" t="s">
        <v>103</v>
      </c>
      <c r="B22" s="6" t="s">
        <v>397</v>
      </c>
      <c r="C22" s="269"/>
      <c r="D22" s="673"/>
      <c r="E22" s="673"/>
      <c r="F22" s="683"/>
    </row>
    <row r="23" spans="1:6" s="389" customFormat="1" ht="12" customHeight="1" x14ac:dyDescent="0.2">
      <c r="A23" s="382" t="s">
        <v>104</v>
      </c>
      <c r="B23" s="6" t="s">
        <v>398</v>
      </c>
      <c r="C23" s="269">
        <v>18382</v>
      </c>
      <c r="D23" s="673">
        <v>18382</v>
      </c>
      <c r="E23" s="673">
        <v>1101</v>
      </c>
      <c r="F23" s="683">
        <f>D23+E23</f>
        <v>19483</v>
      </c>
    </row>
    <row r="24" spans="1:6" s="389" customFormat="1" ht="12" customHeight="1" thickBot="1" x14ac:dyDescent="0.25">
      <c r="A24" s="382" t="s">
        <v>105</v>
      </c>
      <c r="B24" s="6" t="s">
        <v>509</v>
      </c>
      <c r="C24" s="269"/>
      <c r="D24" s="673"/>
      <c r="E24" s="673"/>
      <c r="F24" s="683">
        <f>C24+E24</f>
        <v>0</v>
      </c>
    </row>
    <row r="25" spans="1:6" s="389" customFormat="1" ht="12" customHeight="1" thickBot="1" x14ac:dyDescent="0.25">
      <c r="A25" s="180" t="s">
        <v>20</v>
      </c>
      <c r="B25" s="104" t="s">
        <v>165</v>
      </c>
      <c r="C25" s="714"/>
      <c r="D25" s="715"/>
      <c r="E25" s="715"/>
      <c r="F25" s="310"/>
    </row>
    <row r="26" spans="1:6" s="389" customFormat="1" ht="12" customHeight="1" thickBot="1" x14ac:dyDescent="0.25">
      <c r="A26" s="180" t="s">
        <v>21</v>
      </c>
      <c r="B26" s="104" t="s">
        <v>510</v>
      </c>
      <c r="C26" s="272">
        <f>+C27+C28+C29</f>
        <v>0</v>
      </c>
      <c r="D26" s="679"/>
      <c r="E26" s="679">
        <f>+E27+E28+E29</f>
        <v>0</v>
      </c>
      <c r="F26" s="310">
        <f>+F27+F28+F29</f>
        <v>0</v>
      </c>
    </row>
    <row r="27" spans="1:6" s="389" customFormat="1" ht="12" customHeight="1" x14ac:dyDescent="0.2">
      <c r="A27" s="383" t="s">
        <v>259</v>
      </c>
      <c r="B27" s="384" t="s">
        <v>254</v>
      </c>
      <c r="C27" s="716"/>
      <c r="D27" s="108"/>
      <c r="E27" s="108"/>
      <c r="F27" s="687">
        <f>C27+E27</f>
        <v>0</v>
      </c>
    </row>
    <row r="28" spans="1:6" s="389" customFormat="1" ht="12" customHeight="1" x14ac:dyDescent="0.2">
      <c r="A28" s="383" t="s">
        <v>260</v>
      </c>
      <c r="B28" s="384" t="s">
        <v>397</v>
      </c>
      <c r="C28" s="269"/>
      <c r="D28" s="673"/>
      <c r="E28" s="673"/>
      <c r="F28" s="683">
        <f>C28+E28</f>
        <v>0</v>
      </c>
    </row>
    <row r="29" spans="1:6" s="389" customFormat="1" ht="12" customHeight="1" x14ac:dyDescent="0.2">
      <c r="A29" s="383" t="s">
        <v>261</v>
      </c>
      <c r="B29" s="385" t="s">
        <v>400</v>
      </c>
      <c r="C29" s="269"/>
      <c r="D29" s="673"/>
      <c r="E29" s="673"/>
      <c r="F29" s="683">
        <f>C29+E29</f>
        <v>0</v>
      </c>
    </row>
    <row r="30" spans="1:6" s="389" customFormat="1" ht="12" customHeight="1" thickBot="1" x14ac:dyDescent="0.25">
      <c r="A30" s="382" t="s">
        <v>262</v>
      </c>
      <c r="B30" s="115" t="s">
        <v>511</v>
      </c>
      <c r="C30" s="68"/>
      <c r="D30" s="717"/>
      <c r="E30" s="717"/>
      <c r="F30" s="718">
        <f>C30+E30</f>
        <v>0</v>
      </c>
    </row>
    <row r="31" spans="1:6" s="389" customFormat="1" ht="12" customHeight="1" thickBot="1" x14ac:dyDescent="0.25">
      <c r="A31" s="180" t="s">
        <v>22</v>
      </c>
      <c r="B31" s="104" t="s">
        <v>401</v>
      </c>
      <c r="C31" s="272">
        <f>+C32+C33+C34</f>
        <v>0</v>
      </c>
      <c r="D31" s="679"/>
      <c r="E31" s="679">
        <f>+E32+E33+E34</f>
        <v>0</v>
      </c>
      <c r="F31" s="310">
        <f>+F32+F33+F34</f>
        <v>0</v>
      </c>
    </row>
    <row r="32" spans="1:6" s="389" customFormat="1" ht="12" customHeight="1" x14ac:dyDescent="0.2">
      <c r="A32" s="383" t="s">
        <v>89</v>
      </c>
      <c r="B32" s="384" t="s">
        <v>282</v>
      </c>
      <c r="C32" s="716"/>
      <c r="D32" s="108"/>
      <c r="E32" s="108"/>
      <c r="F32" s="687">
        <f>C32+E32</f>
        <v>0</v>
      </c>
    </row>
    <row r="33" spans="1:6" s="389" customFormat="1" ht="12" customHeight="1" x14ac:dyDescent="0.2">
      <c r="A33" s="383" t="s">
        <v>90</v>
      </c>
      <c r="B33" s="385" t="s">
        <v>283</v>
      </c>
      <c r="C33" s="273"/>
      <c r="D33" s="719"/>
      <c r="E33" s="719"/>
      <c r="F33" s="675">
        <f>C33+E33</f>
        <v>0</v>
      </c>
    </row>
    <row r="34" spans="1:6" s="389" customFormat="1" ht="12" customHeight="1" thickBot="1" x14ac:dyDescent="0.25">
      <c r="A34" s="382" t="s">
        <v>91</v>
      </c>
      <c r="B34" s="115" t="s">
        <v>284</v>
      </c>
      <c r="C34" s="68"/>
      <c r="D34" s="717"/>
      <c r="E34" s="717"/>
      <c r="F34" s="718">
        <f>C34+E34</f>
        <v>0</v>
      </c>
    </row>
    <row r="35" spans="1:6" s="314" customFormat="1" ht="12" customHeight="1" thickBot="1" x14ac:dyDescent="0.25">
      <c r="A35" s="180" t="s">
        <v>23</v>
      </c>
      <c r="B35" s="104" t="s">
        <v>370</v>
      </c>
      <c r="C35" s="714"/>
      <c r="D35" s="715"/>
      <c r="E35" s="715"/>
      <c r="F35" s="310">
        <f>C35+E35</f>
        <v>0</v>
      </c>
    </row>
    <row r="36" spans="1:6" s="314" customFormat="1" ht="12" customHeight="1" thickBot="1" x14ac:dyDescent="0.25">
      <c r="A36" s="180" t="s">
        <v>24</v>
      </c>
      <c r="B36" s="104" t="s">
        <v>402</v>
      </c>
      <c r="C36" s="714"/>
      <c r="D36" s="715"/>
      <c r="E36" s="715"/>
      <c r="F36" s="310">
        <f>C36+E36</f>
        <v>0</v>
      </c>
    </row>
    <row r="37" spans="1:6" s="314" customFormat="1" ht="12" customHeight="1" thickBot="1" x14ac:dyDescent="0.25">
      <c r="A37" s="172" t="s">
        <v>25</v>
      </c>
      <c r="B37" s="104" t="s">
        <v>403</v>
      </c>
      <c r="C37" s="272">
        <f>+C8+C20+C25+C26+C31+C35+C36</f>
        <v>20759</v>
      </c>
      <c r="D37" s="272">
        <f t="shared" ref="D37:F37" si="3">+D8+D20+D25+D26+D31+D35+D36</f>
        <v>20759</v>
      </c>
      <c r="E37" s="272">
        <f t="shared" si="3"/>
        <v>1101</v>
      </c>
      <c r="F37" s="272">
        <f t="shared" si="3"/>
        <v>21860</v>
      </c>
    </row>
    <row r="38" spans="1:6" s="314" customFormat="1" ht="12" customHeight="1" thickBot="1" x14ac:dyDescent="0.25">
      <c r="A38" s="206" t="s">
        <v>26</v>
      </c>
      <c r="B38" s="104" t="s">
        <v>404</v>
      </c>
      <c r="C38" s="272">
        <f>+C39+C40+C41</f>
        <v>136008</v>
      </c>
      <c r="D38" s="272">
        <f t="shared" ref="D38:F38" si="4">+D39+D40+D41</f>
        <v>138300</v>
      </c>
      <c r="E38" s="272">
        <f t="shared" si="4"/>
        <v>-9356</v>
      </c>
      <c r="F38" s="272">
        <f t="shared" si="4"/>
        <v>128944</v>
      </c>
    </row>
    <row r="39" spans="1:6" s="314" customFormat="1" ht="12" customHeight="1" x14ac:dyDescent="0.2">
      <c r="A39" s="383" t="s">
        <v>405</v>
      </c>
      <c r="B39" s="384" t="s">
        <v>227</v>
      </c>
      <c r="C39" s="716">
        <v>123</v>
      </c>
      <c r="D39" s="108">
        <v>860</v>
      </c>
      <c r="E39" s="108"/>
      <c r="F39" s="687">
        <f>D39+E39</f>
        <v>860</v>
      </c>
    </row>
    <row r="40" spans="1:6" s="314" customFormat="1" ht="12" customHeight="1" x14ac:dyDescent="0.2">
      <c r="A40" s="383" t="s">
        <v>406</v>
      </c>
      <c r="B40" s="385" t="s">
        <v>2</v>
      </c>
      <c r="C40" s="273"/>
      <c r="D40" s="719"/>
      <c r="E40" s="719"/>
      <c r="F40" s="675">
        <f>C40+E40</f>
        <v>0</v>
      </c>
    </row>
    <row r="41" spans="1:6" s="389" customFormat="1" ht="12" customHeight="1" thickBot="1" x14ac:dyDescent="0.25">
      <c r="A41" s="382" t="s">
        <v>407</v>
      </c>
      <c r="B41" s="115" t="s">
        <v>408</v>
      </c>
      <c r="C41" s="68">
        <v>135885</v>
      </c>
      <c r="D41" s="717">
        <v>137440</v>
      </c>
      <c r="E41" s="717">
        <v>-9356</v>
      </c>
      <c r="F41" s="718">
        <f>D41+E41</f>
        <v>128084</v>
      </c>
    </row>
    <row r="42" spans="1:6" s="389" customFormat="1" ht="15" customHeight="1" thickBot="1" x14ac:dyDescent="0.25">
      <c r="A42" s="206" t="s">
        <v>27</v>
      </c>
      <c r="B42" s="207" t="s">
        <v>409</v>
      </c>
      <c r="C42" s="720">
        <f>+C37+C38</f>
        <v>156767</v>
      </c>
      <c r="D42" s="720">
        <f t="shared" ref="D42:F42" si="5">+D37+D38</f>
        <v>159059</v>
      </c>
      <c r="E42" s="720">
        <f t="shared" si="5"/>
        <v>-8255</v>
      </c>
      <c r="F42" s="720">
        <f t="shared" si="5"/>
        <v>150804</v>
      </c>
    </row>
    <row r="43" spans="1:6" s="389" customFormat="1" ht="15" customHeight="1" x14ac:dyDescent="0.2">
      <c r="A43" s="208"/>
      <c r="B43" s="209"/>
      <c r="C43" s="311"/>
      <c r="D43" s="311"/>
    </row>
    <row r="44" spans="1:6" ht="13.5" thickBot="1" x14ac:dyDescent="0.25">
      <c r="A44" s="210"/>
      <c r="B44" s="211"/>
      <c r="C44" s="312"/>
      <c r="D44" s="312"/>
    </row>
    <row r="45" spans="1:6" s="388" customFormat="1" ht="16.5" customHeight="1" thickBot="1" x14ac:dyDescent="0.25">
      <c r="A45" s="993" t="s">
        <v>55</v>
      </c>
      <c r="B45" s="994"/>
      <c r="C45" s="994"/>
      <c r="D45" s="994"/>
      <c r="E45" s="994"/>
      <c r="F45" s="995"/>
    </row>
    <row r="46" spans="1:6" s="390" customFormat="1" ht="12" customHeight="1" thickBot="1" x14ac:dyDescent="0.25">
      <c r="A46" s="180" t="s">
        <v>18</v>
      </c>
      <c r="B46" s="104" t="s">
        <v>410</v>
      </c>
      <c r="C46" s="272">
        <f>SUM(C47:C51)</f>
        <v>155624</v>
      </c>
      <c r="D46" s="272">
        <f t="shared" ref="D46:F46" si="6">SUM(D47:D51)</f>
        <v>157916</v>
      </c>
      <c r="E46" s="272">
        <f t="shared" si="6"/>
        <v>-7760</v>
      </c>
      <c r="F46" s="272">
        <f t="shared" si="6"/>
        <v>150156</v>
      </c>
    </row>
    <row r="47" spans="1:6" ht="12" customHeight="1" x14ac:dyDescent="0.2">
      <c r="A47" s="382" t="s">
        <v>96</v>
      </c>
      <c r="B47" s="7" t="s">
        <v>48</v>
      </c>
      <c r="C47" s="716">
        <v>102261</v>
      </c>
      <c r="D47" s="108">
        <v>103621</v>
      </c>
      <c r="E47" s="108">
        <v>-2999</v>
      </c>
      <c r="F47" s="687">
        <f>D47+E47</f>
        <v>100622</v>
      </c>
    </row>
    <row r="48" spans="1:6" ht="12" customHeight="1" x14ac:dyDescent="0.2">
      <c r="A48" s="382" t="s">
        <v>97</v>
      </c>
      <c r="B48" s="6" t="s">
        <v>174</v>
      </c>
      <c r="C48" s="64">
        <v>22708</v>
      </c>
      <c r="D48" s="109">
        <v>22903</v>
      </c>
      <c r="E48" s="109">
        <v>-582</v>
      </c>
      <c r="F48" s="677">
        <f>D48+E48</f>
        <v>22321</v>
      </c>
    </row>
    <row r="49" spans="1:6" ht="12" customHeight="1" x14ac:dyDescent="0.2">
      <c r="A49" s="382" t="s">
        <v>98</v>
      </c>
      <c r="B49" s="6" t="s">
        <v>132</v>
      </c>
      <c r="C49" s="64">
        <v>30655</v>
      </c>
      <c r="D49" s="109">
        <v>31392</v>
      </c>
      <c r="E49" s="109">
        <v>-5654</v>
      </c>
      <c r="F49" s="677">
        <f>D49+E49</f>
        <v>25738</v>
      </c>
    </row>
    <row r="50" spans="1:6" ht="12" customHeight="1" x14ac:dyDescent="0.2">
      <c r="A50" s="382" t="s">
        <v>99</v>
      </c>
      <c r="B50" s="6" t="s">
        <v>175</v>
      </c>
      <c r="C50" s="64"/>
      <c r="D50" s="109"/>
      <c r="E50" s="109"/>
      <c r="F50" s="677">
        <f>C50+E50</f>
        <v>0</v>
      </c>
    </row>
    <row r="51" spans="1:6" ht="12" customHeight="1" thickBot="1" x14ac:dyDescent="0.25">
      <c r="A51" s="382" t="s">
        <v>140</v>
      </c>
      <c r="B51" s="6" t="s">
        <v>176</v>
      </c>
      <c r="C51" s="64"/>
      <c r="D51" s="109"/>
      <c r="E51" s="109">
        <v>1475</v>
      </c>
      <c r="F51" s="677">
        <f>C51+E51</f>
        <v>1475</v>
      </c>
    </row>
    <row r="52" spans="1:6" ht="12" customHeight="1" thickBot="1" x14ac:dyDescent="0.25">
      <c r="A52" s="180" t="s">
        <v>19</v>
      </c>
      <c r="B52" s="104" t="s">
        <v>411</v>
      </c>
      <c r="C52" s="272">
        <f>SUM(C53:C55)</f>
        <v>1143</v>
      </c>
      <c r="D52" s="272">
        <f t="shared" ref="D52:F52" si="7">SUM(D53:D55)</f>
        <v>1143</v>
      </c>
      <c r="E52" s="272">
        <f t="shared" si="7"/>
        <v>-495</v>
      </c>
      <c r="F52" s="272">
        <f t="shared" si="7"/>
        <v>648</v>
      </c>
    </row>
    <row r="53" spans="1:6" s="390" customFormat="1" ht="12" customHeight="1" x14ac:dyDescent="0.2">
      <c r="A53" s="382" t="s">
        <v>102</v>
      </c>
      <c r="B53" s="7" t="s">
        <v>220</v>
      </c>
      <c r="C53" s="716">
        <v>1143</v>
      </c>
      <c r="D53" s="108">
        <v>1143</v>
      </c>
      <c r="E53" s="108">
        <v>-495</v>
      </c>
      <c r="F53" s="687">
        <f>C53+E53</f>
        <v>648</v>
      </c>
    </row>
    <row r="54" spans="1:6" ht="12" customHeight="1" x14ac:dyDescent="0.2">
      <c r="A54" s="382" t="s">
        <v>103</v>
      </c>
      <c r="B54" s="6" t="s">
        <v>178</v>
      </c>
      <c r="C54" s="64"/>
      <c r="D54" s="109"/>
      <c r="E54" s="109"/>
      <c r="F54" s="677">
        <f>C54+E54</f>
        <v>0</v>
      </c>
    </row>
    <row r="55" spans="1:6" ht="12" customHeight="1" x14ac:dyDescent="0.2">
      <c r="A55" s="382" t="s">
        <v>104</v>
      </c>
      <c r="B55" s="6" t="s">
        <v>56</v>
      </c>
      <c r="C55" s="64"/>
      <c r="D55" s="109"/>
      <c r="E55" s="109"/>
      <c r="F55" s="677">
        <f>C55+E55</f>
        <v>0</v>
      </c>
    </row>
    <row r="56" spans="1:6" ht="12" customHeight="1" thickBot="1" x14ac:dyDescent="0.25">
      <c r="A56" s="382" t="s">
        <v>105</v>
      </c>
      <c r="B56" s="6" t="s">
        <v>512</v>
      </c>
      <c r="C56" s="64"/>
      <c r="D56" s="109"/>
      <c r="E56" s="109"/>
      <c r="F56" s="677">
        <f>C56+E56</f>
        <v>0</v>
      </c>
    </row>
    <row r="57" spans="1:6" ht="12" customHeight="1" thickBot="1" x14ac:dyDescent="0.25">
      <c r="A57" s="180" t="s">
        <v>20</v>
      </c>
      <c r="B57" s="104" t="s">
        <v>13</v>
      </c>
      <c r="C57" s="714"/>
      <c r="D57" s="714"/>
      <c r="E57" s="714"/>
      <c r="F57" s="714"/>
    </row>
    <row r="58" spans="1:6" ht="15" customHeight="1" thickBot="1" x14ac:dyDescent="0.25">
      <c r="A58" s="180" t="s">
        <v>21</v>
      </c>
      <c r="B58" s="212" t="s">
        <v>516</v>
      </c>
      <c r="C58" s="720">
        <f>+C46+C52+C57</f>
        <v>156767</v>
      </c>
      <c r="D58" s="720">
        <f t="shared" ref="D58:F58" si="8">+D46+D52+D57</f>
        <v>159059</v>
      </c>
      <c r="E58" s="720">
        <f t="shared" si="8"/>
        <v>-8255</v>
      </c>
      <c r="F58" s="720">
        <f t="shared" si="8"/>
        <v>150804</v>
      </c>
    </row>
    <row r="59" spans="1:6" ht="13.5" thickBot="1" x14ac:dyDescent="0.25">
      <c r="C59" s="313"/>
      <c r="D59" s="313"/>
      <c r="E59" s="313"/>
      <c r="F59" s="313"/>
    </row>
    <row r="60" spans="1:6" ht="15" customHeight="1" thickBot="1" x14ac:dyDescent="0.25">
      <c r="A60" s="215" t="s">
        <v>507</v>
      </c>
      <c r="B60" s="216"/>
      <c r="C60" s="707">
        <v>30</v>
      </c>
      <c r="D60" s="707">
        <v>30</v>
      </c>
      <c r="E60" s="707"/>
      <c r="F60" s="708">
        <f>C60+E60</f>
        <v>30</v>
      </c>
    </row>
    <row r="61" spans="1:6" ht="14.25" customHeight="1" thickBot="1" x14ac:dyDescent="0.25">
      <c r="A61" s="215" t="s">
        <v>195</v>
      </c>
      <c r="B61" s="216"/>
      <c r="C61" s="707">
        <v>2</v>
      </c>
      <c r="D61" s="707">
        <v>2</v>
      </c>
      <c r="E61" s="707"/>
      <c r="F61" s="708">
        <f>C61+E61</f>
        <v>2</v>
      </c>
    </row>
  </sheetData>
  <sheetProtection formatCells="0"/>
  <mergeCells count="4">
    <mergeCell ref="B2:E2"/>
    <mergeCell ref="B3:E3"/>
    <mergeCell ref="A7:F7"/>
    <mergeCell ref="A45:F45"/>
  </mergeCells>
  <phoneticPr fontId="32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0"/>
  <sheetViews>
    <sheetView topLeftCell="B34" zoomScale="145" zoomScaleNormal="145" workbookViewId="0">
      <selection activeCell="I5" sqref="I5"/>
    </sheetView>
  </sheetViews>
  <sheetFormatPr defaultRowHeight="12.75" x14ac:dyDescent="0.2"/>
  <cols>
    <col min="1" max="1" width="13.83203125" style="213" customWidth="1"/>
    <col min="2" max="2" width="54.5" style="214" customWidth="1"/>
    <col min="3" max="6" width="15.83203125" style="214" customWidth="1"/>
    <col min="7" max="16384" width="9.33203125" style="214"/>
  </cols>
  <sheetData>
    <row r="1" spans="1:6" s="200" customFormat="1" ht="16.5" thickBot="1" x14ac:dyDescent="0.25">
      <c r="A1" s="199"/>
      <c r="B1" s="201"/>
      <c r="C1" s="2"/>
      <c r="D1" s="2"/>
      <c r="E1" s="2"/>
      <c r="F1" s="470" t="s">
        <v>1001</v>
      </c>
    </row>
    <row r="2" spans="1:6" s="386" customFormat="1" ht="25.5" customHeight="1" thickBot="1" x14ac:dyDescent="0.25">
      <c r="A2" s="169" t="s">
        <v>826</v>
      </c>
      <c r="B2" s="996" t="s">
        <v>737</v>
      </c>
      <c r="C2" s="997"/>
      <c r="D2" s="997"/>
      <c r="E2" s="998"/>
      <c r="F2" s="709" t="s">
        <v>58</v>
      </c>
    </row>
    <row r="3" spans="1:6" s="386" customFormat="1" ht="24.75" thickBot="1" x14ac:dyDescent="0.25">
      <c r="A3" s="169" t="s">
        <v>193</v>
      </c>
      <c r="B3" s="996" t="s">
        <v>393</v>
      </c>
      <c r="C3" s="997"/>
      <c r="D3" s="997"/>
      <c r="E3" s="998"/>
      <c r="F3" s="709" t="s">
        <v>53</v>
      </c>
    </row>
    <row r="4" spans="1:6" s="387" customFormat="1" ht="15.95" customHeight="1" thickBot="1" x14ac:dyDescent="0.3">
      <c r="A4" s="202"/>
      <c r="B4" s="202"/>
      <c r="C4" s="203"/>
      <c r="D4" s="203"/>
      <c r="E4" s="80"/>
      <c r="F4" s="695" t="str">
        <f>'[1]4.sz.mell.'!H2</f>
        <v>ezer forintban!</v>
      </c>
    </row>
    <row r="5" spans="1:6" ht="24.75" thickBot="1" x14ac:dyDescent="0.25">
      <c r="A5" s="765" t="s">
        <v>194</v>
      </c>
      <c r="B5" s="204" t="s">
        <v>545</v>
      </c>
      <c r="C5" s="763" t="s">
        <v>816</v>
      </c>
      <c r="D5" s="763" t="s">
        <v>869</v>
      </c>
      <c r="E5" s="763" t="s">
        <v>995</v>
      </c>
      <c r="F5" s="764" t="str">
        <f>+CONCATENATE(LEFT([1]ÖSSZEFÜGGÉSEK!A7,4),"5",CHAR(10),"Módosítás utáni")</f>
        <v>5
Módosítás utáni</v>
      </c>
    </row>
    <row r="6" spans="1:6" s="388" customFormat="1" ht="12.95" customHeight="1" thickBot="1" x14ac:dyDescent="0.25">
      <c r="A6" s="172" t="s">
        <v>481</v>
      </c>
      <c r="B6" s="173" t="s">
        <v>482</v>
      </c>
      <c r="C6" s="173" t="s">
        <v>483</v>
      </c>
      <c r="D6" s="696" t="s">
        <v>485</v>
      </c>
      <c r="E6" s="696" t="s">
        <v>484</v>
      </c>
      <c r="F6" s="648" t="s">
        <v>871</v>
      </c>
    </row>
    <row r="7" spans="1:6" s="388" customFormat="1" ht="15.95" customHeight="1" thickBot="1" x14ac:dyDescent="0.25">
      <c r="A7" s="993" t="s">
        <v>54</v>
      </c>
      <c r="B7" s="994"/>
      <c r="C7" s="994"/>
      <c r="D7" s="994"/>
      <c r="E7" s="994"/>
      <c r="F7" s="995"/>
    </row>
    <row r="8" spans="1:6" s="314" customFormat="1" ht="12" customHeight="1" thickBot="1" x14ac:dyDescent="0.25">
      <c r="A8" s="172" t="s">
        <v>18</v>
      </c>
      <c r="B8" s="205" t="s">
        <v>508</v>
      </c>
      <c r="C8" s="272">
        <f>SUM(C9:C19)</f>
        <v>371</v>
      </c>
      <c r="D8" s="272">
        <f t="shared" ref="D8:F8" si="0">SUM(D9:D19)</f>
        <v>371</v>
      </c>
      <c r="E8" s="272">
        <f t="shared" si="0"/>
        <v>0</v>
      </c>
      <c r="F8" s="272">
        <f t="shared" si="0"/>
        <v>371</v>
      </c>
    </row>
    <row r="9" spans="1:6" s="314" customFormat="1" ht="12" customHeight="1" x14ac:dyDescent="0.2">
      <c r="A9" s="381" t="s">
        <v>96</v>
      </c>
      <c r="B9" s="8" t="s">
        <v>268</v>
      </c>
      <c r="C9" s="670">
        <v>10</v>
      </c>
      <c r="D9" s="681">
        <v>10</v>
      </c>
      <c r="E9" s="681"/>
      <c r="F9" s="710">
        <f>D9+E9</f>
        <v>10</v>
      </c>
    </row>
    <row r="10" spans="1:6" s="314" customFormat="1" ht="12" customHeight="1" x14ac:dyDescent="0.2">
      <c r="A10" s="382" t="s">
        <v>97</v>
      </c>
      <c r="B10" s="6" t="s">
        <v>269</v>
      </c>
      <c r="C10" s="269">
        <v>350</v>
      </c>
      <c r="D10" s="673">
        <v>350</v>
      </c>
      <c r="E10" s="673"/>
      <c r="F10" s="683">
        <f>D10+E10</f>
        <v>350</v>
      </c>
    </row>
    <row r="11" spans="1:6" s="314" customFormat="1" ht="12" customHeight="1" x14ac:dyDescent="0.2">
      <c r="A11" s="382" t="s">
        <v>98</v>
      </c>
      <c r="B11" s="6" t="s">
        <v>270</v>
      </c>
      <c r="C11" s="269"/>
      <c r="D11" s="673"/>
      <c r="E11" s="673"/>
      <c r="F11" s="683">
        <f t="shared" ref="F11:F19" si="1">D11+E11</f>
        <v>0</v>
      </c>
    </row>
    <row r="12" spans="1:6" s="314" customFormat="1" ht="12" customHeight="1" x14ac:dyDescent="0.2">
      <c r="A12" s="382" t="s">
        <v>99</v>
      </c>
      <c r="B12" s="6" t="s">
        <v>271</v>
      </c>
      <c r="C12" s="269"/>
      <c r="D12" s="673"/>
      <c r="E12" s="673"/>
      <c r="F12" s="683">
        <f t="shared" si="1"/>
        <v>0</v>
      </c>
    </row>
    <row r="13" spans="1:6" s="314" customFormat="1" ht="12" customHeight="1" x14ac:dyDescent="0.2">
      <c r="A13" s="382" t="s">
        <v>140</v>
      </c>
      <c r="B13" s="6" t="s">
        <v>272</v>
      </c>
      <c r="C13" s="269"/>
      <c r="D13" s="673"/>
      <c r="E13" s="673"/>
      <c r="F13" s="683">
        <f t="shared" si="1"/>
        <v>0</v>
      </c>
    </row>
    <row r="14" spans="1:6" s="314" customFormat="1" ht="12" customHeight="1" x14ac:dyDescent="0.2">
      <c r="A14" s="382" t="s">
        <v>100</v>
      </c>
      <c r="B14" s="6" t="s">
        <v>394</v>
      </c>
      <c r="C14" s="269"/>
      <c r="D14" s="673"/>
      <c r="E14" s="673"/>
      <c r="F14" s="683">
        <f t="shared" si="1"/>
        <v>0</v>
      </c>
    </row>
    <row r="15" spans="1:6" s="314" customFormat="1" ht="12" customHeight="1" x14ac:dyDescent="0.2">
      <c r="A15" s="382" t="s">
        <v>101</v>
      </c>
      <c r="B15" s="5" t="s">
        <v>395</v>
      </c>
      <c r="C15" s="269"/>
      <c r="D15" s="673"/>
      <c r="E15" s="673"/>
      <c r="F15" s="683">
        <f t="shared" si="1"/>
        <v>0</v>
      </c>
    </row>
    <row r="16" spans="1:6" s="314" customFormat="1" ht="12" customHeight="1" x14ac:dyDescent="0.2">
      <c r="A16" s="382" t="s">
        <v>111</v>
      </c>
      <c r="B16" s="6" t="s">
        <v>275</v>
      </c>
      <c r="C16" s="684">
        <v>1</v>
      </c>
      <c r="D16" s="711">
        <v>1</v>
      </c>
      <c r="E16" s="711"/>
      <c r="F16" s="683">
        <f t="shared" si="1"/>
        <v>1</v>
      </c>
    </row>
    <row r="17" spans="1:6" s="389" customFormat="1" ht="12" customHeight="1" x14ac:dyDescent="0.2">
      <c r="A17" s="382" t="s">
        <v>112</v>
      </c>
      <c r="B17" s="6" t="s">
        <v>276</v>
      </c>
      <c r="C17" s="269"/>
      <c r="D17" s="673"/>
      <c r="E17" s="673"/>
      <c r="F17" s="683">
        <f t="shared" si="1"/>
        <v>0</v>
      </c>
    </row>
    <row r="18" spans="1:6" s="389" customFormat="1" ht="12" customHeight="1" x14ac:dyDescent="0.2">
      <c r="A18" s="382" t="s">
        <v>113</v>
      </c>
      <c r="B18" s="6" t="s">
        <v>426</v>
      </c>
      <c r="C18" s="271"/>
      <c r="D18" s="712"/>
      <c r="E18" s="712"/>
      <c r="F18" s="683">
        <f t="shared" si="1"/>
        <v>0</v>
      </c>
    </row>
    <row r="19" spans="1:6" s="389" customFormat="1" ht="12" customHeight="1" thickBot="1" x14ac:dyDescent="0.25">
      <c r="A19" s="382" t="s">
        <v>114</v>
      </c>
      <c r="B19" s="5" t="s">
        <v>277</v>
      </c>
      <c r="C19" s="271">
        <v>10</v>
      </c>
      <c r="D19" s="712">
        <v>10</v>
      </c>
      <c r="E19" s="712"/>
      <c r="F19" s="683">
        <f t="shared" si="1"/>
        <v>10</v>
      </c>
    </row>
    <row r="20" spans="1:6" s="314" customFormat="1" ht="12" customHeight="1" thickBot="1" x14ac:dyDescent="0.25">
      <c r="A20" s="172" t="s">
        <v>19</v>
      </c>
      <c r="B20" s="205" t="s">
        <v>396</v>
      </c>
      <c r="C20" s="272">
        <f>SUM(C21:C23)</f>
        <v>0</v>
      </c>
      <c r="D20" s="679"/>
      <c r="E20" s="679">
        <f>SUM(E21:E23)</f>
        <v>0</v>
      </c>
      <c r="F20" s="310">
        <f>SUM(F21:F23)</f>
        <v>0</v>
      </c>
    </row>
    <row r="21" spans="1:6" s="389" customFormat="1" ht="12" customHeight="1" x14ac:dyDescent="0.2">
      <c r="A21" s="382" t="s">
        <v>102</v>
      </c>
      <c r="B21" s="7" t="s">
        <v>249</v>
      </c>
      <c r="C21" s="269"/>
      <c r="D21" s="673"/>
      <c r="E21" s="673"/>
      <c r="F21" s="683">
        <f t="shared" ref="F21:F25" si="2">C21+E21</f>
        <v>0</v>
      </c>
    </row>
    <row r="22" spans="1:6" s="389" customFormat="1" ht="12" customHeight="1" x14ac:dyDescent="0.2">
      <c r="A22" s="382" t="s">
        <v>103</v>
      </c>
      <c r="B22" s="6" t="s">
        <v>397</v>
      </c>
      <c r="C22" s="269"/>
      <c r="D22" s="673"/>
      <c r="E22" s="673"/>
      <c r="F22" s="683">
        <f t="shared" si="2"/>
        <v>0</v>
      </c>
    </row>
    <row r="23" spans="1:6" s="389" customFormat="1" ht="12" customHeight="1" x14ac:dyDescent="0.2">
      <c r="A23" s="382" t="s">
        <v>104</v>
      </c>
      <c r="B23" s="6" t="s">
        <v>398</v>
      </c>
      <c r="C23" s="269"/>
      <c r="D23" s="673"/>
      <c r="E23" s="673"/>
      <c r="F23" s="683">
        <f t="shared" si="2"/>
        <v>0</v>
      </c>
    </row>
    <row r="24" spans="1:6" s="389" customFormat="1" ht="12" customHeight="1" thickBot="1" x14ac:dyDescent="0.25">
      <c r="A24" s="382" t="s">
        <v>105</v>
      </c>
      <c r="B24" s="6" t="s">
        <v>513</v>
      </c>
      <c r="C24" s="269"/>
      <c r="D24" s="673"/>
      <c r="E24" s="673"/>
      <c r="F24" s="683">
        <f t="shared" si="2"/>
        <v>0</v>
      </c>
    </row>
    <row r="25" spans="1:6" s="389" customFormat="1" ht="12" customHeight="1" thickBot="1" x14ac:dyDescent="0.25">
      <c r="A25" s="180" t="s">
        <v>20</v>
      </c>
      <c r="B25" s="104" t="s">
        <v>165</v>
      </c>
      <c r="C25" s="714"/>
      <c r="D25" s="715"/>
      <c r="E25" s="715"/>
      <c r="F25" s="310">
        <f t="shared" si="2"/>
        <v>0</v>
      </c>
    </row>
    <row r="26" spans="1:6" s="389" customFormat="1" ht="12" customHeight="1" thickBot="1" x14ac:dyDescent="0.25">
      <c r="A26" s="180" t="s">
        <v>21</v>
      </c>
      <c r="B26" s="104" t="s">
        <v>399</v>
      </c>
      <c r="C26" s="272">
        <f>+C27+C28</f>
        <v>0</v>
      </c>
      <c r="D26" s="679"/>
      <c r="E26" s="679">
        <f>+E27+E28</f>
        <v>0</v>
      </c>
      <c r="F26" s="310">
        <f>+F27+F28+F29</f>
        <v>0</v>
      </c>
    </row>
    <row r="27" spans="1:6" s="389" customFormat="1" ht="12" customHeight="1" x14ac:dyDescent="0.2">
      <c r="A27" s="383" t="s">
        <v>259</v>
      </c>
      <c r="B27" s="384" t="s">
        <v>397</v>
      </c>
      <c r="C27" s="716"/>
      <c r="D27" s="108"/>
      <c r="E27" s="108"/>
      <c r="F27" s="687">
        <f>C27+E27</f>
        <v>0</v>
      </c>
    </row>
    <row r="28" spans="1:6" s="389" customFormat="1" ht="12" customHeight="1" x14ac:dyDescent="0.2">
      <c r="A28" s="383" t="s">
        <v>260</v>
      </c>
      <c r="B28" s="385" t="s">
        <v>400</v>
      </c>
      <c r="C28" s="273"/>
      <c r="D28" s="719"/>
      <c r="E28" s="719"/>
      <c r="F28" s="683">
        <f>C28+E28</f>
        <v>0</v>
      </c>
    </row>
    <row r="29" spans="1:6" s="389" customFormat="1" ht="12" customHeight="1" thickBot="1" x14ac:dyDescent="0.25">
      <c r="A29" s="382" t="s">
        <v>261</v>
      </c>
      <c r="B29" s="115" t="s">
        <v>514</v>
      </c>
      <c r="C29" s="68"/>
      <c r="D29" s="721"/>
      <c r="E29" s="721"/>
      <c r="F29" s="713">
        <f>C29+E29</f>
        <v>0</v>
      </c>
    </row>
    <row r="30" spans="1:6" s="389" customFormat="1" ht="12" customHeight="1" thickBot="1" x14ac:dyDescent="0.25">
      <c r="A30" s="180" t="s">
        <v>22</v>
      </c>
      <c r="B30" s="104" t="s">
        <v>401</v>
      </c>
      <c r="C30" s="272">
        <f>+C31+C32+C33</f>
        <v>0</v>
      </c>
      <c r="D30" s="679"/>
      <c r="E30" s="679">
        <f>+E31+E32+E33</f>
        <v>0</v>
      </c>
      <c r="F30" s="722">
        <f>C30+E30</f>
        <v>0</v>
      </c>
    </row>
    <row r="31" spans="1:6" s="389" customFormat="1" ht="12" customHeight="1" x14ac:dyDescent="0.2">
      <c r="A31" s="383" t="s">
        <v>89</v>
      </c>
      <c r="B31" s="384" t="s">
        <v>282</v>
      </c>
      <c r="C31" s="716"/>
      <c r="D31" s="108"/>
      <c r="E31" s="108"/>
      <c r="F31" s="723">
        <f>+F32+F33+F34</f>
        <v>0</v>
      </c>
    </row>
    <row r="32" spans="1:6" s="389" customFormat="1" ht="12" customHeight="1" x14ac:dyDescent="0.2">
      <c r="A32" s="383" t="s">
        <v>90</v>
      </c>
      <c r="B32" s="385" t="s">
        <v>283</v>
      </c>
      <c r="C32" s="273"/>
      <c r="D32" s="719"/>
      <c r="E32" s="719"/>
      <c r="F32" s="687">
        <f>C32+E32</f>
        <v>0</v>
      </c>
    </row>
    <row r="33" spans="1:6" s="389" customFormat="1" ht="12" customHeight="1" thickBot="1" x14ac:dyDescent="0.25">
      <c r="A33" s="382" t="s">
        <v>91</v>
      </c>
      <c r="B33" s="115" t="s">
        <v>284</v>
      </c>
      <c r="C33" s="68"/>
      <c r="D33" s="717"/>
      <c r="E33" s="717"/>
      <c r="F33" s="675">
        <f>C33+E33</f>
        <v>0</v>
      </c>
    </row>
    <row r="34" spans="1:6" s="314" customFormat="1" ht="12" customHeight="1" thickBot="1" x14ac:dyDescent="0.25">
      <c r="A34" s="180" t="s">
        <v>23</v>
      </c>
      <c r="B34" s="104" t="s">
        <v>370</v>
      </c>
      <c r="C34" s="714"/>
      <c r="D34" s="715"/>
      <c r="E34" s="715"/>
      <c r="F34" s="724">
        <f>C34+E34</f>
        <v>0</v>
      </c>
    </row>
    <row r="35" spans="1:6" s="314" customFormat="1" ht="12" customHeight="1" thickBot="1" x14ac:dyDescent="0.25">
      <c r="A35" s="180" t="s">
        <v>24</v>
      </c>
      <c r="B35" s="104" t="s">
        <v>402</v>
      </c>
      <c r="C35" s="714"/>
      <c r="D35" s="715"/>
      <c r="E35" s="715"/>
      <c r="F35" s="310">
        <f>C35+E35</f>
        <v>0</v>
      </c>
    </row>
    <row r="36" spans="1:6" s="314" customFormat="1" ht="12" customHeight="1" thickBot="1" x14ac:dyDescent="0.25">
      <c r="A36" s="172" t="s">
        <v>25</v>
      </c>
      <c r="B36" s="104" t="s">
        <v>515</v>
      </c>
      <c r="C36" s="272">
        <f>+C8+C20+C25+C26+C30+C34+C35</f>
        <v>371</v>
      </c>
      <c r="D36" s="272">
        <f t="shared" ref="D36:F36" si="3">+D8+D20+D25+D26+D30+D34+D35</f>
        <v>371</v>
      </c>
      <c r="E36" s="272">
        <f t="shared" si="3"/>
        <v>0</v>
      </c>
      <c r="F36" s="272">
        <f t="shared" si="3"/>
        <v>371</v>
      </c>
    </row>
    <row r="37" spans="1:6" s="314" customFormat="1" ht="12" customHeight="1" thickBot="1" x14ac:dyDescent="0.25">
      <c r="A37" s="206" t="s">
        <v>26</v>
      </c>
      <c r="B37" s="104" t="s">
        <v>404</v>
      </c>
      <c r="C37" s="272">
        <f>+C38+C39+C40</f>
        <v>15583</v>
      </c>
      <c r="D37" s="272">
        <f t="shared" ref="D37:F37" si="4">+D38+D39+D40</f>
        <v>16785</v>
      </c>
      <c r="E37" s="272">
        <f t="shared" si="4"/>
        <v>-1</v>
      </c>
      <c r="F37" s="272">
        <f t="shared" si="4"/>
        <v>16784</v>
      </c>
    </row>
    <row r="38" spans="1:6" s="314" customFormat="1" ht="12" customHeight="1" x14ac:dyDescent="0.2">
      <c r="A38" s="383" t="s">
        <v>405</v>
      </c>
      <c r="B38" s="384" t="s">
        <v>227</v>
      </c>
      <c r="C38" s="716">
        <v>34</v>
      </c>
      <c r="D38" s="108">
        <v>47</v>
      </c>
      <c r="E38" s="108"/>
      <c r="F38" s="725">
        <f>D38+E38</f>
        <v>47</v>
      </c>
    </row>
    <row r="39" spans="1:6" s="314" customFormat="1" ht="12" customHeight="1" x14ac:dyDescent="0.2">
      <c r="A39" s="383" t="s">
        <v>406</v>
      </c>
      <c r="B39" s="385" t="s">
        <v>2</v>
      </c>
      <c r="C39" s="273"/>
      <c r="D39" s="719"/>
      <c r="E39" s="719"/>
      <c r="F39" s="687"/>
    </row>
    <row r="40" spans="1:6" s="389" customFormat="1" ht="12" customHeight="1" thickBot="1" x14ac:dyDescent="0.25">
      <c r="A40" s="382" t="s">
        <v>407</v>
      </c>
      <c r="B40" s="115" t="s">
        <v>408</v>
      </c>
      <c r="C40" s="68">
        <v>15549</v>
      </c>
      <c r="D40" s="717">
        <v>16738</v>
      </c>
      <c r="E40" s="717">
        <v>-1</v>
      </c>
      <c r="F40" s="675">
        <f>D40+E40</f>
        <v>16737</v>
      </c>
    </row>
    <row r="41" spans="1:6" s="389" customFormat="1" ht="15" customHeight="1" thickBot="1" x14ac:dyDescent="0.25">
      <c r="A41" s="206" t="s">
        <v>27</v>
      </c>
      <c r="B41" s="207" t="s">
        <v>409</v>
      </c>
      <c r="C41" s="720">
        <f>+C36+C37</f>
        <v>15954</v>
      </c>
      <c r="D41" s="720">
        <f t="shared" ref="D41:F41" si="5">+D36+D37</f>
        <v>17156</v>
      </c>
      <c r="E41" s="720">
        <f t="shared" si="5"/>
        <v>-1</v>
      </c>
      <c r="F41" s="720">
        <f t="shared" si="5"/>
        <v>17155</v>
      </c>
    </row>
    <row r="42" spans="1:6" s="389" customFormat="1" ht="15" customHeight="1" x14ac:dyDescent="0.2">
      <c r="A42" s="208"/>
      <c r="B42" s="209"/>
      <c r="C42" s="311"/>
      <c r="D42" s="311"/>
      <c r="F42" s="726"/>
    </row>
    <row r="43" spans="1:6" ht="13.5" thickBot="1" x14ac:dyDescent="0.25">
      <c r="A43" s="210"/>
      <c r="B43" s="211"/>
      <c r="C43" s="312"/>
      <c r="D43" s="312"/>
    </row>
    <row r="44" spans="1:6" s="388" customFormat="1" ht="16.5" customHeight="1" thickBot="1" x14ac:dyDescent="0.25">
      <c r="A44" s="993" t="s">
        <v>55</v>
      </c>
      <c r="B44" s="994"/>
      <c r="C44" s="994"/>
      <c r="D44" s="994"/>
      <c r="E44" s="994"/>
      <c r="F44" s="995"/>
    </row>
    <row r="45" spans="1:6" s="390" customFormat="1" ht="12" customHeight="1" thickBot="1" x14ac:dyDescent="0.25">
      <c r="A45" s="180" t="s">
        <v>18</v>
      </c>
      <c r="B45" s="104" t="s">
        <v>410</v>
      </c>
      <c r="C45" s="272">
        <f>SUM(C46:C50)</f>
        <v>15573</v>
      </c>
      <c r="D45" s="272">
        <f t="shared" ref="D45:F45" si="6">SUM(D46:D50)</f>
        <v>16418</v>
      </c>
      <c r="E45" s="272">
        <f t="shared" si="6"/>
        <v>-155</v>
      </c>
      <c r="F45" s="272">
        <f t="shared" si="6"/>
        <v>16263</v>
      </c>
    </row>
    <row r="46" spans="1:6" ht="12" customHeight="1" x14ac:dyDescent="0.2">
      <c r="A46" s="382" t="s">
        <v>96</v>
      </c>
      <c r="B46" s="7" t="s">
        <v>48</v>
      </c>
      <c r="C46" s="716">
        <v>6148</v>
      </c>
      <c r="D46" s="108">
        <v>6148</v>
      </c>
      <c r="E46" s="108">
        <v>-18</v>
      </c>
      <c r="F46" s="687">
        <f>D46+E46</f>
        <v>6130</v>
      </c>
    </row>
    <row r="47" spans="1:6" ht="12" customHeight="1" x14ac:dyDescent="0.2">
      <c r="A47" s="382" t="s">
        <v>97</v>
      </c>
      <c r="B47" s="6" t="s">
        <v>174</v>
      </c>
      <c r="C47" s="64">
        <v>1359</v>
      </c>
      <c r="D47" s="109">
        <v>1359</v>
      </c>
      <c r="E47" s="109">
        <v>18</v>
      </c>
      <c r="F47" s="687">
        <f t="shared" ref="F47:F49" si="7">D47+E47</f>
        <v>1377</v>
      </c>
    </row>
    <row r="48" spans="1:6" ht="12" customHeight="1" x14ac:dyDescent="0.2">
      <c r="A48" s="382" t="s">
        <v>98</v>
      </c>
      <c r="B48" s="6" t="s">
        <v>132</v>
      </c>
      <c r="C48" s="64">
        <v>8066</v>
      </c>
      <c r="D48" s="109">
        <v>8911</v>
      </c>
      <c r="E48" s="109">
        <v>-155</v>
      </c>
      <c r="F48" s="687">
        <f t="shared" si="7"/>
        <v>8756</v>
      </c>
    </row>
    <row r="49" spans="1:6" ht="12" customHeight="1" x14ac:dyDescent="0.2">
      <c r="A49" s="382" t="s">
        <v>99</v>
      </c>
      <c r="B49" s="6" t="s">
        <v>175</v>
      </c>
      <c r="C49" s="64"/>
      <c r="D49" s="109"/>
      <c r="E49" s="109"/>
      <c r="F49" s="687">
        <f t="shared" si="7"/>
        <v>0</v>
      </c>
    </row>
    <row r="50" spans="1:6" ht="12" customHeight="1" thickBot="1" x14ac:dyDescent="0.25">
      <c r="A50" s="382" t="s">
        <v>140</v>
      </c>
      <c r="B50" s="6" t="s">
        <v>176</v>
      </c>
      <c r="C50" s="64"/>
      <c r="D50" s="109"/>
      <c r="E50" s="109"/>
      <c r="F50" s="677">
        <f>C50+E50</f>
        <v>0</v>
      </c>
    </row>
    <row r="51" spans="1:6" ht="12" customHeight="1" thickBot="1" x14ac:dyDescent="0.25">
      <c r="A51" s="180" t="s">
        <v>19</v>
      </c>
      <c r="B51" s="104" t="s">
        <v>411</v>
      </c>
      <c r="C51" s="272">
        <f>SUM(C52:C54)</f>
        <v>381</v>
      </c>
      <c r="D51" s="272">
        <f t="shared" ref="D51:F51" si="8">SUM(D52:D54)</f>
        <v>738</v>
      </c>
      <c r="E51" s="272">
        <f t="shared" si="8"/>
        <v>154</v>
      </c>
      <c r="F51" s="272">
        <f t="shared" si="8"/>
        <v>892</v>
      </c>
    </row>
    <row r="52" spans="1:6" s="390" customFormat="1" ht="12" customHeight="1" x14ac:dyDescent="0.2">
      <c r="A52" s="382" t="s">
        <v>102</v>
      </c>
      <c r="B52" s="7" t="s">
        <v>220</v>
      </c>
      <c r="C52" s="716">
        <v>381</v>
      </c>
      <c r="D52" s="108">
        <v>738</v>
      </c>
      <c r="E52" s="108">
        <v>154</v>
      </c>
      <c r="F52" s="687">
        <f>D52+E52</f>
        <v>892</v>
      </c>
    </row>
    <row r="53" spans="1:6" ht="12" customHeight="1" x14ac:dyDescent="0.2">
      <c r="A53" s="382" t="s">
        <v>103</v>
      </c>
      <c r="B53" s="6" t="s">
        <v>178</v>
      </c>
      <c r="C53" s="64"/>
      <c r="D53" s="109"/>
      <c r="E53" s="109"/>
      <c r="F53" s="677">
        <f>C53+E53</f>
        <v>0</v>
      </c>
    </row>
    <row r="54" spans="1:6" ht="12" customHeight="1" x14ac:dyDescent="0.2">
      <c r="A54" s="382" t="s">
        <v>104</v>
      </c>
      <c r="B54" s="6" t="s">
        <v>56</v>
      </c>
      <c r="C54" s="64"/>
      <c r="D54" s="109"/>
      <c r="E54" s="109"/>
      <c r="F54" s="677">
        <f>C54+E54</f>
        <v>0</v>
      </c>
    </row>
    <row r="55" spans="1:6" ht="12" customHeight="1" thickBot="1" x14ac:dyDescent="0.25">
      <c r="A55" s="382" t="s">
        <v>105</v>
      </c>
      <c r="B55" s="6" t="s">
        <v>512</v>
      </c>
      <c r="C55" s="64"/>
      <c r="D55" s="109"/>
      <c r="E55" s="109"/>
      <c r="F55" s="677">
        <f>C55+E55</f>
        <v>0</v>
      </c>
    </row>
    <row r="56" spans="1:6" ht="15" customHeight="1" thickBot="1" x14ac:dyDescent="0.25">
      <c r="A56" s="180" t="s">
        <v>20</v>
      </c>
      <c r="B56" s="104" t="s">
        <v>13</v>
      </c>
      <c r="C56" s="714"/>
      <c r="D56" s="715"/>
      <c r="E56" s="715"/>
      <c r="F56" s="310">
        <f>C56+E56</f>
        <v>0</v>
      </c>
    </row>
    <row r="57" spans="1:6" ht="13.5" thickBot="1" x14ac:dyDescent="0.25">
      <c r="A57" s="180" t="s">
        <v>21</v>
      </c>
      <c r="B57" s="212" t="s">
        <v>516</v>
      </c>
      <c r="C57" s="720">
        <f>+C45+C51+C56</f>
        <v>15954</v>
      </c>
      <c r="D57" s="720">
        <f t="shared" ref="D57:F57" si="9">+D45+D51+D56</f>
        <v>17156</v>
      </c>
      <c r="E57" s="720">
        <f t="shared" si="9"/>
        <v>-1</v>
      </c>
      <c r="F57" s="720">
        <f t="shared" si="9"/>
        <v>17155</v>
      </c>
    </row>
    <row r="58" spans="1:6" ht="15" customHeight="1" thickBot="1" x14ac:dyDescent="0.25">
      <c r="C58" s="313"/>
      <c r="D58" s="313"/>
      <c r="F58" s="313"/>
    </row>
    <row r="59" spans="1:6" ht="14.25" customHeight="1" thickBot="1" x14ac:dyDescent="0.25">
      <c r="A59" s="215" t="s">
        <v>507</v>
      </c>
      <c r="B59" s="216"/>
      <c r="C59" s="707">
        <v>2</v>
      </c>
      <c r="D59" s="707">
        <v>2</v>
      </c>
      <c r="E59" s="707"/>
      <c r="F59" s="708">
        <f>C59+E59</f>
        <v>2</v>
      </c>
    </row>
    <row r="60" spans="1:6" ht="13.5" thickBot="1" x14ac:dyDescent="0.25">
      <c r="A60" s="215" t="s">
        <v>195</v>
      </c>
      <c r="B60" s="216"/>
      <c r="C60" s="707">
        <v>0</v>
      </c>
      <c r="D60" s="707">
        <v>0</v>
      </c>
      <c r="E60" s="707"/>
      <c r="F60" s="708">
        <f>C60+E60</f>
        <v>0</v>
      </c>
    </row>
  </sheetData>
  <sheetProtection formatCells="0"/>
  <mergeCells count="4">
    <mergeCell ref="A44:F44"/>
    <mergeCell ref="B2:E2"/>
    <mergeCell ref="B3:E3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topLeftCell="A10" zoomScaleNormal="130" workbookViewId="0">
      <selection activeCell="H9" sqref="H9"/>
    </sheetView>
  </sheetViews>
  <sheetFormatPr defaultRowHeight="12.75" x14ac:dyDescent="0.2"/>
  <cols>
    <col min="1" max="1" width="5.5" style="36" customWidth="1"/>
    <col min="2" max="2" width="33.1640625" style="36" customWidth="1"/>
    <col min="3" max="3" width="12.33203125" style="36" customWidth="1"/>
    <col min="4" max="4" width="11.5" style="36" customWidth="1"/>
    <col min="5" max="5" width="11.33203125" style="36" customWidth="1"/>
    <col min="6" max="6" width="11" style="36" customWidth="1"/>
    <col min="7" max="7" width="14.33203125" style="36" customWidth="1"/>
    <col min="8" max="16384" width="9.33203125" style="36"/>
  </cols>
  <sheetData>
    <row r="1" spans="1:7" ht="43.5" customHeight="1" x14ac:dyDescent="0.25">
      <c r="A1" s="1000" t="s">
        <v>3</v>
      </c>
      <c r="B1" s="1000"/>
      <c r="C1" s="1000"/>
      <c r="D1" s="1000"/>
      <c r="E1" s="1000"/>
      <c r="F1" s="1000"/>
      <c r="G1" s="1000"/>
    </row>
    <row r="3" spans="1:7" s="136" customFormat="1" ht="27" customHeight="1" x14ac:dyDescent="0.25">
      <c r="A3" s="134" t="s">
        <v>199</v>
      </c>
      <c r="B3" s="135"/>
      <c r="C3" s="999" t="s">
        <v>200</v>
      </c>
      <c r="D3" s="999"/>
      <c r="E3" s="999"/>
      <c r="F3" s="999"/>
      <c r="G3" s="999"/>
    </row>
    <row r="4" spans="1:7" s="136" customFormat="1" ht="15.75" x14ac:dyDescent="0.25">
      <c r="A4" s="135"/>
      <c r="B4" s="135"/>
      <c r="C4" s="135"/>
      <c r="D4" s="135"/>
      <c r="E4" s="135"/>
      <c r="F4" s="135"/>
      <c r="G4" s="135"/>
    </row>
    <row r="5" spans="1:7" s="136" customFormat="1" ht="24.75" customHeight="1" x14ac:dyDescent="0.25">
      <c r="A5" s="134" t="s">
        <v>201</v>
      </c>
      <c r="B5" s="135"/>
      <c r="C5" s="999" t="s">
        <v>200</v>
      </c>
      <c r="D5" s="999"/>
      <c r="E5" s="999"/>
      <c r="F5" s="999"/>
      <c r="G5" s="135"/>
    </row>
    <row r="6" spans="1:7" s="137" customFormat="1" x14ac:dyDescent="0.2">
      <c r="A6" s="184"/>
      <c r="B6" s="184"/>
      <c r="C6" s="184"/>
      <c r="D6" s="184"/>
      <c r="E6" s="184"/>
      <c r="F6" s="184"/>
      <c r="G6" s="184"/>
    </row>
    <row r="7" spans="1:7" s="138" customFormat="1" ht="15" customHeight="1" x14ac:dyDescent="0.25">
      <c r="A7" s="232" t="s">
        <v>547</v>
      </c>
      <c r="B7" s="231"/>
      <c r="C7" s="231"/>
      <c r="D7" s="217"/>
      <c r="E7" s="217"/>
      <c r="F7" s="217"/>
      <c r="G7" s="217"/>
    </row>
    <row r="8" spans="1:7" s="138" customFormat="1" ht="15" customHeight="1" thickBot="1" x14ac:dyDescent="0.3">
      <c r="A8" s="232" t="s">
        <v>202</v>
      </c>
      <c r="B8" s="217"/>
      <c r="C8" s="217"/>
      <c r="D8" s="217"/>
      <c r="E8" s="217"/>
      <c r="F8" s="217"/>
      <c r="G8" s="441"/>
    </row>
    <row r="9" spans="1:7" s="61" customFormat="1" ht="42" customHeight="1" thickBot="1" x14ac:dyDescent="0.25">
      <c r="A9" s="169" t="s">
        <v>16</v>
      </c>
      <c r="B9" s="170" t="s">
        <v>203</v>
      </c>
      <c r="C9" s="170" t="s">
        <v>204</v>
      </c>
      <c r="D9" s="170" t="s">
        <v>205</v>
      </c>
      <c r="E9" s="170" t="s">
        <v>206</v>
      </c>
      <c r="F9" s="170" t="s">
        <v>207</v>
      </c>
      <c r="G9" s="171" t="s">
        <v>52</v>
      </c>
    </row>
    <row r="10" spans="1:7" ht="24" customHeight="1" x14ac:dyDescent="0.2">
      <c r="A10" s="218" t="s">
        <v>18</v>
      </c>
      <c r="B10" s="178" t="s">
        <v>208</v>
      </c>
      <c r="C10" s="139"/>
      <c r="D10" s="139"/>
      <c r="E10" s="139"/>
      <c r="F10" s="139"/>
      <c r="G10" s="219">
        <f>SUM(C10:F10)</f>
        <v>0</v>
      </c>
    </row>
    <row r="11" spans="1:7" ht="24" customHeight="1" x14ac:dyDescent="0.2">
      <c r="A11" s="220" t="s">
        <v>19</v>
      </c>
      <c r="B11" s="179" t="s">
        <v>209</v>
      </c>
      <c r="C11" s="140">
        <v>12809880</v>
      </c>
      <c r="D11" s="140"/>
      <c r="E11" s="140"/>
      <c r="F11" s="140"/>
      <c r="G11" s="221">
        <f t="shared" ref="G11:G16" si="0">SUM(C11:F11)</f>
        <v>12809880</v>
      </c>
    </row>
    <row r="12" spans="1:7" ht="24" customHeight="1" x14ac:dyDescent="0.2">
      <c r="A12" s="220" t="s">
        <v>20</v>
      </c>
      <c r="B12" s="179" t="s">
        <v>210</v>
      </c>
      <c r="C12" s="140"/>
      <c r="D12" s="140"/>
      <c r="E12" s="140"/>
      <c r="F12" s="140"/>
      <c r="G12" s="221">
        <f t="shared" si="0"/>
        <v>0</v>
      </c>
    </row>
    <row r="13" spans="1:7" ht="24" customHeight="1" x14ac:dyDescent="0.2">
      <c r="A13" s="220" t="s">
        <v>21</v>
      </c>
      <c r="B13" s="179" t="s">
        <v>211</v>
      </c>
      <c r="C13" s="140"/>
      <c r="D13" s="140"/>
      <c r="E13" s="140"/>
      <c r="F13" s="140"/>
      <c r="G13" s="221">
        <f t="shared" si="0"/>
        <v>0</v>
      </c>
    </row>
    <row r="14" spans="1:7" ht="24" customHeight="1" x14ac:dyDescent="0.2">
      <c r="A14" s="220" t="s">
        <v>22</v>
      </c>
      <c r="B14" s="179" t="s">
        <v>212</v>
      </c>
      <c r="C14" s="140"/>
      <c r="D14" s="140"/>
      <c r="E14" s="140"/>
      <c r="F14" s="140"/>
      <c r="G14" s="221">
        <f t="shared" si="0"/>
        <v>0</v>
      </c>
    </row>
    <row r="15" spans="1:7" ht="24" customHeight="1" thickBot="1" x14ac:dyDescent="0.25">
      <c r="A15" s="222" t="s">
        <v>23</v>
      </c>
      <c r="B15" s="223" t="s">
        <v>213</v>
      </c>
      <c r="C15" s="141">
        <v>2434979</v>
      </c>
      <c r="D15" s="141">
        <v>68694</v>
      </c>
      <c r="E15" s="141">
        <v>618961</v>
      </c>
      <c r="F15" s="141"/>
      <c r="G15" s="224">
        <f t="shared" si="0"/>
        <v>3122634</v>
      </c>
    </row>
    <row r="16" spans="1:7" s="142" customFormat="1" ht="24" customHeight="1" thickBot="1" x14ac:dyDescent="0.25">
      <c r="A16" s="225" t="s">
        <v>24</v>
      </c>
      <c r="B16" s="226" t="s">
        <v>52</v>
      </c>
      <c r="C16" s="227">
        <f>SUM(C10:C15)</f>
        <v>15244859</v>
      </c>
      <c r="D16" s="227">
        <f>SUM(D10:D15)</f>
        <v>68694</v>
      </c>
      <c r="E16" s="227">
        <f>SUM(E10:E15)</f>
        <v>618961</v>
      </c>
      <c r="F16" s="227">
        <f>SUM(F10:F15)</f>
        <v>0</v>
      </c>
      <c r="G16" s="228">
        <f t="shared" si="0"/>
        <v>15932514</v>
      </c>
    </row>
    <row r="17" spans="1:7" s="137" customFormat="1" x14ac:dyDescent="0.2">
      <c r="A17" s="184"/>
      <c r="B17" s="184"/>
      <c r="C17" s="184"/>
      <c r="D17" s="184"/>
      <c r="E17" s="184"/>
      <c r="F17" s="184"/>
      <c r="G17" s="184"/>
    </row>
    <row r="18" spans="1:7" s="137" customFormat="1" x14ac:dyDescent="0.2">
      <c r="A18" s="184"/>
      <c r="B18" s="184"/>
      <c r="C18" s="184"/>
      <c r="D18" s="184"/>
      <c r="E18" s="184"/>
      <c r="F18" s="184"/>
      <c r="G18" s="184"/>
    </row>
    <row r="19" spans="1:7" s="137" customFormat="1" x14ac:dyDescent="0.2">
      <c r="A19" s="184"/>
      <c r="B19" s="184"/>
      <c r="C19" s="184"/>
      <c r="D19" s="184"/>
      <c r="E19" s="184"/>
      <c r="F19" s="184"/>
      <c r="G19" s="184"/>
    </row>
    <row r="20" spans="1:7" s="137" customFormat="1" ht="15.75" x14ac:dyDescent="0.25">
      <c r="A20" s="136" t="str">
        <f>+CONCATENATE("......................, ",LEFT(ÖSSZEFÜGGÉSEK!A5,4),". .......................... hó ..... nap")</f>
        <v>......................, 2017. .......................... hó ..... nap</v>
      </c>
      <c r="B20" s="184"/>
      <c r="C20" s="184"/>
      <c r="D20" s="184"/>
      <c r="E20" s="184"/>
      <c r="F20" s="184"/>
      <c r="G20" s="184"/>
    </row>
    <row r="21" spans="1:7" s="137" customFormat="1" x14ac:dyDescent="0.2">
      <c r="A21" s="184"/>
      <c r="B21" s="184"/>
      <c r="C21" s="184"/>
      <c r="D21" s="184"/>
      <c r="E21" s="184"/>
      <c r="F21" s="184"/>
      <c r="G21" s="184"/>
    </row>
    <row r="22" spans="1:7" x14ac:dyDescent="0.2">
      <c r="A22" s="184"/>
      <c r="B22" s="184"/>
      <c r="C22" s="184"/>
      <c r="D22" s="184"/>
      <c r="E22" s="184"/>
      <c r="F22" s="184"/>
      <c r="G22" s="184"/>
    </row>
    <row r="23" spans="1:7" x14ac:dyDescent="0.2">
      <c r="A23" s="184"/>
      <c r="B23" s="184"/>
      <c r="C23" s="137"/>
      <c r="D23" s="137"/>
      <c r="E23" s="137"/>
      <c r="F23" s="137"/>
      <c r="G23" s="184"/>
    </row>
    <row r="24" spans="1:7" ht="13.5" x14ac:dyDescent="0.25">
      <c r="A24" s="184"/>
      <c r="B24" s="184"/>
      <c r="C24" s="229"/>
      <c r="D24" s="230" t="s">
        <v>214</v>
      </c>
      <c r="E24" s="230"/>
      <c r="F24" s="229"/>
      <c r="G24" s="184"/>
    </row>
    <row r="25" spans="1:7" ht="13.5" x14ac:dyDescent="0.25">
      <c r="C25" s="143"/>
      <c r="D25" s="144"/>
      <c r="E25" s="144"/>
      <c r="F25" s="143"/>
    </row>
    <row r="26" spans="1:7" ht="13.5" x14ac:dyDescent="0.25">
      <c r="C26" s="143"/>
      <c r="D26" s="144"/>
      <c r="E26" s="144"/>
      <c r="F26" s="143"/>
    </row>
  </sheetData>
  <mergeCells count="3">
    <mergeCell ref="C3:G3"/>
    <mergeCell ref="C5:F5"/>
    <mergeCell ref="A1:G1"/>
  </mergeCells>
  <phoneticPr fontId="32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4/2017. (III. 08.)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31"/>
  <sheetViews>
    <sheetView workbookViewId="0">
      <selection activeCell="P125" sqref="P125"/>
    </sheetView>
  </sheetViews>
  <sheetFormatPr defaultRowHeight="12.75" x14ac:dyDescent="0.2"/>
  <cols>
    <col min="1" max="1" width="5.5" style="581" customWidth="1"/>
    <col min="2" max="2" width="15.33203125" style="581" bestFit="1" customWidth="1"/>
    <col min="3" max="3" width="66.6640625" style="581" bestFit="1" customWidth="1"/>
    <col min="4" max="4" width="20.33203125" style="581" customWidth="1"/>
    <col min="5" max="5" width="11.33203125" bestFit="1" customWidth="1"/>
    <col min="257" max="257" width="5.5" customWidth="1"/>
    <col min="258" max="258" width="15.33203125" bestFit="1" customWidth="1"/>
    <col min="259" max="259" width="66.6640625" bestFit="1" customWidth="1"/>
    <col min="260" max="260" width="20.33203125" customWidth="1"/>
    <col min="261" max="261" width="11.33203125" bestFit="1" customWidth="1"/>
    <col min="513" max="513" width="5.5" customWidth="1"/>
    <col min="514" max="514" width="15.33203125" bestFit="1" customWidth="1"/>
    <col min="515" max="515" width="66.6640625" bestFit="1" customWidth="1"/>
    <col min="516" max="516" width="20.33203125" customWidth="1"/>
    <col min="517" max="517" width="11.33203125" bestFit="1" customWidth="1"/>
    <col min="769" max="769" width="5.5" customWidth="1"/>
    <col min="770" max="770" width="15.33203125" bestFit="1" customWidth="1"/>
    <col min="771" max="771" width="66.6640625" bestFit="1" customWidth="1"/>
    <col min="772" max="772" width="20.33203125" customWidth="1"/>
    <col min="773" max="773" width="11.33203125" bestFit="1" customWidth="1"/>
    <col min="1025" max="1025" width="5.5" customWidth="1"/>
    <col min="1026" max="1026" width="15.33203125" bestFit="1" customWidth="1"/>
    <col min="1027" max="1027" width="66.6640625" bestFit="1" customWidth="1"/>
    <col min="1028" max="1028" width="20.33203125" customWidth="1"/>
    <col min="1029" max="1029" width="11.33203125" bestFit="1" customWidth="1"/>
    <col min="1281" max="1281" width="5.5" customWidth="1"/>
    <col min="1282" max="1282" width="15.33203125" bestFit="1" customWidth="1"/>
    <col min="1283" max="1283" width="66.6640625" bestFit="1" customWidth="1"/>
    <col min="1284" max="1284" width="20.33203125" customWidth="1"/>
    <col min="1285" max="1285" width="11.33203125" bestFit="1" customWidth="1"/>
    <col min="1537" max="1537" width="5.5" customWidth="1"/>
    <col min="1538" max="1538" width="15.33203125" bestFit="1" customWidth="1"/>
    <col min="1539" max="1539" width="66.6640625" bestFit="1" customWidth="1"/>
    <col min="1540" max="1540" width="20.33203125" customWidth="1"/>
    <col min="1541" max="1541" width="11.33203125" bestFit="1" customWidth="1"/>
    <col min="1793" max="1793" width="5.5" customWidth="1"/>
    <col min="1794" max="1794" width="15.33203125" bestFit="1" customWidth="1"/>
    <col min="1795" max="1795" width="66.6640625" bestFit="1" customWidth="1"/>
    <col min="1796" max="1796" width="20.33203125" customWidth="1"/>
    <col min="1797" max="1797" width="11.33203125" bestFit="1" customWidth="1"/>
    <col min="2049" max="2049" width="5.5" customWidth="1"/>
    <col min="2050" max="2050" width="15.33203125" bestFit="1" customWidth="1"/>
    <col min="2051" max="2051" width="66.6640625" bestFit="1" customWidth="1"/>
    <col min="2052" max="2052" width="20.33203125" customWidth="1"/>
    <col min="2053" max="2053" width="11.33203125" bestFit="1" customWidth="1"/>
    <col min="2305" max="2305" width="5.5" customWidth="1"/>
    <col min="2306" max="2306" width="15.33203125" bestFit="1" customWidth="1"/>
    <col min="2307" max="2307" width="66.6640625" bestFit="1" customWidth="1"/>
    <col min="2308" max="2308" width="20.33203125" customWidth="1"/>
    <col min="2309" max="2309" width="11.33203125" bestFit="1" customWidth="1"/>
    <col min="2561" max="2561" width="5.5" customWidth="1"/>
    <col min="2562" max="2562" width="15.33203125" bestFit="1" customWidth="1"/>
    <col min="2563" max="2563" width="66.6640625" bestFit="1" customWidth="1"/>
    <col min="2564" max="2564" width="20.33203125" customWidth="1"/>
    <col min="2565" max="2565" width="11.33203125" bestFit="1" customWidth="1"/>
    <col min="2817" max="2817" width="5.5" customWidth="1"/>
    <col min="2818" max="2818" width="15.33203125" bestFit="1" customWidth="1"/>
    <col min="2819" max="2819" width="66.6640625" bestFit="1" customWidth="1"/>
    <col min="2820" max="2820" width="20.33203125" customWidth="1"/>
    <col min="2821" max="2821" width="11.33203125" bestFit="1" customWidth="1"/>
    <col min="3073" max="3073" width="5.5" customWidth="1"/>
    <col min="3074" max="3074" width="15.33203125" bestFit="1" customWidth="1"/>
    <col min="3075" max="3075" width="66.6640625" bestFit="1" customWidth="1"/>
    <col min="3076" max="3076" width="20.33203125" customWidth="1"/>
    <col min="3077" max="3077" width="11.33203125" bestFit="1" customWidth="1"/>
    <col min="3329" max="3329" width="5.5" customWidth="1"/>
    <col min="3330" max="3330" width="15.33203125" bestFit="1" customWidth="1"/>
    <col min="3331" max="3331" width="66.6640625" bestFit="1" customWidth="1"/>
    <col min="3332" max="3332" width="20.33203125" customWidth="1"/>
    <col min="3333" max="3333" width="11.33203125" bestFit="1" customWidth="1"/>
    <col min="3585" max="3585" width="5.5" customWidth="1"/>
    <col min="3586" max="3586" width="15.33203125" bestFit="1" customWidth="1"/>
    <col min="3587" max="3587" width="66.6640625" bestFit="1" customWidth="1"/>
    <col min="3588" max="3588" width="20.33203125" customWidth="1"/>
    <col min="3589" max="3589" width="11.33203125" bestFit="1" customWidth="1"/>
    <col min="3841" max="3841" width="5.5" customWidth="1"/>
    <col min="3842" max="3842" width="15.33203125" bestFit="1" customWidth="1"/>
    <col min="3843" max="3843" width="66.6640625" bestFit="1" customWidth="1"/>
    <col min="3844" max="3844" width="20.33203125" customWidth="1"/>
    <col min="3845" max="3845" width="11.33203125" bestFit="1" customWidth="1"/>
    <col min="4097" max="4097" width="5.5" customWidth="1"/>
    <col min="4098" max="4098" width="15.33203125" bestFit="1" customWidth="1"/>
    <col min="4099" max="4099" width="66.6640625" bestFit="1" customWidth="1"/>
    <col min="4100" max="4100" width="20.33203125" customWidth="1"/>
    <col min="4101" max="4101" width="11.33203125" bestFit="1" customWidth="1"/>
    <col min="4353" max="4353" width="5.5" customWidth="1"/>
    <col min="4354" max="4354" width="15.33203125" bestFit="1" customWidth="1"/>
    <col min="4355" max="4355" width="66.6640625" bestFit="1" customWidth="1"/>
    <col min="4356" max="4356" width="20.33203125" customWidth="1"/>
    <col min="4357" max="4357" width="11.33203125" bestFit="1" customWidth="1"/>
    <col min="4609" max="4609" width="5.5" customWidth="1"/>
    <col min="4610" max="4610" width="15.33203125" bestFit="1" customWidth="1"/>
    <col min="4611" max="4611" width="66.6640625" bestFit="1" customWidth="1"/>
    <col min="4612" max="4612" width="20.33203125" customWidth="1"/>
    <col min="4613" max="4613" width="11.33203125" bestFit="1" customWidth="1"/>
    <col min="4865" max="4865" width="5.5" customWidth="1"/>
    <col min="4866" max="4866" width="15.33203125" bestFit="1" customWidth="1"/>
    <col min="4867" max="4867" width="66.6640625" bestFit="1" customWidth="1"/>
    <col min="4868" max="4868" width="20.33203125" customWidth="1"/>
    <col min="4869" max="4869" width="11.33203125" bestFit="1" customWidth="1"/>
    <col min="5121" max="5121" width="5.5" customWidth="1"/>
    <col min="5122" max="5122" width="15.33203125" bestFit="1" customWidth="1"/>
    <col min="5123" max="5123" width="66.6640625" bestFit="1" customWidth="1"/>
    <col min="5124" max="5124" width="20.33203125" customWidth="1"/>
    <col min="5125" max="5125" width="11.33203125" bestFit="1" customWidth="1"/>
    <col min="5377" max="5377" width="5.5" customWidth="1"/>
    <col min="5378" max="5378" width="15.33203125" bestFit="1" customWidth="1"/>
    <col min="5379" max="5379" width="66.6640625" bestFit="1" customWidth="1"/>
    <col min="5380" max="5380" width="20.33203125" customWidth="1"/>
    <col min="5381" max="5381" width="11.33203125" bestFit="1" customWidth="1"/>
    <col min="5633" max="5633" width="5.5" customWidth="1"/>
    <col min="5634" max="5634" width="15.33203125" bestFit="1" customWidth="1"/>
    <col min="5635" max="5635" width="66.6640625" bestFit="1" customWidth="1"/>
    <col min="5636" max="5636" width="20.33203125" customWidth="1"/>
    <col min="5637" max="5637" width="11.33203125" bestFit="1" customWidth="1"/>
    <col min="5889" max="5889" width="5.5" customWidth="1"/>
    <col min="5890" max="5890" width="15.33203125" bestFit="1" customWidth="1"/>
    <col min="5891" max="5891" width="66.6640625" bestFit="1" customWidth="1"/>
    <col min="5892" max="5892" width="20.33203125" customWidth="1"/>
    <col min="5893" max="5893" width="11.33203125" bestFit="1" customWidth="1"/>
    <col min="6145" max="6145" width="5.5" customWidth="1"/>
    <col min="6146" max="6146" width="15.33203125" bestFit="1" customWidth="1"/>
    <col min="6147" max="6147" width="66.6640625" bestFit="1" customWidth="1"/>
    <col min="6148" max="6148" width="20.33203125" customWidth="1"/>
    <col min="6149" max="6149" width="11.33203125" bestFit="1" customWidth="1"/>
    <col min="6401" max="6401" width="5.5" customWidth="1"/>
    <col min="6402" max="6402" width="15.33203125" bestFit="1" customWidth="1"/>
    <col min="6403" max="6403" width="66.6640625" bestFit="1" customWidth="1"/>
    <col min="6404" max="6404" width="20.33203125" customWidth="1"/>
    <col min="6405" max="6405" width="11.33203125" bestFit="1" customWidth="1"/>
    <col min="6657" max="6657" width="5.5" customWidth="1"/>
    <col min="6658" max="6658" width="15.33203125" bestFit="1" customWidth="1"/>
    <col min="6659" max="6659" width="66.6640625" bestFit="1" customWidth="1"/>
    <col min="6660" max="6660" width="20.33203125" customWidth="1"/>
    <col min="6661" max="6661" width="11.33203125" bestFit="1" customWidth="1"/>
    <col min="6913" max="6913" width="5.5" customWidth="1"/>
    <col min="6914" max="6914" width="15.33203125" bestFit="1" customWidth="1"/>
    <col min="6915" max="6915" width="66.6640625" bestFit="1" customWidth="1"/>
    <col min="6916" max="6916" width="20.33203125" customWidth="1"/>
    <col min="6917" max="6917" width="11.33203125" bestFit="1" customWidth="1"/>
    <col min="7169" max="7169" width="5.5" customWidth="1"/>
    <col min="7170" max="7170" width="15.33203125" bestFit="1" customWidth="1"/>
    <col min="7171" max="7171" width="66.6640625" bestFit="1" customWidth="1"/>
    <col min="7172" max="7172" width="20.33203125" customWidth="1"/>
    <col min="7173" max="7173" width="11.33203125" bestFit="1" customWidth="1"/>
    <col min="7425" max="7425" width="5.5" customWidth="1"/>
    <col min="7426" max="7426" width="15.33203125" bestFit="1" customWidth="1"/>
    <col min="7427" max="7427" width="66.6640625" bestFit="1" customWidth="1"/>
    <col min="7428" max="7428" width="20.33203125" customWidth="1"/>
    <col min="7429" max="7429" width="11.33203125" bestFit="1" customWidth="1"/>
    <col min="7681" max="7681" width="5.5" customWidth="1"/>
    <col min="7682" max="7682" width="15.33203125" bestFit="1" customWidth="1"/>
    <col min="7683" max="7683" width="66.6640625" bestFit="1" customWidth="1"/>
    <col min="7684" max="7684" width="20.33203125" customWidth="1"/>
    <col min="7685" max="7685" width="11.33203125" bestFit="1" customWidth="1"/>
    <col min="7937" max="7937" width="5.5" customWidth="1"/>
    <col min="7938" max="7938" width="15.33203125" bestFit="1" customWidth="1"/>
    <col min="7939" max="7939" width="66.6640625" bestFit="1" customWidth="1"/>
    <col min="7940" max="7940" width="20.33203125" customWidth="1"/>
    <col min="7941" max="7941" width="11.33203125" bestFit="1" customWidth="1"/>
    <col min="8193" max="8193" width="5.5" customWidth="1"/>
    <col min="8194" max="8194" width="15.33203125" bestFit="1" customWidth="1"/>
    <col min="8195" max="8195" width="66.6640625" bestFit="1" customWidth="1"/>
    <col min="8196" max="8196" width="20.33203125" customWidth="1"/>
    <col min="8197" max="8197" width="11.33203125" bestFit="1" customWidth="1"/>
    <col min="8449" max="8449" width="5.5" customWidth="1"/>
    <col min="8450" max="8450" width="15.33203125" bestFit="1" customWidth="1"/>
    <col min="8451" max="8451" width="66.6640625" bestFit="1" customWidth="1"/>
    <col min="8452" max="8452" width="20.33203125" customWidth="1"/>
    <col min="8453" max="8453" width="11.33203125" bestFit="1" customWidth="1"/>
    <col min="8705" max="8705" width="5.5" customWidth="1"/>
    <col min="8706" max="8706" width="15.33203125" bestFit="1" customWidth="1"/>
    <col min="8707" max="8707" width="66.6640625" bestFit="1" customWidth="1"/>
    <col min="8708" max="8708" width="20.33203125" customWidth="1"/>
    <col min="8709" max="8709" width="11.33203125" bestFit="1" customWidth="1"/>
    <col min="8961" max="8961" width="5.5" customWidth="1"/>
    <col min="8962" max="8962" width="15.33203125" bestFit="1" customWidth="1"/>
    <col min="8963" max="8963" width="66.6640625" bestFit="1" customWidth="1"/>
    <col min="8964" max="8964" width="20.33203125" customWidth="1"/>
    <col min="8965" max="8965" width="11.33203125" bestFit="1" customWidth="1"/>
    <col min="9217" max="9217" width="5.5" customWidth="1"/>
    <col min="9218" max="9218" width="15.33203125" bestFit="1" customWidth="1"/>
    <col min="9219" max="9219" width="66.6640625" bestFit="1" customWidth="1"/>
    <col min="9220" max="9220" width="20.33203125" customWidth="1"/>
    <col min="9221" max="9221" width="11.33203125" bestFit="1" customWidth="1"/>
    <col min="9473" max="9473" width="5.5" customWidth="1"/>
    <col min="9474" max="9474" width="15.33203125" bestFit="1" customWidth="1"/>
    <col min="9475" max="9475" width="66.6640625" bestFit="1" customWidth="1"/>
    <col min="9476" max="9476" width="20.33203125" customWidth="1"/>
    <col min="9477" max="9477" width="11.33203125" bestFit="1" customWidth="1"/>
    <col min="9729" max="9729" width="5.5" customWidth="1"/>
    <col min="9730" max="9730" width="15.33203125" bestFit="1" customWidth="1"/>
    <col min="9731" max="9731" width="66.6640625" bestFit="1" customWidth="1"/>
    <col min="9732" max="9732" width="20.33203125" customWidth="1"/>
    <col min="9733" max="9733" width="11.33203125" bestFit="1" customWidth="1"/>
    <col min="9985" max="9985" width="5.5" customWidth="1"/>
    <col min="9986" max="9986" width="15.33203125" bestFit="1" customWidth="1"/>
    <col min="9987" max="9987" width="66.6640625" bestFit="1" customWidth="1"/>
    <col min="9988" max="9988" width="20.33203125" customWidth="1"/>
    <col min="9989" max="9989" width="11.33203125" bestFit="1" customWidth="1"/>
    <col min="10241" max="10241" width="5.5" customWidth="1"/>
    <col min="10242" max="10242" width="15.33203125" bestFit="1" customWidth="1"/>
    <col min="10243" max="10243" width="66.6640625" bestFit="1" customWidth="1"/>
    <col min="10244" max="10244" width="20.33203125" customWidth="1"/>
    <col min="10245" max="10245" width="11.33203125" bestFit="1" customWidth="1"/>
    <col min="10497" max="10497" width="5.5" customWidth="1"/>
    <col min="10498" max="10498" width="15.33203125" bestFit="1" customWidth="1"/>
    <col min="10499" max="10499" width="66.6640625" bestFit="1" customWidth="1"/>
    <col min="10500" max="10500" width="20.33203125" customWidth="1"/>
    <col min="10501" max="10501" width="11.33203125" bestFit="1" customWidth="1"/>
    <col min="10753" max="10753" width="5.5" customWidth="1"/>
    <col min="10754" max="10754" width="15.33203125" bestFit="1" customWidth="1"/>
    <col min="10755" max="10755" width="66.6640625" bestFit="1" customWidth="1"/>
    <col min="10756" max="10756" width="20.33203125" customWidth="1"/>
    <col min="10757" max="10757" width="11.33203125" bestFit="1" customWidth="1"/>
    <col min="11009" max="11009" width="5.5" customWidth="1"/>
    <col min="11010" max="11010" width="15.33203125" bestFit="1" customWidth="1"/>
    <col min="11011" max="11011" width="66.6640625" bestFit="1" customWidth="1"/>
    <col min="11012" max="11012" width="20.33203125" customWidth="1"/>
    <col min="11013" max="11013" width="11.33203125" bestFit="1" customWidth="1"/>
    <col min="11265" max="11265" width="5.5" customWidth="1"/>
    <col min="11266" max="11266" width="15.33203125" bestFit="1" customWidth="1"/>
    <col min="11267" max="11267" width="66.6640625" bestFit="1" customWidth="1"/>
    <col min="11268" max="11268" width="20.33203125" customWidth="1"/>
    <col min="11269" max="11269" width="11.33203125" bestFit="1" customWidth="1"/>
    <col min="11521" max="11521" width="5.5" customWidth="1"/>
    <col min="11522" max="11522" width="15.33203125" bestFit="1" customWidth="1"/>
    <col min="11523" max="11523" width="66.6640625" bestFit="1" customWidth="1"/>
    <col min="11524" max="11524" width="20.33203125" customWidth="1"/>
    <col min="11525" max="11525" width="11.33203125" bestFit="1" customWidth="1"/>
    <col min="11777" max="11777" width="5.5" customWidth="1"/>
    <col min="11778" max="11778" width="15.33203125" bestFit="1" customWidth="1"/>
    <col min="11779" max="11779" width="66.6640625" bestFit="1" customWidth="1"/>
    <col min="11780" max="11780" width="20.33203125" customWidth="1"/>
    <col min="11781" max="11781" width="11.33203125" bestFit="1" customWidth="1"/>
    <col min="12033" max="12033" width="5.5" customWidth="1"/>
    <col min="12034" max="12034" width="15.33203125" bestFit="1" customWidth="1"/>
    <col min="12035" max="12035" width="66.6640625" bestFit="1" customWidth="1"/>
    <col min="12036" max="12036" width="20.33203125" customWidth="1"/>
    <col min="12037" max="12037" width="11.33203125" bestFit="1" customWidth="1"/>
    <col min="12289" max="12289" width="5.5" customWidth="1"/>
    <col min="12290" max="12290" width="15.33203125" bestFit="1" customWidth="1"/>
    <col min="12291" max="12291" width="66.6640625" bestFit="1" customWidth="1"/>
    <col min="12292" max="12292" width="20.33203125" customWidth="1"/>
    <col min="12293" max="12293" width="11.33203125" bestFit="1" customWidth="1"/>
    <col min="12545" max="12545" width="5.5" customWidth="1"/>
    <col min="12546" max="12546" width="15.33203125" bestFit="1" customWidth="1"/>
    <col min="12547" max="12547" width="66.6640625" bestFit="1" customWidth="1"/>
    <col min="12548" max="12548" width="20.33203125" customWidth="1"/>
    <col min="12549" max="12549" width="11.33203125" bestFit="1" customWidth="1"/>
    <col min="12801" max="12801" width="5.5" customWidth="1"/>
    <col min="12802" max="12802" width="15.33203125" bestFit="1" customWidth="1"/>
    <col min="12803" max="12803" width="66.6640625" bestFit="1" customWidth="1"/>
    <col min="12804" max="12804" width="20.33203125" customWidth="1"/>
    <col min="12805" max="12805" width="11.33203125" bestFit="1" customWidth="1"/>
    <col min="13057" max="13057" width="5.5" customWidth="1"/>
    <col min="13058" max="13058" width="15.33203125" bestFit="1" customWidth="1"/>
    <col min="13059" max="13059" width="66.6640625" bestFit="1" customWidth="1"/>
    <col min="13060" max="13060" width="20.33203125" customWidth="1"/>
    <col min="13061" max="13061" width="11.33203125" bestFit="1" customWidth="1"/>
    <col min="13313" max="13313" width="5.5" customWidth="1"/>
    <col min="13314" max="13314" width="15.33203125" bestFit="1" customWidth="1"/>
    <col min="13315" max="13315" width="66.6640625" bestFit="1" customWidth="1"/>
    <col min="13316" max="13316" width="20.33203125" customWidth="1"/>
    <col min="13317" max="13317" width="11.33203125" bestFit="1" customWidth="1"/>
    <col min="13569" max="13569" width="5.5" customWidth="1"/>
    <col min="13570" max="13570" width="15.33203125" bestFit="1" customWidth="1"/>
    <col min="13571" max="13571" width="66.6640625" bestFit="1" customWidth="1"/>
    <col min="13572" max="13572" width="20.33203125" customWidth="1"/>
    <col min="13573" max="13573" width="11.33203125" bestFit="1" customWidth="1"/>
    <col min="13825" max="13825" width="5.5" customWidth="1"/>
    <col min="13826" max="13826" width="15.33203125" bestFit="1" customWidth="1"/>
    <col min="13827" max="13827" width="66.6640625" bestFit="1" customWidth="1"/>
    <col min="13828" max="13828" width="20.33203125" customWidth="1"/>
    <col min="13829" max="13829" width="11.33203125" bestFit="1" customWidth="1"/>
    <col min="14081" max="14081" width="5.5" customWidth="1"/>
    <col min="14082" max="14082" width="15.33203125" bestFit="1" customWidth="1"/>
    <col min="14083" max="14083" width="66.6640625" bestFit="1" customWidth="1"/>
    <col min="14084" max="14084" width="20.33203125" customWidth="1"/>
    <col min="14085" max="14085" width="11.33203125" bestFit="1" customWidth="1"/>
    <col min="14337" max="14337" width="5.5" customWidth="1"/>
    <col min="14338" max="14338" width="15.33203125" bestFit="1" customWidth="1"/>
    <col min="14339" max="14339" width="66.6640625" bestFit="1" customWidth="1"/>
    <col min="14340" max="14340" width="20.33203125" customWidth="1"/>
    <col min="14341" max="14341" width="11.33203125" bestFit="1" customWidth="1"/>
    <col min="14593" max="14593" width="5.5" customWidth="1"/>
    <col min="14594" max="14594" width="15.33203125" bestFit="1" customWidth="1"/>
    <col min="14595" max="14595" width="66.6640625" bestFit="1" customWidth="1"/>
    <col min="14596" max="14596" width="20.33203125" customWidth="1"/>
    <col min="14597" max="14597" width="11.33203125" bestFit="1" customWidth="1"/>
    <col min="14849" max="14849" width="5.5" customWidth="1"/>
    <col min="14850" max="14850" width="15.33203125" bestFit="1" customWidth="1"/>
    <col min="14851" max="14851" width="66.6640625" bestFit="1" customWidth="1"/>
    <col min="14852" max="14852" width="20.33203125" customWidth="1"/>
    <col min="14853" max="14853" width="11.33203125" bestFit="1" customWidth="1"/>
    <col min="15105" max="15105" width="5.5" customWidth="1"/>
    <col min="15106" max="15106" width="15.33203125" bestFit="1" customWidth="1"/>
    <col min="15107" max="15107" width="66.6640625" bestFit="1" customWidth="1"/>
    <col min="15108" max="15108" width="20.33203125" customWidth="1"/>
    <col min="15109" max="15109" width="11.33203125" bestFit="1" customWidth="1"/>
    <col min="15361" max="15361" width="5.5" customWidth="1"/>
    <col min="15362" max="15362" width="15.33203125" bestFit="1" customWidth="1"/>
    <col min="15363" max="15363" width="66.6640625" bestFit="1" customWidth="1"/>
    <col min="15364" max="15364" width="20.33203125" customWidth="1"/>
    <col min="15365" max="15365" width="11.33203125" bestFit="1" customWidth="1"/>
    <col min="15617" max="15617" width="5.5" customWidth="1"/>
    <col min="15618" max="15618" width="15.33203125" bestFit="1" customWidth="1"/>
    <col min="15619" max="15619" width="66.6640625" bestFit="1" customWidth="1"/>
    <col min="15620" max="15620" width="20.33203125" customWidth="1"/>
    <col min="15621" max="15621" width="11.33203125" bestFit="1" customWidth="1"/>
    <col min="15873" max="15873" width="5.5" customWidth="1"/>
    <col min="15874" max="15874" width="15.33203125" bestFit="1" customWidth="1"/>
    <col min="15875" max="15875" width="66.6640625" bestFit="1" customWidth="1"/>
    <col min="15876" max="15876" width="20.33203125" customWidth="1"/>
    <col min="15877" max="15877" width="11.33203125" bestFit="1" customWidth="1"/>
    <col min="16129" max="16129" width="5.5" customWidth="1"/>
    <col min="16130" max="16130" width="15.33203125" bestFit="1" customWidth="1"/>
    <col min="16131" max="16131" width="66.6640625" bestFit="1" customWidth="1"/>
    <col min="16132" max="16132" width="20.33203125" customWidth="1"/>
    <col min="16133" max="16133" width="11.33203125" bestFit="1" customWidth="1"/>
  </cols>
  <sheetData>
    <row r="1" spans="1:5" ht="15" x14ac:dyDescent="0.25">
      <c r="A1" s="842"/>
      <c r="B1" s="842"/>
      <c r="C1" s="842"/>
      <c r="D1" s="843" t="s">
        <v>841</v>
      </c>
      <c r="E1" s="843" t="s">
        <v>842</v>
      </c>
    </row>
    <row r="2" spans="1:5" ht="15.75" x14ac:dyDescent="0.25">
      <c r="A2" s="844"/>
      <c r="B2" s="844"/>
      <c r="C2" s="845" t="s">
        <v>843</v>
      </c>
      <c r="D2" s="846">
        <v>14508000</v>
      </c>
      <c r="E2" s="847">
        <v>14508</v>
      </c>
    </row>
    <row r="3" spans="1:5" ht="15" x14ac:dyDescent="0.25">
      <c r="A3" s="844" t="s">
        <v>18</v>
      </c>
      <c r="B3" s="848" t="s">
        <v>899</v>
      </c>
      <c r="C3" s="849" t="s">
        <v>844</v>
      </c>
      <c r="D3" s="850">
        <v>-91770</v>
      </c>
      <c r="E3" s="851">
        <v>-92</v>
      </c>
    </row>
    <row r="4" spans="1:5" ht="15" x14ac:dyDescent="0.25">
      <c r="A4" s="844" t="s">
        <v>19</v>
      </c>
      <c r="B4" s="848" t="s">
        <v>900</v>
      </c>
      <c r="C4" s="849" t="s">
        <v>831</v>
      </c>
      <c r="D4" s="850">
        <v>-50000</v>
      </c>
      <c r="E4" s="852">
        <v>-50</v>
      </c>
    </row>
    <row r="5" spans="1:5" ht="15" x14ac:dyDescent="0.25">
      <c r="A5" s="844" t="s">
        <v>20</v>
      </c>
      <c r="B5" s="848" t="s">
        <v>901</v>
      </c>
      <c r="C5" s="849" t="s">
        <v>845</v>
      </c>
      <c r="D5" s="850">
        <v>-467157</v>
      </c>
      <c r="E5" s="852">
        <v>-467</v>
      </c>
    </row>
    <row r="6" spans="1:5" ht="15" x14ac:dyDescent="0.25">
      <c r="A6" s="844" t="s">
        <v>21</v>
      </c>
      <c r="B6" s="848" t="s">
        <v>902</v>
      </c>
      <c r="C6" s="849" t="s">
        <v>846</v>
      </c>
      <c r="D6" s="850">
        <v>-50000</v>
      </c>
      <c r="E6" s="852">
        <v>-50</v>
      </c>
    </row>
    <row r="7" spans="1:5" ht="15" x14ac:dyDescent="0.25">
      <c r="A7" s="844" t="s">
        <v>22</v>
      </c>
      <c r="B7" s="848" t="s">
        <v>903</v>
      </c>
      <c r="C7" s="849" t="s">
        <v>847</v>
      </c>
      <c r="D7" s="850">
        <v>-800000</v>
      </c>
      <c r="E7" s="875">
        <v>-800</v>
      </c>
    </row>
    <row r="8" spans="1:5" ht="15" x14ac:dyDescent="0.25">
      <c r="A8" s="844" t="s">
        <v>23</v>
      </c>
      <c r="B8" s="848" t="s">
        <v>904</v>
      </c>
      <c r="C8" s="849" t="s">
        <v>848</v>
      </c>
      <c r="D8" s="850">
        <v>-713999</v>
      </c>
      <c r="E8" s="852">
        <v>-714</v>
      </c>
    </row>
    <row r="9" spans="1:5" ht="15" x14ac:dyDescent="0.25">
      <c r="A9" s="844" t="s">
        <v>24</v>
      </c>
      <c r="B9" s="848" t="s">
        <v>905</v>
      </c>
      <c r="C9" s="849" t="s">
        <v>833</v>
      </c>
      <c r="D9" s="850">
        <v>-50000</v>
      </c>
      <c r="E9" s="852">
        <v>-50</v>
      </c>
    </row>
    <row r="10" spans="1:5" ht="15" x14ac:dyDescent="0.25">
      <c r="A10" s="844" t="s">
        <v>25</v>
      </c>
      <c r="B10" s="848" t="s">
        <v>906</v>
      </c>
      <c r="C10" s="849" t="s">
        <v>849</v>
      </c>
      <c r="D10" s="850">
        <v>-70000</v>
      </c>
      <c r="E10" s="852">
        <v>-70</v>
      </c>
    </row>
    <row r="11" spans="1:5" ht="15" customHeight="1" x14ac:dyDescent="0.25">
      <c r="A11" s="844" t="s">
        <v>26</v>
      </c>
      <c r="B11" s="848" t="s">
        <v>907</v>
      </c>
      <c r="C11" s="849" t="s">
        <v>850</v>
      </c>
      <c r="D11" s="850">
        <v>-325000</v>
      </c>
      <c r="E11" s="852">
        <v>-325</v>
      </c>
    </row>
    <row r="12" spans="1:5" ht="15" x14ac:dyDescent="0.25">
      <c r="A12" s="844" t="s">
        <v>27</v>
      </c>
      <c r="B12" s="848" t="s">
        <v>908</v>
      </c>
      <c r="C12" s="853" t="s">
        <v>851</v>
      </c>
      <c r="D12" s="854">
        <v>-90000</v>
      </c>
      <c r="E12" s="852">
        <v>-90</v>
      </c>
    </row>
    <row r="13" spans="1:5" ht="15" x14ac:dyDescent="0.25">
      <c r="A13" s="844" t="s">
        <v>28</v>
      </c>
      <c r="B13" s="848" t="s">
        <v>909</v>
      </c>
      <c r="C13" s="853" t="s">
        <v>852</v>
      </c>
      <c r="D13" s="854">
        <v>-50000</v>
      </c>
      <c r="E13" s="852">
        <v>-50</v>
      </c>
    </row>
    <row r="14" spans="1:5" ht="15" x14ac:dyDescent="0.25">
      <c r="A14" s="844" t="s">
        <v>29</v>
      </c>
      <c r="B14" s="848" t="s">
        <v>910</v>
      </c>
      <c r="C14" s="853" t="s">
        <v>853</v>
      </c>
      <c r="D14" s="854">
        <v>-50000</v>
      </c>
      <c r="E14" s="852">
        <v>-50</v>
      </c>
    </row>
    <row r="15" spans="1:5" ht="15" x14ac:dyDescent="0.25">
      <c r="A15" s="844" t="s">
        <v>30</v>
      </c>
      <c r="B15" s="848"/>
      <c r="C15" s="855" t="s">
        <v>854</v>
      </c>
      <c r="D15" s="856">
        <v>238144</v>
      </c>
      <c r="E15" s="852">
        <v>238</v>
      </c>
    </row>
    <row r="16" spans="1:5" ht="15" x14ac:dyDescent="0.25">
      <c r="A16" s="844" t="s">
        <v>31</v>
      </c>
      <c r="B16" s="848" t="s">
        <v>911</v>
      </c>
      <c r="C16" s="857" t="s">
        <v>855</v>
      </c>
      <c r="D16" s="858">
        <v>100000</v>
      </c>
      <c r="E16" s="852">
        <v>100</v>
      </c>
    </row>
    <row r="17" spans="1:5" ht="15" x14ac:dyDescent="0.25">
      <c r="A17" s="844" t="s">
        <v>32</v>
      </c>
      <c r="B17" s="848"/>
      <c r="C17" s="855" t="s">
        <v>856</v>
      </c>
      <c r="D17" s="856">
        <v>-1555000</v>
      </c>
      <c r="E17" s="852">
        <v>-1555</v>
      </c>
    </row>
    <row r="18" spans="1:5" ht="15.75" x14ac:dyDescent="0.25">
      <c r="A18" s="844" t="s">
        <v>33</v>
      </c>
      <c r="B18" s="848"/>
      <c r="C18" s="859" t="s">
        <v>912</v>
      </c>
      <c r="D18" s="860">
        <v>12000000</v>
      </c>
      <c r="E18" s="852">
        <v>12000</v>
      </c>
    </row>
    <row r="19" spans="1:5" ht="15.75" x14ac:dyDescent="0.25">
      <c r="A19" s="844"/>
      <c r="B19" s="848"/>
      <c r="C19" s="859" t="s">
        <v>913</v>
      </c>
      <c r="D19" s="910">
        <v>-10000000</v>
      </c>
      <c r="E19" s="852">
        <v>-10000</v>
      </c>
    </row>
    <row r="20" spans="1:5" ht="30" x14ac:dyDescent="0.25">
      <c r="A20" s="844" t="s">
        <v>34</v>
      </c>
      <c r="B20" s="848"/>
      <c r="C20" s="861" t="s">
        <v>857</v>
      </c>
      <c r="D20" s="862">
        <v>2164000</v>
      </c>
      <c r="E20" s="852">
        <v>2164</v>
      </c>
    </row>
    <row r="21" spans="1:5" ht="15.75" thickBot="1" x14ac:dyDescent="0.3">
      <c r="A21" s="896" t="s">
        <v>35</v>
      </c>
      <c r="B21" s="897"/>
      <c r="C21" s="898" t="s">
        <v>858</v>
      </c>
      <c r="D21" s="901">
        <v>4126000</v>
      </c>
      <c r="E21" s="899">
        <v>4126</v>
      </c>
    </row>
    <row r="22" spans="1:5" ht="15" x14ac:dyDescent="0.25">
      <c r="A22" s="892" t="s">
        <v>36</v>
      </c>
      <c r="B22" s="893" t="s">
        <v>914</v>
      </c>
      <c r="C22" s="894" t="s">
        <v>915</v>
      </c>
      <c r="D22" s="907">
        <v>-723900</v>
      </c>
      <c r="E22" s="895">
        <v>-724</v>
      </c>
    </row>
    <row r="23" spans="1:5" ht="15" x14ac:dyDescent="0.25">
      <c r="A23" s="892" t="s">
        <v>37</v>
      </c>
      <c r="B23" s="893" t="s">
        <v>916</v>
      </c>
      <c r="C23" s="894" t="s">
        <v>917</v>
      </c>
      <c r="D23" s="902">
        <v>-807266</v>
      </c>
      <c r="E23" s="895">
        <v>-807</v>
      </c>
    </row>
    <row r="24" spans="1:5" ht="15" x14ac:dyDescent="0.25">
      <c r="A24" s="892" t="s">
        <v>37</v>
      </c>
      <c r="B24" s="893" t="s">
        <v>916</v>
      </c>
      <c r="C24" s="894" t="s">
        <v>918</v>
      </c>
      <c r="D24" s="902">
        <v>91310</v>
      </c>
      <c r="E24" s="895">
        <v>91</v>
      </c>
    </row>
    <row r="25" spans="1:5" s="590" customFormat="1" ht="15" x14ac:dyDescent="0.25">
      <c r="A25" s="892" t="s">
        <v>39</v>
      </c>
      <c r="B25" s="893" t="s">
        <v>919</v>
      </c>
      <c r="C25" s="894" t="s">
        <v>920</v>
      </c>
      <c r="D25" s="902">
        <v>-250000</v>
      </c>
      <c r="E25" s="895">
        <v>-250</v>
      </c>
    </row>
    <row r="26" spans="1:5" s="590" customFormat="1" ht="15" x14ac:dyDescent="0.25">
      <c r="A26" s="892" t="s">
        <v>40</v>
      </c>
      <c r="B26" s="893" t="s">
        <v>921</v>
      </c>
      <c r="C26" s="894" t="s">
        <v>922</v>
      </c>
      <c r="D26" s="902">
        <v>-270000</v>
      </c>
      <c r="E26" s="895">
        <v>-270</v>
      </c>
    </row>
    <row r="27" spans="1:5" s="590" customFormat="1" ht="15" x14ac:dyDescent="0.25">
      <c r="A27" s="892" t="s">
        <v>41</v>
      </c>
      <c r="B27" s="893" t="s">
        <v>923</v>
      </c>
      <c r="C27" s="894" t="s">
        <v>924</v>
      </c>
      <c r="D27" s="902">
        <v>-1905000</v>
      </c>
      <c r="E27" s="895">
        <v>-1905</v>
      </c>
    </row>
    <row r="28" spans="1:5" s="590" customFormat="1" ht="15" x14ac:dyDescent="0.25">
      <c r="A28" s="892" t="s">
        <v>42</v>
      </c>
      <c r="B28" s="893" t="s">
        <v>925</v>
      </c>
      <c r="C28" s="894" t="s">
        <v>926</v>
      </c>
      <c r="D28" s="902">
        <v>-406000</v>
      </c>
      <c r="E28" s="895">
        <v>-406</v>
      </c>
    </row>
    <row r="29" spans="1:5" ht="15" x14ac:dyDescent="0.25">
      <c r="A29" s="892" t="s">
        <v>43</v>
      </c>
      <c r="B29" s="893"/>
      <c r="C29" s="894" t="s">
        <v>927</v>
      </c>
      <c r="D29" s="902">
        <v>1000000</v>
      </c>
      <c r="E29" s="895">
        <v>1000</v>
      </c>
    </row>
    <row r="30" spans="1:5" ht="30" x14ac:dyDescent="0.25">
      <c r="A30" s="892"/>
      <c r="B30" s="893"/>
      <c r="C30" s="894" t="s">
        <v>928</v>
      </c>
      <c r="D30" s="902">
        <v>-2178000</v>
      </c>
      <c r="E30" s="895">
        <v>-2178</v>
      </c>
    </row>
    <row r="31" spans="1:5" ht="15" x14ac:dyDescent="0.25">
      <c r="A31" s="892" t="s">
        <v>45</v>
      </c>
      <c r="B31" s="893"/>
      <c r="C31" s="894" t="s">
        <v>929</v>
      </c>
      <c r="D31" s="902">
        <v>403500</v>
      </c>
      <c r="E31" s="895">
        <v>404</v>
      </c>
    </row>
    <row r="32" spans="1:5" ht="15" x14ac:dyDescent="0.25">
      <c r="A32" s="892" t="s">
        <v>930</v>
      </c>
      <c r="B32" s="893"/>
      <c r="C32" s="894" t="s">
        <v>931</v>
      </c>
      <c r="D32" s="902">
        <v>8540881</v>
      </c>
      <c r="E32" s="895">
        <v>8541</v>
      </c>
    </row>
    <row r="33" spans="1:5" ht="30" x14ac:dyDescent="0.25">
      <c r="A33" s="892" t="s">
        <v>932</v>
      </c>
      <c r="B33" s="893"/>
      <c r="C33" s="894" t="s">
        <v>933</v>
      </c>
      <c r="D33" s="902">
        <v>28882000</v>
      </c>
      <c r="E33" s="895">
        <v>28882</v>
      </c>
    </row>
    <row r="34" spans="1:5" ht="15" x14ac:dyDescent="0.25">
      <c r="A34" s="892"/>
      <c r="B34" s="893"/>
      <c r="C34" s="894" t="s">
        <v>934</v>
      </c>
      <c r="D34" s="907">
        <v>-28882000</v>
      </c>
      <c r="E34" s="895">
        <v>-28882</v>
      </c>
    </row>
    <row r="35" spans="1:5" ht="15" x14ac:dyDescent="0.25">
      <c r="A35" s="892" t="s">
        <v>935</v>
      </c>
      <c r="B35" s="872"/>
      <c r="C35" s="900" t="s">
        <v>936</v>
      </c>
      <c r="D35" s="888">
        <v>-9164000</v>
      </c>
      <c r="E35" s="875">
        <v>-9164</v>
      </c>
    </row>
    <row r="36" spans="1:5" ht="15" x14ac:dyDescent="0.25">
      <c r="A36" s="892"/>
      <c r="B36" s="908"/>
      <c r="C36" s="894" t="s">
        <v>934</v>
      </c>
      <c r="D36" s="888">
        <v>-1302000</v>
      </c>
      <c r="E36" s="909">
        <v>-1302</v>
      </c>
    </row>
    <row r="37" spans="1:5" ht="25.5" x14ac:dyDescent="0.25">
      <c r="A37" s="892" t="s">
        <v>937</v>
      </c>
      <c r="B37" s="893" t="s">
        <v>938</v>
      </c>
      <c r="C37" s="904" t="s">
        <v>939</v>
      </c>
      <c r="D37" s="902">
        <v>1905000</v>
      </c>
      <c r="E37" s="895">
        <v>1905</v>
      </c>
    </row>
    <row r="38" spans="1:5" ht="25.5" x14ac:dyDescent="0.25">
      <c r="A38" s="892" t="s">
        <v>940</v>
      </c>
      <c r="B38" s="848" t="s">
        <v>941</v>
      </c>
      <c r="C38" s="904" t="s">
        <v>942</v>
      </c>
      <c r="D38" s="856">
        <v>1778000</v>
      </c>
      <c r="E38" s="852">
        <v>1778</v>
      </c>
    </row>
    <row r="39" spans="1:5" ht="15" x14ac:dyDescent="0.25">
      <c r="A39" s="892" t="s">
        <v>943</v>
      </c>
      <c r="B39" s="893" t="s">
        <v>944</v>
      </c>
      <c r="C39" s="894" t="s">
        <v>945</v>
      </c>
      <c r="D39" s="902">
        <v>-201600</v>
      </c>
      <c r="E39" s="895">
        <v>-202</v>
      </c>
    </row>
    <row r="40" spans="1:5" ht="15" x14ac:dyDescent="0.25">
      <c r="A40" s="892" t="s">
        <v>946</v>
      </c>
      <c r="B40" s="893" t="s">
        <v>947</v>
      </c>
      <c r="C40" s="894" t="s">
        <v>948</v>
      </c>
      <c r="D40" s="902">
        <v>-50000</v>
      </c>
      <c r="E40" s="895">
        <v>-50</v>
      </c>
    </row>
    <row r="41" spans="1:5" ht="15" x14ac:dyDescent="0.25">
      <c r="A41" s="892" t="s">
        <v>949</v>
      </c>
      <c r="B41" s="893" t="s">
        <v>950</v>
      </c>
      <c r="C41" s="894" t="s">
        <v>951</v>
      </c>
      <c r="D41" s="902">
        <v>-400000</v>
      </c>
      <c r="E41" s="895">
        <v>-400</v>
      </c>
    </row>
    <row r="42" spans="1:5" ht="26.25" x14ac:dyDescent="0.25">
      <c r="A42" s="892" t="s">
        <v>952</v>
      </c>
      <c r="B42" s="848" t="s">
        <v>953</v>
      </c>
      <c r="C42" s="903" t="s">
        <v>954</v>
      </c>
      <c r="D42" s="874">
        <v>8913144</v>
      </c>
      <c r="E42" s="852">
        <v>8913</v>
      </c>
    </row>
    <row r="43" spans="1:5" ht="15" x14ac:dyDescent="0.25">
      <c r="A43" s="892" t="s">
        <v>955</v>
      </c>
      <c r="B43" s="848" t="s">
        <v>953</v>
      </c>
      <c r="C43" s="903" t="s">
        <v>956</v>
      </c>
      <c r="D43" s="874">
        <v>-4582673</v>
      </c>
      <c r="E43" s="852">
        <v>-4583</v>
      </c>
    </row>
    <row r="44" spans="1:5" ht="15" x14ac:dyDescent="0.25">
      <c r="A44" s="892" t="s">
        <v>957</v>
      </c>
      <c r="B44" s="848" t="s">
        <v>958</v>
      </c>
      <c r="C44" s="903" t="s">
        <v>959</v>
      </c>
      <c r="D44" s="874">
        <v>-358686</v>
      </c>
      <c r="E44" s="852">
        <v>-359</v>
      </c>
    </row>
    <row r="45" spans="1:5" ht="15" x14ac:dyDescent="0.25">
      <c r="A45" s="892" t="s">
        <v>960</v>
      </c>
      <c r="B45" s="848" t="s">
        <v>961</v>
      </c>
      <c r="C45" s="903" t="s">
        <v>962</v>
      </c>
      <c r="D45" s="874">
        <v>-967950</v>
      </c>
      <c r="E45" s="852">
        <v>-968</v>
      </c>
    </row>
    <row r="46" spans="1:5" ht="15" x14ac:dyDescent="0.25">
      <c r="A46" s="892" t="s">
        <v>1036</v>
      </c>
      <c r="B46" s="872" t="s">
        <v>963</v>
      </c>
      <c r="C46" s="894" t="s">
        <v>964</v>
      </c>
      <c r="D46" s="888">
        <v>-284396</v>
      </c>
      <c r="E46" s="875">
        <v>-285</v>
      </c>
    </row>
    <row r="47" spans="1:5" ht="15" x14ac:dyDescent="0.25">
      <c r="A47" s="892" t="s">
        <v>1037</v>
      </c>
      <c r="B47" s="872" t="s">
        <v>963</v>
      </c>
      <c r="C47" s="894" t="s">
        <v>965</v>
      </c>
      <c r="D47" s="888">
        <v>-401198</v>
      </c>
      <c r="E47" s="875">
        <v>-401</v>
      </c>
    </row>
    <row r="48" spans="1:5" ht="15" x14ac:dyDescent="0.25">
      <c r="A48" s="892" t="s">
        <v>1038</v>
      </c>
      <c r="B48" s="872"/>
      <c r="C48" s="894" t="s">
        <v>966</v>
      </c>
      <c r="D48" s="888">
        <v>129000</v>
      </c>
      <c r="E48" s="875">
        <v>129</v>
      </c>
    </row>
    <row r="49" spans="1:5" ht="15" x14ac:dyDescent="0.25">
      <c r="A49" s="892" t="s">
        <v>1039</v>
      </c>
      <c r="B49" s="872" t="s">
        <v>967</v>
      </c>
      <c r="C49" s="894" t="s">
        <v>968</v>
      </c>
      <c r="D49" s="888">
        <v>-767105</v>
      </c>
      <c r="E49" s="875">
        <v>-767</v>
      </c>
    </row>
    <row r="50" spans="1:5" ht="15.75" thickBot="1" x14ac:dyDescent="0.3">
      <c r="A50" s="892" t="s">
        <v>1040</v>
      </c>
      <c r="B50" s="929"/>
      <c r="C50" s="898" t="s">
        <v>969</v>
      </c>
      <c r="D50" s="930">
        <v>500454</v>
      </c>
      <c r="E50" s="931">
        <v>501</v>
      </c>
    </row>
    <row r="51" spans="1:5" ht="15" x14ac:dyDescent="0.25">
      <c r="A51" s="892" t="s">
        <v>1041</v>
      </c>
      <c r="B51" s="908"/>
      <c r="C51" s="894" t="s">
        <v>854</v>
      </c>
      <c r="D51" s="907">
        <v>178607</v>
      </c>
      <c r="E51" s="909">
        <v>179</v>
      </c>
    </row>
    <row r="52" spans="1:5" ht="15" x14ac:dyDescent="0.25">
      <c r="A52" s="892" t="s">
        <v>1042</v>
      </c>
      <c r="B52" s="872" t="s">
        <v>1043</v>
      </c>
      <c r="C52" s="913" t="s">
        <v>1044</v>
      </c>
      <c r="D52" s="914">
        <v>-500000</v>
      </c>
      <c r="E52" s="875">
        <v>-500</v>
      </c>
    </row>
    <row r="53" spans="1:5" ht="15" x14ac:dyDescent="0.25">
      <c r="A53" s="892" t="s">
        <v>1045</v>
      </c>
      <c r="B53" s="872" t="s">
        <v>1046</v>
      </c>
      <c r="C53" s="915" t="s">
        <v>1047</v>
      </c>
      <c r="D53" s="916">
        <v>-472000</v>
      </c>
      <c r="E53" s="875">
        <v>-472</v>
      </c>
    </row>
    <row r="54" spans="1:5" ht="15" x14ac:dyDescent="0.25">
      <c r="A54" s="892" t="s">
        <v>1048</v>
      </c>
      <c r="B54" s="872"/>
      <c r="C54" s="915" t="s">
        <v>1010</v>
      </c>
      <c r="D54" s="914">
        <v>-62000</v>
      </c>
      <c r="E54" s="875">
        <v>-62</v>
      </c>
    </row>
    <row r="55" spans="1:5" ht="15" x14ac:dyDescent="0.25">
      <c r="A55" s="892" t="s">
        <v>1049</v>
      </c>
      <c r="B55" s="872"/>
      <c r="C55" s="915" t="s">
        <v>1011</v>
      </c>
      <c r="D55" s="914">
        <v>-75000</v>
      </c>
      <c r="E55" s="875">
        <v>-75</v>
      </c>
    </row>
    <row r="56" spans="1:5" ht="15" x14ac:dyDescent="0.25">
      <c r="A56" s="892" t="s">
        <v>1050</v>
      </c>
      <c r="B56" s="872"/>
      <c r="C56" s="915" t="s">
        <v>1012</v>
      </c>
      <c r="D56" s="914">
        <v>-66000</v>
      </c>
      <c r="E56" s="875">
        <v>-66</v>
      </c>
    </row>
    <row r="57" spans="1:5" ht="15" x14ac:dyDescent="0.25">
      <c r="A57" s="892" t="s">
        <v>1051</v>
      </c>
      <c r="B57" s="872" t="s">
        <v>1052</v>
      </c>
      <c r="C57" s="915" t="s">
        <v>1053</v>
      </c>
      <c r="D57" s="917">
        <v>-127000</v>
      </c>
      <c r="E57" s="875">
        <v>-127</v>
      </c>
    </row>
    <row r="58" spans="1:5" ht="15" x14ac:dyDescent="0.25">
      <c r="A58" s="892" t="s">
        <v>1054</v>
      </c>
      <c r="B58" s="872" t="s">
        <v>1055</v>
      </c>
      <c r="C58" s="918" t="s">
        <v>1056</v>
      </c>
      <c r="D58" s="916">
        <v>-598300</v>
      </c>
      <c r="E58" s="875">
        <v>-598</v>
      </c>
    </row>
    <row r="59" spans="1:5" ht="15" x14ac:dyDescent="0.25">
      <c r="A59" s="892" t="s">
        <v>1057</v>
      </c>
      <c r="B59" s="872"/>
      <c r="C59" s="918" t="s">
        <v>1058</v>
      </c>
      <c r="D59" s="916">
        <v>-132000</v>
      </c>
      <c r="E59" s="875">
        <v>-132</v>
      </c>
    </row>
    <row r="60" spans="1:5" ht="15" x14ac:dyDescent="0.25">
      <c r="A60" s="892" t="s">
        <v>1059</v>
      </c>
      <c r="B60" s="872"/>
      <c r="C60" s="918" t="s">
        <v>1060</v>
      </c>
      <c r="D60" s="916">
        <v>-100000</v>
      </c>
      <c r="E60" s="875">
        <v>-100</v>
      </c>
    </row>
    <row r="61" spans="1:5" ht="15" x14ac:dyDescent="0.25">
      <c r="A61" s="892" t="s">
        <v>1061</v>
      </c>
      <c r="B61" s="872"/>
      <c r="C61" s="915" t="s">
        <v>1003</v>
      </c>
      <c r="D61" s="917">
        <v>25694435</v>
      </c>
      <c r="E61" s="875">
        <v>25694</v>
      </c>
    </row>
    <row r="62" spans="1:5" ht="15" x14ac:dyDescent="0.25">
      <c r="A62" s="892" t="s">
        <v>1062</v>
      </c>
      <c r="B62" s="872"/>
      <c r="C62" s="915" t="s">
        <v>1063</v>
      </c>
      <c r="D62" s="917">
        <v>3544997</v>
      </c>
      <c r="E62" s="875">
        <v>3545</v>
      </c>
    </row>
    <row r="63" spans="1:5" ht="15" x14ac:dyDescent="0.25">
      <c r="A63" s="892" t="s">
        <v>1064</v>
      </c>
      <c r="B63" s="872"/>
      <c r="C63" s="915" t="s">
        <v>1065</v>
      </c>
      <c r="D63" s="917">
        <v>9356211</v>
      </c>
      <c r="E63" s="875">
        <v>9356</v>
      </c>
    </row>
    <row r="64" spans="1:5" ht="15" x14ac:dyDescent="0.25">
      <c r="A64" s="892" t="s">
        <v>1066</v>
      </c>
      <c r="B64" s="872"/>
      <c r="C64" s="915" t="s">
        <v>1067</v>
      </c>
      <c r="D64" s="919">
        <v>1000</v>
      </c>
      <c r="E64" s="875">
        <v>1</v>
      </c>
    </row>
    <row r="65" spans="1:6" ht="24.95" customHeight="1" x14ac:dyDescent="0.25">
      <c r="A65" s="892" t="s">
        <v>1068</v>
      </c>
      <c r="B65" s="872"/>
      <c r="C65" s="915" t="s">
        <v>1069</v>
      </c>
      <c r="D65" s="920">
        <v>416000</v>
      </c>
      <c r="E65" s="875">
        <v>416</v>
      </c>
      <c r="F65" s="876"/>
    </row>
    <row r="66" spans="1:6" ht="24.95" customHeight="1" x14ac:dyDescent="0.25">
      <c r="A66" s="892" t="s">
        <v>1070</v>
      </c>
      <c r="B66" s="872"/>
      <c r="C66" s="915" t="s">
        <v>1071</v>
      </c>
      <c r="D66" s="917">
        <v>-501000</v>
      </c>
      <c r="E66" s="875">
        <v>-501</v>
      </c>
      <c r="F66" s="876"/>
    </row>
    <row r="67" spans="1:6" ht="15" x14ac:dyDescent="0.25">
      <c r="A67" s="892" t="s">
        <v>1072</v>
      </c>
      <c r="B67" s="872"/>
      <c r="C67" s="915" t="s">
        <v>1073</v>
      </c>
      <c r="D67" s="921">
        <v>25000000</v>
      </c>
      <c r="E67" s="875">
        <v>25000</v>
      </c>
      <c r="F67" s="876"/>
    </row>
    <row r="68" spans="1:6" ht="15" x14ac:dyDescent="0.25">
      <c r="A68" s="892" t="s">
        <v>1074</v>
      </c>
      <c r="B68" s="872"/>
      <c r="C68" s="922" t="s">
        <v>1075</v>
      </c>
      <c r="D68" s="917">
        <v>2524000</v>
      </c>
      <c r="E68" s="875">
        <v>2524</v>
      </c>
      <c r="F68" s="876"/>
    </row>
    <row r="69" spans="1:6" ht="15" x14ac:dyDescent="0.25">
      <c r="A69" s="892" t="s">
        <v>1076</v>
      </c>
      <c r="B69" s="872"/>
      <c r="C69" s="923" t="s">
        <v>1077</v>
      </c>
      <c r="D69" s="914">
        <v>1536000</v>
      </c>
      <c r="E69" s="875">
        <v>1536</v>
      </c>
      <c r="F69" s="876"/>
    </row>
    <row r="70" spans="1:6" ht="15" x14ac:dyDescent="0.25">
      <c r="A70" s="892" t="s">
        <v>1078</v>
      </c>
      <c r="B70" s="872"/>
      <c r="C70" s="915" t="s">
        <v>1079</v>
      </c>
      <c r="D70" s="917">
        <v>12222000</v>
      </c>
      <c r="E70" s="875">
        <v>12222</v>
      </c>
      <c r="F70" s="876"/>
    </row>
    <row r="71" spans="1:6" ht="15" x14ac:dyDescent="0.25">
      <c r="A71" s="892" t="s">
        <v>1080</v>
      </c>
      <c r="B71" s="872"/>
      <c r="C71" s="924" t="s">
        <v>1081</v>
      </c>
      <c r="D71" s="917">
        <v>13095000</v>
      </c>
      <c r="E71" s="875">
        <v>13095</v>
      </c>
      <c r="F71" s="876"/>
    </row>
    <row r="72" spans="1:6" ht="15" x14ac:dyDescent="0.25">
      <c r="A72" s="892" t="s">
        <v>1082</v>
      </c>
      <c r="B72" s="872"/>
      <c r="C72" s="913" t="s">
        <v>1083</v>
      </c>
      <c r="D72" s="925">
        <v>311500</v>
      </c>
      <c r="E72" s="875">
        <v>311</v>
      </c>
      <c r="F72" s="876"/>
    </row>
    <row r="73" spans="1:6" ht="15" x14ac:dyDescent="0.25">
      <c r="A73" s="892" t="s">
        <v>1084</v>
      </c>
      <c r="B73" s="872"/>
      <c r="C73" s="915" t="s">
        <v>897</v>
      </c>
      <c r="D73" s="926">
        <v>500000</v>
      </c>
      <c r="E73" s="875">
        <v>500</v>
      </c>
      <c r="F73" s="876"/>
    </row>
    <row r="74" spans="1:6" ht="15" x14ac:dyDescent="0.25">
      <c r="A74" s="892" t="s">
        <v>1085</v>
      </c>
      <c r="B74" s="872"/>
      <c r="C74" s="927" t="s">
        <v>1086</v>
      </c>
      <c r="D74" s="928">
        <v>-178500</v>
      </c>
      <c r="E74" s="875">
        <v>-178</v>
      </c>
      <c r="F74" s="876"/>
    </row>
    <row r="75" spans="1:6" ht="15" x14ac:dyDescent="0.25">
      <c r="A75" s="892" t="s">
        <v>1087</v>
      </c>
      <c r="B75" s="872" t="s">
        <v>1088</v>
      </c>
      <c r="C75" s="915" t="s">
        <v>1089</v>
      </c>
      <c r="D75" s="917">
        <v>-1900000</v>
      </c>
      <c r="E75" s="875">
        <v>-1900</v>
      </c>
      <c r="F75" s="876"/>
    </row>
    <row r="76" spans="1:6" ht="15" x14ac:dyDescent="0.25">
      <c r="A76" s="892" t="s">
        <v>1090</v>
      </c>
      <c r="B76" s="872"/>
      <c r="C76" s="915" t="s">
        <v>1013</v>
      </c>
      <c r="D76" s="920">
        <v>2850000</v>
      </c>
      <c r="E76" s="875">
        <v>2850</v>
      </c>
      <c r="F76" s="876"/>
    </row>
    <row r="77" spans="1:6" ht="15" x14ac:dyDescent="0.25">
      <c r="A77" s="863"/>
      <c r="B77" s="864"/>
      <c r="C77" s="864" t="s">
        <v>733</v>
      </c>
      <c r="D77" s="865">
        <v>109532683</v>
      </c>
      <c r="E77" s="865">
        <v>109532</v>
      </c>
      <c r="F77" s="842"/>
    </row>
    <row r="78" spans="1:6" ht="15" x14ac:dyDescent="0.25">
      <c r="A78" s="867"/>
      <c r="B78" s="842"/>
      <c r="C78" s="842"/>
      <c r="D78" s="842"/>
      <c r="E78" s="842"/>
      <c r="F78" s="842"/>
    </row>
    <row r="79" spans="1:6" ht="15" x14ac:dyDescent="0.25">
      <c r="A79" s="868"/>
      <c r="B79" s="868"/>
      <c r="C79" s="869" t="s">
        <v>718</v>
      </c>
      <c r="D79" s="870" t="s">
        <v>859</v>
      </c>
      <c r="E79" s="871" t="s">
        <v>842</v>
      </c>
      <c r="F79" s="842"/>
    </row>
    <row r="80" spans="1:6" ht="15.75" x14ac:dyDescent="0.25">
      <c r="A80" s="872"/>
      <c r="B80" s="872" t="s">
        <v>719</v>
      </c>
      <c r="C80" s="873" t="s">
        <v>720</v>
      </c>
      <c r="D80" s="874">
        <v>1000000</v>
      </c>
      <c r="E80" s="875">
        <v>1000</v>
      </c>
      <c r="F80" s="876"/>
    </row>
    <row r="81" spans="1:5" ht="15" x14ac:dyDescent="0.25">
      <c r="A81" s="872"/>
      <c r="B81" s="872" t="s">
        <v>719</v>
      </c>
      <c r="C81" s="933" t="s">
        <v>821</v>
      </c>
      <c r="D81" s="874">
        <v>-1000000</v>
      </c>
      <c r="E81" s="875">
        <v>-1000</v>
      </c>
    </row>
    <row r="82" spans="1:5" ht="15" x14ac:dyDescent="0.25">
      <c r="A82" s="872"/>
      <c r="B82" s="872" t="s">
        <v>719</v>
      </c>
      <c r="C82" s="877" t="s">
        <v>721</v>
      </c>
      <c r="D82" s="874">
        <v>1000000</v>
      </c>
      <c r="E82" s="875">
        <v>1000</v>
      </c>
    </row>
    <row r="83" spans="1:5" ht="15" x14ac:dyDescent="0.25">
      <c r="A83" s="872"/>
      <c r="B83" s="872" t="s">
        <v>719</v>
      </c>
      <c r="C83" s="933" t="s">
        <v>860</v>
      </c>
      <c r="D83" s="874">
        <v>-1000000</v>
      </c>
      <c r="E83" s="875">
        <v>-1000</v>
      </c>
    </row>
    <row r="84" spans="1:5" ht="15" x14ac:dyDescent="0.25">
      <c r="A84" s="848"/>
      <c r="B84" s="848" t="s">
        <v>719</v>
      </c>
      <c r="C84" s="877" t="s">
        <v>722</v>
      </c>
      <c r="D84" s="874">
        <v>5000000</v>
      </c>
      <c r="E84" s="875">
        <v>5000</v>
      </c>
    </row>
    <row r="85" spans="1:5" ht="26.25" x14ac:dyDescent="0.25">
      <c r="A85" s="848"/>
      <c r="B85" s="848" t="s">
        <v>719</v>
      </c>
      <c r="C85" s="903" t="s">
        <v>970</v>
      </c>
      <c r="D85" s="874">
        <v>-152400</v>
      </c>
      <c r="E85" s="875">
        <v>-152</v>
      </c>
    </row>
    <row r="86" spans="1:5" ht="15" x14ac:dyDescent="0.25">
      <c r="A86" s="848"/>
      <c r="B86" s="848" t="s">
        <v>719</v>
      </c>
      <c r="C86" s="877" t="s">
        <v>723</v>
      </c>
      <c r="D86" s="874">
        <v>4337000</v>
      </c>
      <c r="E86" s="875">
        <v>4337</v>
      </c>
    </row>
    <row r="87" spans="1:5" ht="15" x14ac:dyDescent="0.25">
      <c r="A87" s="848"/>
      <c r="B87" s="848" t="s">
        <v>719</v>
      </c>
      <c r="C87" s="877" t="s">
        <v>861</v>
      </c>
      <c r="D87" s="874">
        <v>746000</v>
      </c>
      <c r="E87" s="875">
        <v>746</v>
      </c>
    </row>
    <row r="88" spans="1:5" ht="15" x14ac:dyDescent="0.25">
      <c r="A88" s="848"/>
      <c r="B88" s="848" t="s">
        <v>719</v>
      </c>
      <c r="C88" s="877" t="s">
        <v>792</v>
      </c>
      <c r="D88" s="874">
        <v>3000000</v>
      </c>
      <c r="E88" s="875">
        <v>3000</v>
      </c>
    </row>
    <row r="89" spans="1:5" ht="15" x14ac:dyDescent="0.25">
      <c r="A89" s="848"/>
      <c r="B89" s="848" t="s">
        <v>719</v>
      </c>
      <c r="C89" s="934" t="s">
        <v>971</v>
      </c>
      <c r="D89" s="874">
        <v>-545325</v>
      </c>
      <c r="E89" s="875">
        <v>-545</v>
      </c>
    </row>
    <row r="90" spans="1:5" ht="15" x14ac:dyDescent="0.25">
      <c r="A90" s="848"/>
      <c r="B90" s="848" t="s">
        <v>719</v>
      </c>
      <c r="C90" s="903" t="s">
        <v>972</v>
      </c>
      <c r="D90" s="874">
        <v>-574263</v>
      </c>
      <c r="E90" s="875">
        <v>-574</v>
      </c>
    </row>
    <row r="91" spans="1:5" ht="15" x14ac:dyDescent="0.25">
      <c r="A91" s="848"/>
      <c r="B91" s="848" t="s">
        <v>719</v>
      </c>
      <c r="C91" s="877" t="s">
        <v>724</v>
      </c>
      <c r="D91" s="874">
        <v>1086856</v>
      </c>
      <c r="E91" s="875">
        <v>1087</v>
      </c>
    </row>
    <row r="92" spans="1:5" ht="15" x14ac:dyDescent="0.25">
      <c r="A92" s="848"/>
      <c r="B92" s="848" t="s">
        <v>719</v>
      </c>
      <c r="C92" s="877" t="s">
        <v>862</v>
      </c>
      <c r="D92" s="874">
        <v>8913144</v>
      </c>
      <c r="E92" s="875">
        <v>8913</v>
      </c>
    </row>
    <row r="93" spans="1:5" ht="26.25" x14ac:dyDescent="0.25">
      <c r="A93" s="848"/>
      <c r="B93" s="848" t="s">
        <v>719</v>
      </c>
      <c r="C93" s="877" t="s">
        <v>973</v>
      </c>
      <c r="D93" s="874">
        <v>-8913144</v>
      </c>
      <c r="E93" s="875">
        <v>-8913</v>
      </c>
    </row>
    <row r="94" spans="1:5" ht="15" x14ac:dyDescent="0.25">
      <c r="A94" s="848"/>
      <c r="B94" s="848" t="s">
        <v>719</v>
      </c>
      <c r="C94" s="877" t="s">
        <v>725</v>
      </c>
      <c r="D94" s="874">
        <v>11129000</v>
      </c>
      <c r="E94" s="875">
        <v>11129</v>
      </c>
    </row>
    <row r="95" spans="1:5" ht="15" x14ac:dyDescent="0.25">
      <c r="A95" s="848"/>
      <c r="B95" s="848" t="s">
        <v>719</v>
      </c>
      <c r="C95" s="935" t="s">
        <v>863</v>
      </c>
      <c r="D95" s="874">
        <v>-4704827</v>
      </c>
      <c r="E95" s="875">
        <v>-4705</v>
      </c>
    </row>
    <row r="96" spans="1:5" ht="15" x14ac:dyDescent="0.25">
      <c r="A96" s="848"/>
      <c r="B96" s="848" t="s">
        <v>719</v>
      </c>
      <c r="C96" s="935" t="s">
        <v>974</v>
      </c>
      <c r="D96" s="874">
        <v>-543458</v>
      </c>
      <c r="E96" s="875">
        <v>-544</v>
      </c>
    </row>
    <row r="97" spans="1:5" ht="15" x14ac:dyDescent="0.25">
      <c r="A97" s="848"/>
      <c r="B97" s="848" t="s">
        <v>719</v>
      </c>
      <c r="C97" s="935" t="s">
        <v>975</v>
      </c>
      <c r="D97" s="874">
        <v>-329384</v>
      </c>
      <c r="E97" s="875">
        <v>-329</v>
      </c>
    </row>
    <row r="98" spans="1:5" ht="15" x14ac:dyDescent="0.25">
      <c r="A98" s="848"/>
      <c r="B98" s="848" t="s">
        <v>719</v>
      </c>
      <c r="C98" s="877" t="s">
        <v>976</v>
      </c>
      <c r="D98" s="874">
        <v>500000</v>
      </c>
      <c r="E98" s="875">
        <v>500</v>
      </c>
    </row>
    <row r="99" spans="1:5" ht="26.25" x14ac:dyDescent="0.25">
      <c r="A99" s="848"/>
      <c r="B99" s="848" t="s">
        <v>719</v>
      </c>
      <c r="C99" s="877" t="s">
        <v>864</v>
      </c>
      <c r="D99" s="874">
        <v>500000</v>
      </c>
      <c r="E99" s="875">
        <v>500</v>
      </c>
    </row>
    <row r="100" spans="1:5" ht="15" x14ac:dyDescent="0.25">
      <c r="A100" s="872"/>
      <c r="B100" s="848" t="s">
        <v>719</v>
      </c>
      <c r="C100" s="877" t="s">
        <v>936</v>
      </c>
      <c r="D100" s="888">
        <v>9164000</v>
      </c>
      <c r="E100" s="875">
        <v>9164</v>
      </c>
    </row>
    <row r="101" spans="1:5" ht="26.25" x14ac:dyDescent="0.25">
      <c r="A101" s="872"/>
      <c r="B101" s="848"/>
      <c r="C101" s="877" t="s">
        <v>977</v>
      </c>
      <c r="D101" s="888">
        <v>-9164000</v>
      </c>
      <c r="E101" s="875">
        <v>-9164</v>
      </c>
    </row>
    <row r="102" spans="1:5" ht="15" x14ac:dyDescent="0.25">
      <c r="A102" s="872"/>
      <c r="B102" s="848"/>
      <c r="C102" s="911" t="s">
        <v>978</v>
      </c>
      <c r="D102" s="912">
        <v>6537960</v>
      </c>
      <c r="E102" s="875">
        <v>6538</v>
      </c>
    </row>
    <row r="103" spans="1:5" ht="15" x14ac:dyDescent="0.25">
      <c r="A103" s="872"/>
      <c r="B103" s="848"/>
      <c r="C103" s="923" t="s">
        <v>1091</v>
      </c>
      <c r="D103" s="914">
        <v>1000000</v>
      </c>
      <c r="E103" s="875">
        <v>1000</v>
      </c>
    </row>
    <row r="104" spans="1:5" ht="15" x14ac:dyDescent="0.25">
      <c r="A104" s="872"/>
      <c r="B104" s="848"/>
      <c r="C104" s="915" t="s">
        <v>1092</v>
      </c>
      <c r="D104" s="932">
        <v>500959929</v>
      </c>
      <c r="E104" s="875">
        <v>500960</v>
      </c>
    </row>
    <row r="105" spans="1:5" ht="15" x14ac:dyDescent="0.25">
      <c r="A105" s="872"/>
      <c r="B105" s="848"/>
      <c r="C105" s="915" t="s">
        <v>1093</v>
      </c>
      <c r="D105" s="917">
        <v>247200426</v>
      </c>
      <c r="E105" s="875">
        <v>247200</v>
      </c>
    </row>
    <row r="106" spans="1:5" ht="15" x14ac:dyDescent="0.25">
      <c r="A106" s="872"/>
      <c r="B106" s="848"/>
      <c r="C106" s="915" t="s">
        <v>880</v>
      </c>
      <c r="D106" s="919">
        <v>196131860</v>
      </c>
      <c r="E106" s="875">
        <v>196132</v>
      </c>
    </row>
    <row r="107" spans="1:5" ht="30" x14ac:dyDescent="0.25">
      <c r="A107" s="872"/>
      <c r="B107" s="848"/>
      <c r="C107" s="913" t="s">
        <v>1022</v>
      </c>
      <c r="D107" s="914">
        <v>15396210</v>
      </c>
      <c r="E107" s="875">
        <v>15396</v>
      </c>
    </row>
    <row r="108" spans="1:5" ht="15" x14ac:dyDescent="0.25">
      <c r="A108" s="879"/>
      <c r="B108" s="880" t="s">
        <v>719</v>
      </c>
      <c r="C108" s="881" t="s">
        <v>726</v>
      </c>
      <c r="D108" s="882">
        <v>986675584</v>
      </c>
      <c r="E108" s="883">
        <v>986676</v>
      </c>
    </row>
    <row r="109" spans="1:5" ht="15" x14ac:dyDescent="0.25">
      <c r="A109" s="848"/>
      <c r="B109" s="884" t="s">
        <v>727</v>
      </c>
      <c r="C109" s="885" t="s">
        <v>728</v>
      </c>
      <c r="D109" s="886">
        <v>150000</v>
      </c>
      <c r="E109" s="852">
        <v>150</v>
      </c>
    </row>
    <row r="110" spans="1:5" ht="15" x14ac:dyDescent="0.25">
      <c r="A110" s="848"/>
      <c r="B110" s="884" t="s">
        <v>727</v>
      </c>
      <c r="C110" s="848" t="s">
        <v>729</v>
      </c>
      <c r="D110" s="886">
        <v>60000</v>
      </c>
      <c r="E110" s="852">
        <v>60</v>
      </c>
    </row>
    <row r="111" spans="1:5" ht="15" x14ac:dyDescent="0.25">
      <c r="A111" s="848"/>
      <c r="B111" s="884" t="s">
        <v>727</v>
      </c>
      <c r="C111" s="848" t="s">
        <v>730</v>
      </c>
      <c r="D111" s="886">
        <v>150000</v>
      </c>
      <c r="E111" s="852">
        <v>150</v>
      </c>
    </row>
    <row r="112" spans="1:5" ht="15" x14ac:dyDescent="0.25">
      <c r="A112" s="848"/>
      <c r="B112" s="884" t="s">
        <v>727</v>
      </c>
      <c r="C112" s="848" t="s">
        <v>865</v>
      </c>
      <c r="D112" s="886">
        <v>500000</v>
      </c>
      <c r="E112" s="887">
        <v>500</v>
      </c>
    </row>
    <row r="113" spans="1:5" ht="15" x14ac:dyDescent="0.25">
      <c r="A113" s="848"/>
      <c r="B113" s="884" t="s">
        <v>727</v>
      </c>
      <c r="C113" s="878" t="s">
        <v>866</v>
      </c>
      <c r="D113" s="850">
        <v>2000000</v>
      </c>
      <c r="E113" s="852">
        <v>2000</v>
      </c>
    </row>
    <row r="114" spans="1:5" ht="15" x14ac:dyDescent="0.25">
      <c r="A114" s="848"/>
      <c r="B114" s="905" t="s">
        <v>727</v>
      </c>
      <c r="C114" s="906" t="s">
        <v>979</v>
      </c>
      <c r="D114" s="874">
        <v>-1898026</v>
      </c>
      <c r="E114" s="852">
        <v>-1898</v>
      </c>
    </row>
    <row r="115" spans="1:5" ht="15" x14ac:dyDescent="0.25">
      <c r="A115" s="848"/>
      <c r="B115" s="884" t="s">
        <v>727</v>
      </c>
      <c r="C115" s="878" t="s">
        <v>867</v>
      </c>
      <c r="D115" s="850">
        <v>2000000</v>
      </c>
      <c r="E115" s="887">
        <v>2000</v>
      </c>
    </row>
    <row r="116" spans="1:5" ht="15" x14ac:dyDescent="0.25">
      <c r="A116" s="848"/>
      <c r="B116" s="884" t="s">
        <v>727</v>
      </c>
      <c r="C116" s="877" t="s">
        <v>758</v>
      </c>
      <c r="D116" s="850">
        <v>520000</v>
      </c>
      <c r="E116" s="852">
        <v>520</v>
      </c>
    </row>
    <row r="117" spans="1:5" ht="15" x14ac:dyDescent="0.25">
      <c r="A117" s="848"/>
      <c r="B117" s="884" t="s">
        <v>727</v>
      </c>
      <c r="C117" s="877" t="s">
        <v>980</v>
      </c>
      <c r="D117" s="874">
        <v>-520000</v>
      </c>
      <c r="E117" s="852">
        <v>-520</v>
      </c>
    </row>
    <row r="118" spans="1:5" ht="15" x14ac:dyDescent="0.25">
      <c r="A118" s="848"/>
      <c r="B118" s="884" t="s">
        <v>727</v>
      </c>
      <c r="C118" s="848" t="s">
        <v>731</v>
      </c>
      <c r="D118" s="887">
        <v>14000000</v>
      </c>
      <c r="E118" s="875">
        <v>14000</v>
      </c>
    </row>
    <row r="119" spans="1:5" ht="15" x14ac:dyDescent="0.25">
      <c r="A119" s="848"/>
      <c r="B119" s="884" t="s">
        <v>727</v>
      </c>
      <c r="C119" s="877" t="s">
        <v>981</v>
      </c>
      <c r="D119" s="874">
        <v>800000</v>
      </c>
      <c r="E119" s="875">
        <v>800</v>
      </c>
    </row>
    <row r="120" spans="1:5" ht="26.25" x14ac:dyDescent="0.25">
      <c r="A120" s="848"/>
      <c r="B120" s="884" t="s">
        <v>727</v>
      </c>
      <c r="C120" s="849" t="s">
        <v>982</v>
      </c>
      <c r="D120" s="888">
        <v>500000</v>
      </c>
      <c r="E120" s="875">
        <v>500</v>
      </c>
    </row>
    <row r="121" spans="1:5" ht="15" x14ac:dyDescent="0.25">
      <c r="A121" s="848"/>
      <c r="B121" s="884" t="s">
        <v>727</v>
      </c>
      <c r="C121" s="915" t="s">
        <v>897</v>
      </c>
      <c r="D121" s="917">
        <v>-1300000</v>
      </c>
      <c r="E121" s="875">
        <v>-1300</v>
      </c>
    </row>
    <row r="122" spans="1:5" ht="15" x14ac:dyDescent="0.25">
      <c r="A122" s="848"/>
      <c r="B122" s="884" t="s">
        <v>727</v>
      </c>
      <c r="C122" s="877" t="s">
        <v>868</v>
      </c>
      <c r="D122" s="888">
        <v>1467674</v>
      </c>
      <c r="E122" s="852">
        <v>1468</v>
      </c>
    </row>
    <row r="123" spans="1:5" ht="15" x14ac:dyDescent="0.25">
      <c r="A123" s="848"/>
      <c r="B123" s="884" t="s">
        <v>727</v>
      </c>
      <c r="C123" s="877" t="s">
        <v>983</v>
      </c>
      <c r="D123" s="888">
        <v>405590</v>
      </c>
      <c r="E123" s="852">
        <v>405</v>
      </c>
    </row>
    <row r="124" spans="1:5" ht="15" x14ac:dyDescent="0.25">
      <c r="A124" s="848"/>
      <c r="B124" s="884" t="s">
        <v>727</v>
      </c>
      <c r="C124" s="877" t="s">
        <v>984</v>
      </c>
      <c r="D124" s="888">
        <v>-978440</v>
      </c>
      <c r="E124" s="852">
        <v>-978</v>
      </c>
    </row>
    <row r="125" spans="1:5" ht="15" x14ac:dyDescent="0.25">
      <c r="A125" s="848"/>
      <c r="B125" s="884" t="s">
        <v>727</v>
      </c>
      <c r="C125" s="877" t="s">
        <v>1094</v>
      </c>
      <c r="D125" s="888">
        <v>-287648</v>
      </c>
      <c r="E125" s="852">
        <v>-288</v>
      </c>
    </row>
    <row r="126" spans="1:5" ht="15" x14ac:dyDescent="0.25">
      <c r="A126" s="848"/>
      <c r="B126" s="884" t="s">
        <v>727</v>
      </c>
      <c r="C126" s="915" t="s">
        <v>1095</v>
      </c>
      <c r="D126" s="917">
        <v>350000</v>
      </c>
      <c r="E126" s="852">
        <v>350</v>
      </c>
    </row>
    <row r="127" spans="1:5" ht="15" x14ac:dyDescent="0.25">
      <c r="A127" s="848"/>
      <c r="B127" s="884" t="s">
        <v>727</v>
      </c>
      <c r="C127" s="922" t="s">
        <v>1096</v>
      </c>
      <c r="D127" s="917">
        <v>500000</v>
      </c>
      <c r="E127" s="852">
        <v>500</v>
      </c>
    </row>
    <row r="128" spans="1:5" ht="15" x14ac:dyDescent="0.25">
      <c r="A128" s="848"/>
      <c r="B128" s="884" t="s">
        <v>727</v>
      </c>
      <c r="C128" s="922" t="s">
        <v>1022</v>
      </c>
      <c r="D128" s="917">
        <v>1598714</v>
      </c>
      <c r="E128" s="852">
        <v>1599</v>
      </c>
    </row>
    <row r="129" spans="1:6" ht="15" x14ac:dyDescent="0.25">
      <c r="A129" s="848"/>
      <c r="B129" s="884" t="s">
        <v>727</v>
      </c>
      <c r="C129" s="922" t="s">
        <v>880</v>
      </c>
      <c r="D129" s="917">
        <v>4953000</v>
      </c>
      <c r="E129" s="852">
        <v>4953</v>
      </c>
      <c r="F129" s="842"/>
    </row>
    <row r="130" spans="1:6" ht="15" x14ac:dyDescent="0.25">
      <c r="A130" s="889"/>
      <c r="B130" s="890" t="s">
        <v>727</v>
      </c>
      <c r="C130" s="890" t="s">
        <v>732</v>
      </c>
      <c r="D130" s="891">
        <v>24970864</v>
      </c>
      <c r="E130" s="883">
        <v>24971</v>
      </c>
      <c r="F130" s="842"/>
    </row>
    <row r="131" spans="1:6" ht="15" x14ac:dyDescent="0.25">
      <c r="A131" s="863"/>
      <c r="B131" s="864"/>
      <c r="C131" s="864" t="s">
        <v>733</v>
      </c>
      <c r="D131" s="865">
        <v>1011646448</v>
      </c>
      <c r="E131" s="866">
        <v>1011647</v>
      </c>
      <c r="F131" s="842"/>
    </row>
  </sheetData>
  <pageMargins left="0.70866141732283472" right="0.70866141732283472" top="0.74803149606299213" bottom="0.74803149606299213" header="0.31496062992125984" footer="0.31496062992125984"/>
  <pageSetup paperSize="9" scale="68" fitToHeight="2" orientation="portrait" horizontalDpi="0" verticalDpi="0" r:id="rId1"/>
  <headerFooter>
    <oddHeader>&amp;LBátaszék Város Önkormányzata&amp;CTartalékok&amp;R11. sz. melléklet
 a 4/2017. (III. 08.) önk.-i rendelethez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67"/>
  <sheetViews>
    <sheetView view="pageLayout" zoomScaleNormal="120" zoomScaleSheetLayoutView="100" workbookViewId="0">
      <selection activeCell="J11" sqref="J11"/>
    </sheetView>
  </sheetViews>
  <sheetFormatPr defaultRowHeight="15.75" x14ac:dyDescent="0.25"/>
  <cols>
    <col min="1" max="1" width="9" style="326" customWidth="1"/>
    <col min="2" max="2" width="61.33203125" style="326" customWidth="1"/>
    <col min="3" max="3" width="13" style="327" bestFit="1" customWidth="1"/>
    <col min="4" max="4" width="13.33203125" style="326" customWidth="1"/>
    <col min="5" max="5" width="12.33203125" style="326" customWidth="1"/>
    <col min="6" max="6" width="9" style="622" customWidth="1"/>
    <col min="7" max="7" width="10.5" style="623" customWidth="1"/>
    <col min="8" max="16384" width="9.33203125" style="326"/>
  </cols>
  <sheetData>
    <row r="1" spans="1:7" ht="15.95" customHeight="1" x14ac:dyDescent="0.25">
      <c r="A1" s="936" t="s">
        <v>15</v>
      </c>
      <c r="B1" s="936"/>
      <c r="C1" s="936"/>
      <c r="D1" s="936"/>
      <c r="E1" s="936"/>
    </row>
    <row r="2" spans="1:7" ht="15.95" customHeight="1" thickBot="1" x14ac:dyDescent="0.3">
      <c r="A2" s="945" t="s">
        <v>144</v>
      </c>
      <c r="B2" s="945"/>
      <c r="D2" s="621"/>
      <c r="E2" s="267"/>
    </row>
    <row r="3" spans="1:7" ht="38.1" customHeight="1" thickBot="1" x14ac:dyDescent="0.3">
      <c r="A3" s="21" t="s">
        <v>67</v>
      </c>
      <c r="B3" s="22" t="s">
        <v>17</v>
      </c>
      <c r="C3" s="22" t="str">
        <f>+CONCATENATE(LEFT(ÖSSZEFÜGGÉSEK!A5,4)-2,". évi tény")</f>
        <v>2015. évi tény</v>
      </c>
      <c r="D3" s="342" t="str">
        <f>+CONCATENATE(LEFT(ÖSSZEFÜGGÉSEK!A5,4)-1,". évi várható")</f>
        <v>2016. évi várható</v>
      </c>
      <c r="E3" s="133" t="str">
        <f>+'1.1.sz.mell.'!C3</f>
        <v>2017. évi</v>
      </c>
      <c r="F3" s="622" t="s">
        <v>804</v>
      </c>
      <c r="G3" s="623" t="s">
        <v>805</v>
      </c>
    </row>
    <row r="4" spans="1:7" s="30" customFormat="1" ht="12" customHeight="1" thickBot="1" x14ac:dyDescent="0.25">
      <c r="A4" s="25" t="s">
        <v>481</v>
      </c>
      <c r="B4" s="26" t="s">
        <v>482</v>
      </c>
      <c r="C4" s="26" t="s">
        <v>483</v>
      </c>
      <c r="D4" s="26" t="s">
        <v>485</v>
      </c>
      <c r="E4" s="380" t="s">
        <v>484</v>
      </c>
      <c r="F4" s="591"/>
      <c r="G4" s="594"/>
    </row>
    <row r="5" spans="1:7" s="1" customFormat="1" ht="12" customHeight="1" thickBot="1" x14ac:dyDescent="0.25">
      <c r="A5" s="18" t="s">
        <v>18</v>
      </c>
      <c r="B5" s="19" t="s">
        <v>243</v>
      </c>
      <c r="C5" s="335">
        <f>+C6+C7+C8+C9+C10+C11</f>
        <v>428965</v>
      </c>
      <c r="D5" s="335">
        <f>+D6+D7+D8+D9+D10+D11</f>
        <v>387507</v>
      </c>
      <c r="E5" s="233">
        <f>+E6+E7+E8+E9+E10+E11</f>
        <v>390354</v>
      </c>
      <c r="F5" s="592">
        <f>E5/D5</f>
        <v>1.0073469640548429</v>
      </c>
      <c r="G5" s="595">
        <f>E5-D5</f>
        <v>2847</v>
      </c>
    </row>
    <row r="6" spans="1:7" s="1" customFormat="1" ht="12" customHeight="1" x14ac:dyDescent="0.2">
      <c r="A6" s="13" t="s">
        <v>96</v>
      </c>
      <c r="B6" s="350" t="s">
        <v>244</v>
      </c>
      <c r="C6" s="337">
        <v>122761</v>
      </c>
      <c r="D6" s="337">
        <v>110662</v>
      </c>
      <c r="E6" s="235">
        <v>117477</v>
      </c>
      <c r="F6" s="592">
        <f t="shared" ref="F6:F62" si="0">E6/D6</f>
        <v>1.0615839222135872</v>
      </c>
      <c r="G6" s="595">
        <f t="shared" ref="G6:G69" si="1">E6-D6</f>
        <v>6815</v>
      </c>
    </row>
    <row r="7" spans="1:7" s="1" customFormat="1" ht="12" customHeight="1" x14ac:dyDescent="0.2">
      <c r="A7" s="12" t="s">
        <v>97</v>
      </c>
      <c r="B7" s="351" t="s">
        <v>245</v>
      </c>
      <c r="C7" s="336">
        <v>133146</v>
      </c>
      <c r="D7" s="336">
        <v>141870</v>
      </c>
      <c r="E7" s="234">
        <v>140015</v>
      </c>
      <c r="F7" s="592">
        <f t="shared" si="0"/>
        <v>0.98692464932684854</v>
      </c>
      <c r="G7" s="595">
        <f t="shared" si="1"/>
        <v>-1855</v>
      </c>
    </row>
    <row r="8" spans="1:7" s="1" customFormat="1" ht="12" customHeight="1" x14ac:dyDescent="0.2">
      <c r="A8" s="12" t="s">
        <v>98</v>
      </c>
      <c r="B8" s="351" t="s">
        <v>246</v>
      </c>
      <c r="C8" s="336">
        <v>128971</v>
      </c>
      <c r="D8" s="336">
        <v>107984</v>
      </c>
      <c r="E8" s="234">
        <v>111128</v>
      </c>
      <c r="F8" s="592">
        <f t="shared" si="0"/>
        <v>1.0291154245073344</v>
      </c>
      <c r="G8" s="595">
        <f t="shared" si="1"/>
        <v>3144</v>
      </c>
    </row>
    <row r="9" spans="1:7" s="1" customFormat="1" ht="12" customHeight="1" x14ac:dyDescent="0.2">
      <c r="A9" s="12" t="s">
        <v>99</v>
      </c>
      <c r="B9" s="351" t="s">
        <v>247</v>
      </c>
      <c r="C9" s="336">
        <v>8395</v>
      </c>
      <c r="D9" s="336">
        <v>8655</v>
      </c>
      <c r="E9" s="234">
        <v>7416</v>
      </c>
      <c r="F9" s="592">
        <f t="shared" si="0"/>
        <v>0.85684575389948003</v>
      </c>
      <c r="G9" s="595">
        <f t="shared" si="1"/>
        <v>-1239</v>
      </c>
    </row>
    <row r="10" spans="1:7" s="1" customFormat="1" ht="12" customHeight="1" x14ac:dyDescent="0.2">
      <c r="A10" s="12" t="s">
        <v>140</v>
      </c>
      <c r="B10" s="258" t="s">
        <v>422</v>
      </c>
      <c r="C10" s="336">
        <v>1434</v>
      </c>
      <c r="D10" s="336">
        <v>15627</v>
      </c>
      <c r="E10" s="234">
        <v>13766</v>
      </c>
      <c r="F10" s="592">
        <f t="shared" si="0"/>
        <v>0.8809112433608498</v>
      </c>
      <c r="G10" s="595">
        <f t="shared" si="1"/>
        <v>-1861</v>
      </c>
    </row>
    <row r="11" spans="1:7" s="1" customFormat="1" ht="12" customHeight="1" thickBot="1" x14ac:dyDescent="0.25">
      <c r="A11" s="14" t="s">
        <v>100</v>
      </c>
      <c r="B11" s="259" t="s">
        <v>423</v>
      </c>
      <c r="C11" s="336">
        <v>34258</v>
      </c>
      <c r="D11" s="336">
        <v>2709</v>
      </c>
      <c r="E11" s="234">
        <v>552</v>
      </c>
      <c r="F11" s="592">
        <f t="shared" si="0"/>
        <v>0.20376522702104097</v>
      </c>
      <c r="G11" s="595">
        <f t="shared" si="1"/>
        <v>-2157</v>
      </c>
    </row>
    <row r="12" spans="1:7" s="1" customFormat="1" ht="12" customHeight="1" thickBot="1" x14ac:dyDescent="0.25">
      <c r="A12" s="18" t="s">
        <v>19</v>
      </c>
      <c r="B12" s="257" t="s">
        <v>248</v>
      </c>
      <c r="C12" s="335">
        <f>+C13+C14+C15+C16+C17</f>
        <v>106140</v>
      </c>
      <c r="D12" s="335">
        <f>+D13+D14+D15+D16+D17</f>
        <v>117943</v>
      </c>
      <c r="E12" s="233">
        <f>+E13+E14+E15+E16+E17</f>
        <v>117439</v>
      </c>
      <c r="F12" s="592">
        <f t="shared" si="0"/>
        <v>0.99572674936197991</v>
      </c>
      <c r="G12" s="595">
        <f t="shared" si="1"/>
        <v>-504</v>
      </c>
    </row>
    <row r="13" spans="1:7" s="1" customFormat="1" ht="12" customHeight="1" x14ac:dyDescent="0.2">
      <c r="A13" s="13" t="s">
        <v>102</v>
      </c>
      <c r="B13" s="350" t="s">
        <v>249</v>
      </c>
      <c r="C13" s="337"/>
      <c r="D13" s="337"/>
      <c r="E13" s="235"/>
      <c r="F13" s="592"/>
      <c r="G13" s="595">
        <f t="shared" si="1"/>
        <v>0</v>
      </c>
    </row>
    <row r="14" spans="1:7" s="1" customFormat="1" ht="12" customHeight="1" x14ac:dyDescent="0.2">
      <c r="A14" s="12" t="s">
        <v>103</v>
      </c>
      <c r="B14" s="351" t="s">
        <v>250</v>
      </c>
      <c r="C14" s="336"/>
      <c r="D14" s="336"/>
      <c r="E14" s="234"/>
      <c r="F14" s="592"/>
      <c r="G14" s="595">
        <f t="shared" si="1"/>
        <v>0</v>
      </c>
    </row>
    <row r="15" spans="1:7" s="1" customFormat="1" ht="12" customHeight="1" x14ac:dyDescent="0.2">
      <c r="A15" s="12" t="s">
        <v>104</v>
      </c>
      <c r="B15" s="351" t="s">
        <v>415</v>
      </c>
      <c r="C15" s="336"/>
      <c r="D15" s="336"/>
      <c r="E15" s="234"/>
      <c r="F15" s="592"/>
      <c r="G15" s="595">
        <f t="shared" si="1"/>
        <v>0</v>
      </c>
    </row>
    <row r="16" spans="1:7" s="1" customFormat="1" ht="12" customHeight="1" x14ac:dyDescent="0.2">
      <c r="A16" s="12" t="s">
        <v>105</v>
      </c>
      <c r="B16" s="351" t="s">
        <v>416</v>
      </c>
      <c r="C16" s="336"/>
      <c r="D16" s="336"/>
      <c r="E16" s="234"/>
      <c r="F16" s="592"/>
      <c r="G16" s="595">
        <f t="shared" si="1"/>
        <v>0</v>
      </c>
    </row>
    <row r="17" spans="1:7" s="1" customFormat="1" ht="12" customHeight="1" x14ac:dyDescent="0.2">
      <c r="A17" s="12" t="s">
        <v>106</v>
      </c>
      <c r="B17" s="351" t="s">
        <v>251</v>
      </c>
      <c r="C17" s="336">
        <v>106140</v>
      </c>
      <c r="D17" s="336">
        <v>117943</v>
      </c>
      <c r="E17" s="234">
        <v>117439</v>
      </c>
      <c r="F17" s="592">
        <f t="shared" si="0"/>
        <v>0.99572674936197991</v>
      </c>
      <c r="G17" s="595">
        <f t="shared" si="1"/>
        <v>-504</v>
      </c>
    </row>
    <row r="18" spans="1:7" s="1" customFormat="1" ht="12" customHeight="1" thickBot="1" x14ac:dyDescent="0.25">
      <c r="A18" s="14" t="s">
        <v>115</v>
      </c>
      <c r="B18" s="259" t="s">
        <v>252</v>
      </c>
      <c r="C18" s="338"/>
      <c r="D18" s="338"/>
      <c r="E18" s="236"/>
      <c r="F18" s="592"/>
      <c r="G18" s="595">
        <f t="shared" si="1"/>
        <v>0</v>
      </c>
    </row>
    <row r="19" spans="1:7" s="1" customFormat="1" ht="12" customHeight="1" thickBot="1" x14ac:dyDescent="0.25">
      <c r="A19" s="18" t="s">
        <v>20</v>
      </c>
      <c r="B19" s="19" t="s">
        <v>253</v>
      </c>
      <c r="C19" s="335">
        <f>+C20+C21+C22+C23+C24</f>
        <v>123305</v>
      </c>
      <c r="D19" s="335">
        <f>+D20+D21+D22+D23+D24</f>
        <v>15844</v>
      </c>
      <c r="E19" s="233">
        <f>+E20+E21+E22+E23+E24</f>
        <v>1041600</v>
      </c>
      <c r="F19" s="592">
        <f t="shared" si="0"/>
        <v>65.740974501388536</v>
      </c>
      <c r="G19" s="595">
        <f t="shared" si="1"/>
        <v>1025756</v>
      </c>
    </row>
    <row r="20" spans="1:7" s="1" customFormat="1" ht="12" customHeight="1" x14ac:dyDescent="0.2">
      <c r="A20" s="13" t="s">
        <v>85</v>
      </c>
      <c r="B20" s="350" t="s">
        <v>254</v>
      </c>
      <c r="C20" s="337"/>
      <c r="D20" s="337"/>
      <c r="E20" s="235"/>
      <c r="F20" s="592"/>
      <c r="G20" s="595">
        <f t="shared" si="1"/>
        <v>0</v>
      </c>
    </row>
    <row r="21" spans="1:7" s="1" customFormat="1" ht="12" customHeight="1" x14ac:dyDescent="0.2">
      <c r="A21" s="12" t="s">
        <v>86</v>
      </c>
      <c r="B21" s="351" t="s">
        <v>255</v>
      </c>
      <c r="C21" s="336"/>
      <c r="D21" s="336"/>
      <c r="E21" s="234"/>
      <c r="F21" s="592"/>
      <c r="G21" s="595">
        <f t="shared" si="1"/>
        <v>0</v>
      </c>
    </row>
    <row r="22" spans="1:7" s="1" customFormat="1" ht="12" customHeight="1" x14ac:dyDescent="0.2">
      <c r="A22" s="12" t="s">
        <v>87</v>
      </c>
      <c r="B22" s="351" t="s">
        <v>417</v>
      </c>
      <c r="C22" s="336"/>
      <c r="D22" s="336"/>
      <c r="E22" s="234"/>
      <c r="F22" s="592"/>
      <c r="G22" s="595">
        <f t="shared" si="1"/>
        <v>0</v>
      </c>
    </row>
    <row r="23" spans="1:7" s="1" customFormat="1" ht="12" customHeight="1" x14ac:dyDescent="0.2">
      <c r="A23" s="12" t="s">
        <v>88</v>
      </c>
      <c r="B23" s="351" t="s">
        <v>418</v>
      </c>
      <c r="C23" s="336"/>
      <c r="D23" s="336"/>
      <c r="E23" s="234"/>
      <c r="F23" s="592"/>
      <c r="G23" s="595">
        <f t="shared" si="1"/>
        <v>0</v>
      </c>
    </row>
    <row r="24" spans="1:7" s="1" customFormat="1" ht="12" customHeight="1" x14ac:dyDescent="0.2">
      <c r="A24" s="12" t="s">
        <v>162</v>
      </c>
      <c r="B24" s="351" t="s">
        <v>256</v>
      </c>
      <c r="C24" s="336">
        <v>123305</v>
      </c>
      <c r="D24" s="336">
        <v>15844</v>
      </c>
      <c r="E24" s="234">
        <v>1041600</v>
      </c>
      <c r="F24" s="592">
        <f t="shared" si="0"/>
        <v>65.740974501388536</v>
      </c>
      <c r="G24" s="595">
        <f t="shared" si="1"/>
        <v>1025756</v>
      </c>
    </row>
    <row r="25" spans="1:7" s="1" customFormat="1" ht="12" customHeight="1" thickBot="1" x14ac:dyDescent="0.25">
      <c r="A25" s="14" t="s">
        <v>163</v>
      </c>
      <c r="B25" s="352" t="s">
        <v>257</v>
      </c>
      <c r="C25" s="338">
        <v>108505</v>
      </c>
      <c r="D25" s="338"/>
      <c r="E25" s="236">
        <v>1018100</v>
      </c>
      <c r="F25" s="592"/>
      <c r="G25" s="595">
        <f t="shared" si="1"/>
        <v>1018100</v>
      </c>
    </row>
    <row r="26" spans="1:7" s="1" customFormat="1" ht="12" customHeight="1" thickBot="1" x14ac:dyDescent="0.25">
      <c r="A26" s="18" t="s">
        <v>164</v>
      </c>
      <c r="B26" s="19" t="s">
        <v>258</v>
      </c>
      <c r="C26" s="341">
        <f>SUM(C27:C33)</f>
        <v>292944</v>
      </c>
      <c r="D26" s="341">
        <f>SUM(D27:D33)</f>
        <v>255611</v>
      </c>
      <c r="E26" s="379">
        <f>SUM(E27:E33)</f>
        <v>239862</v>
      </c>
      <c r="F26" s="592">
        <f t="shared" si="0"/>
        <v>0.93838684563653363</v>
      </c>
      <c r="G26" s="595">
        <f t="shared" si="1"/>
        <v>-15749</v>
      </c>
    </row>
    <row r="27" spans="1:7" s="1" customFormat="1" ht="12" customHeight="1" x14ac:dyDescent="0.2">
      <c r="A27" s="13" t="s">
        <v>259</v>
      </c>
      <c r="B27" s="350" t="s">
        <v>539</v>
      </c>
      <c r="C27" s="337"/>
      <c r="D27" s="337"/>
      <c r="E27" s="262"/>
      <c r="F27" s="592"/>
      <c r="G27" s="595">
        <f t="shared" si="1"/>
        <v>0</v>
      </c>
    </row>
    <row r="28" spans="1:7" s="1" customFormat="1" ht="12" customHeight="1" x14ac:dyDescent="0.2">
      <c r="A28" s="12" t="s">
        <v>260</v>
      </c>
      <c r="B28" s="351" t="s">
        <v>762</v>
      </c>
      <c r="C28" s="336">
        <v>32903</v>
      </c>
      <c r="D28" s="336">
        <v>32775</v>
      </c>
      <c r="E28" s="263">
        <v>32000</v>
      </c>
      <c r="F28" s="592">
        <f t="shared" si="0"/>
        <v>0.97635392829900836</v>
      </c>
      <c r="G28" s="595">
        <f t="shared" si="1"/>
        <v>-775</v>
      </c>
    </row>
    <row r="29" spans="1:7" s="1" customFormat="1" ht="12" customHeight="1" x14ac:dyDescent="0.2">
      <c r="A29" s="12" t="s">
        <v>261</v>
      </c>
      <c r="B29" s="351" t="s">
        <v>541</v>
      </c>
      <c r="C29" s="336">
        <v>242648</v>
      </c>
      <c r="D29" s="336">
        <v>203835</v>
      </c>
      <c r="E29" s="263">
        <v>190652</v>
      </c>
      <c r="F29" s="592">
        <f t="shared" si="0"/>
        <v>0.93532514043221238</v>
      </c>
      <c r="G29" s="595">
        <f t="shared" si="1"/>
        <v>-13183</v>
      </c>
    </row>
    <row r="30" spans="1:7" s="1" customFormat="1" ht="12" customHeight="1" x14ac:dyDescent="0.2">
      <c r="A30" s="12" t="s">
        <v>262</v>
      </c>
      <c r="B30" s="351" t="s">
        <v>542</v>
      </c>
      <c r="C30" s="336"/>
      <c r="D30" s="336"/>
      <c r="E30" s="263">
        <v>500</v>
      </c>
      <c r="F30" s="592"/>
      <c r="G30" s="595">
        <f t="shared" si="1"/>
        <v>500</v>
      </c>
    </row>
    <row r="31" spans="1:7" s="1" customFormat="1" ht="12" customHeight="1" x14ac:dyDescent="0.2">
      <c r="A31" s="12" t="s">
        <v>536</v>
      </c>
      <c r="B31" s="351" t="s">
        <v>263</v>
      </c>
      <c r="C31" s="336">
        <v>15741</v>
      </c>
      <c r="D31" s="336">
        <v>17290</v>
      </c>
      <c r="E31" s="263">
        <v>16000</v>
      </c>
      <c r="F31" s="592">
        <f t="shared" si="0"/>
        <v>0.92539039907460963</v>
      </c>
      <c r="G31" s="595">
        <f t="shared" si="1"/>
        <v>-1290</v>
      </c>
    </row>
    <row r="32" spans="1:7" s="1" customFormat="1" ht="12" customHeight="1" x14ac:dyDescent="0.2">
      <c r="A32" s="12" t="s">
        <v>537</v>
      </c>
      <c r="B32" s="351" t="s">
        <v>264</v>
      </c>
      <c r="C32" s="336">
        <v>294</v>
      </c>
      <c r="D32" s="336">
        <v>785</v>
      </c>
      <c r="E32" s="263">
        <v>710</v>
      </c>
      <c r="F32" s="592">
        <f t="shared" si="0"/>
        <v>0.90445859872611467</v>
      </c>
      <c r="G32" s="595">
        <f t="shared" si="1"/>
        <v>-75</v>
      </c>
    </row>
    <row r="33" spans="1:7" s="1" customFormat="1" ht="12" customHeight="1" thickBot="1" x14ac:dyDescent="0.25">
      <c r="A33" s="14" t="s">
        <v>538</v>
      </c>
      <c r="B33" s="352" t="s">
        <v>265</v>
      </c>
      <c r="C33" s="338">
        <v>1358</v>
      </c>
      <c r="D33" s="338">
        <v>926</v>
      </c>
      <c r="E33" s="265"/>
      <c r="F33" s="592">
        <f t="shared" si="0"/>
        <v>0</v>
      </c>
      <c r="G33" s="595">
        <f t="shared" si="1"/>
        <v>-926</v>
      </c>
    </row>
    <row r="34" spans="1:7" s="1" customFormat="1" ht="12" customHeight="1" thickBot="1" x14ac:dyDescent="0.25">
      <c r="A34" s="18" t="s">
        <v>22</v>
      </c>
      <c r="B34" s="19" t="s">
        <v>424</v>
      </c>
      <c r="C34" s="335">
        <f>SUM(C35:C45)</f>
        <v>34520</v>
      </c>
      <c r="D34" s="335">
        <f>SUM(D35:D45)</f>
        <v>37918</v>
      </c>
      <c r="E34" s="233">
        <f>SUM(E35:E45)</f>
        <v>33406</v>
      </c>
      <c r="F34" s="592">
        <f t="shared" si="0"/>
        <v>0.88100638219315364</v>
      </c>
      <c r="G34" s="595">
        <f t="shared" si="1"/>
        <v>-4512</v>
      </c>
    </row>
    <row r="35" spans="1:7" s="1" customFormat="1" ht="12" customHeight="1" x14ac:dyDescent="0.2">
      <c r="A35" s="13" t="s">
        <v>89</v>
      </c>
      <c r="B35" s="350" t="s">
        <v>268</v>
      </c>
      <c r="C35" s="337">
        <v>146</v>
      </c>
      <c r="D35" s="337">
        <v>2887</v>
      </c>
      <c r="E35" s="235">
        <v>60</v>
      </c>
      <c r="F35" s="592">
        <f t="shared" si="0"/>
        <v>2.0782819535850365E-2</v>
      </c>
      <c r="G35" s="595">
        <f t="shared" si="1"/>
        <v>-2827</v>
      </c>
    </row>
    <row r="36" spans="1:7" s="1" customFormat="1" ht="12" customHeight="1" x14ac:dyDescent="0.2">
      <c r="A36" s="12" t="s">
        <v>90</v>
      </c>
      <c r="B36" s="351" t="s">
        <v>269</v>
      </c>
      <c r="C36" s="336">
        <v>23344</v>
      </c>
      <c r="D36" s="336">
        <v>20792</v>
      </c>
      <c r="E36" s="234">
        <v>24067</v>
      </c>
      <c r="F36" s="592">
        <f t="shared" si="0"/>
        <v>1.157512504809542</v>
      </c>
      <c r="G36" s="595">
        <f t="shared" si="1"/>
        <v>3275</v>
      </c>
    </row>
    <row r="37" spans="1:7" s="1" customFormat="1" ht="12" customHeight="1" x14ac:dyDescent="0.2">
      <c r="A37" s="12" t="s">
        <v>91</v>
      </c>
      <c r="B37" s="351" t="s">
        <v>270</v>
      </c>
      <c r="C37" s="336">
        <v>2937</v>
      </c>
      <c r="D37" s="336">
        <v>6399</v>
      </c>
      <c r="E37" s="234">
        <v>2710</v>
      </c>
      <c r="F37" s="592">
        <f t="shared" si="0"/>
        <v>0.42350367244882015</v>
      </c>
      <c r="G37" s="595">
        <f t="shared" si="1"/>
        <v>-3689</v>
      </c>
    </row>
    <row r="38" spans="1:7" s="1" customFormat="1" ht="12" customHeight="1" x14ac:dyDescent="0.2">
      <c r="A38" s="12" t="s">
        <v>166</v>
      </c>
      <c r="B38" s="351" t="s">
        <v>271</v>
      </c>
      <c r="C38" s="336"/>
      <c r="D38" s="336"/>
      <c r="E38" s="234"/>
      <c r="F38" s="592"/>
      <c r="G38" s="595">
        <f t="shared" si="1"/>
        <v>0</v>
      </c>
    </row>
    <row r="39" spans="1:7" s="1" customFormat="1" ht="12" customHeight="1" x14ac:dyDescent="0.2">
      <c r="A39" s="12" t="s">
        <v>167</v>
      </c>
      <c r="B39" s="351" t="s">
        <v>272</v>
      </c>
      <c r="C39" s="336"/>
      <c r="D39" s="336"/>
      <c r="E39" s="234"/>
      <c r="F39" s="592"/>
      <c r="G39" s="595">
        <f t="shared" si="1"/>
        <v>0</v>
      </c>
    </row>
    <row r="40" spans="1:7" s="1" customFormat="1" ht="12" customHeight="1" x14ac:dyDescent="0.2">
      <c r="A40" s="12" t="s">
        <v>168</v>
      </c>
      <c r="B40" s="351" t="s">
        <v>273</v>
      </c>
      <c r="C40" s="336">
        <v>4443</v>
      </c>
      <c r="D40" s="336">
        <v>4561</v>
      </c>
      <c r="E40" s="234">
        <v>4748</v>
      </c>
      <c r="F40" s="592">
        <f t="shared" si="0"/>
        <v>1.0409997807498355</v>
      </c>
      <c r="G40" s="595">
        <f t="shared" si="1"/>
        <v>187</v>
      </c>
    </row>
    <row r="41" spans="1:7" s="1" customFormat="1" ht="12" customHeight="1" x14ac:dyDescent="0.2">
      <c r="A41" s="12" t="s">
        <v>169</v>
      </c>
      <c r="B41" s="351" t="s">
        <v>274</v>
      </c>
      <c r="C41" s="336">
        <v>2711</v>
      </c>
      <c r="D41" s="336">
        <v>2314</v>
      </c>
      <c r="E41" s="234">
        <v>1400</v>
      </c>
      <c r="F41" s="592">
        <f t="shared" si="0"/>
        <v>0.60501296456352638</v>
      </c>
      <c r="G41" s="595">
        <f t="shared" si="1"/>
        <v>-914</v>
      </c>
    </row>
    <row r="42" spans="1:7" s="1" customFormat="1" ht="12" customHeight="1" x14ac:dyDescent="0.2">
      <c r="A42" s="12" t="s">
        <v>170</v>
      </c>
      <c r="B42" s="351" t="s">
        <v>543</v>
      </c>
      <c r="C42" s="336">
        <v>265</v>
      </c>
      <c r="D42" s="336">
        <v>353</v>
      </c>
      <c r="E42" s="234">
        <v>355</v>
      </c>
      <c r="F42" s="592">
        <f t="shared" si="0"/>
        <v>1.0056657223796035</v>
      </c>
      <c r="G42" s="595">
        <f t="shared" si="1"/>
        <v>2</v>
      </c>
    </row>
    <row r="43" spans="1:7" s="1" customFormat="1" ht="12" customHeight="1" x14ac:dyDescent="0.2">
      <c r="A43" s="12" t="s">
        <v>266</v>
      </c>
      <c r="B43" s="351" t="s">
        <v>276</v>
      </c>
      <c r="C43" s="339">
        <v>98</v>
      </c>
      <c r="D43" s="339">
        <v>1</v>
      </c>
      <c r="E43" s="237"/>
      <c r="F43" s="592">
        <f t="shared" si="0"/>
        <v>0</v>
      </c>
      <c r="G43" s="595">
        <f t="shared" si="1"/>
        <v>-1</v>
      </c>
    </row>
    <row r="44" spans="1:7" s="1" customFormat="1" ht="12" customHeight="1" x14ac:dyDescent="0.2">
      <c r="A44" s="14" t="s">
        <v>267</v>
      </c>
      <c r="B44" s="352" t="s">
        <v>426</v>
      </c>
      <c r="C44" s="340"/>
      <c r="D44" s="340">
        <v>577</v>
      </c>
      <c r="E44" s="238">
        <v>50</v>
      </c>
      <c r="F44" s="592">
        <f t="shared" si="0"/>
        <v>8.6655112651646451E-2</v>
      </c>
      <c r="G44" s="595">
        <f t="shared" si="1"/>
        <v>-527</v>
      </c>
    </row>
    <row r="45" spans="1:7" s="1" customFormat="1" ht="12" customHeight="1" thickBot="1" x14ac:dyDescent="0.25">
      <c r="A45" s="14" t="s">
        <v>425</v>
      </c>
      <c r="B45" s="259" t="s">
        <v>277</v>
      </c>
      <c r="C45" s="340">
        <v>576</v>
      </c>
      <c r="D45" s="340">
        <v>34</v>
      </c>
      <c r="E45" s="238">
        <v>16</v>
      </c>
      <c r="F45" s="592">
        <f t="shared" si="0"/>
        <v>0.47058823529411764</v>
      </c>
      <c r="G45" s="595">
        <f t="shared" si="1"/>
        <v>-18</v>
      </c>
    </row>
    <row r="46" spans="1:7" s="1" customFormat="1" ht="12" customHeight="1" thickBot="1" x14ac:dyDescent="0.25">
      <c r="A46" s="18" t="s">
        <v>23</v>
      </c>
      <c r="B46" s="19" t="s">
        <v>278</v>
      </c>
      <c r="C46" s="335">
        <f>SUM(C47:C51)</f>
        <v>0</v>
      </c>
      <c r="D46" s="335">
        <f>SUM(D47:D51)</f>
        <v>524</v>
      </c>
      <c r="E46" s="233">
        <f>SUM(E47:E51)</f>
        <v>3783</v>
      </c>
      <c r="F46" s="592">
        <f t="shared" si="0"/>
        <v>7.2194656488549622</v>
      </c>
      <c r="G46" s="595">
        <f t="shared" si="1"/>
        <v>3259</v>
      </c>
    </row>
    <row r="47" spans="1:7" s="1" customFormat="1" ht="12" customHeight="1" x14ac:dyDescent="0.2">
      <c r="A47" s="13" t="s">
        <v>92</v>
      </c>
      <c r="B47" s="350" t="s">
        <v>282</v>
      </c>
      <c r="C47" s="392"/>
      <c r="D47" s="392"/>
      <c r="E47" s="255"/>
      <c r="F47" s="592"/>
      <c r="G47" s="595">
        <f t="shared" si="1"/>
        <v>0</v>
      </c>
    </row>
    <row r="48" spans="1:7" s="1" customFormat="1" ht="12" customHeight="1" x14ac:dyDescent="0.2">
      <c r="A48" s="12" t="s">
        <v>93</v>
      </c>
      <c r="B48" s="351" t="s">
        <v>283</v>
      </c>
      <c r="C48" s="339"/>
      <c r="D48" s="339">
        <v>500</v>
      </c>
      <c r="E48" s="237">
        <v>3783</v>
      </c>
      <c r="F48" s="592">
        <f t="shared" si="0"/>
        <v>7.5659999999999998</v>
      </c>
      <c r="G48" s="595">
        <f t="shared" si="1"/>
        <v>3283</v>
      </c>
    </row>
    <row r="49" spans="1:7" s="1" customFormat="1" ht="12" customHeight="1" x14ac:dyDescent="0.2">
      <c r="A49" s="12" t="s">
        <v>279</v>
      </c>
      <c r="B49" s="351" t="s">
        <v>284</v>
      </c>
      <c r="C49" s="339"/>
      <c r="D49" s="339">
        <v>24</v>
      </c>
      <c r="E49" s="237"/>
      <c r="F49" s="592">
        <f t="shared" si="0"/>
        <v>0</v>
      </c>
      <c r="G49" s="595">
        <f t="shared" si="1"/>
        <v>-24</v>
      </c>
    </row>
    <row r="50" spans="1:7" s="1" customFormat="1" ht="12" customHeight="1" x14ac:dyDescent="0.2">
      <c r="A50" s="12" t="s">
        <v>280</v>
      </c>
      <c r="B50" s="351" t="s">
        <v>285</v>
      </c>
      <c r="C50" s="339"/>
      <c r="D50" s="339"/>
      <c r="E50" s="237"/>
      <c r="F50" s="592"/>
      <c r="G50" s="595">
        <f t="shared" si="1"/>
        <v>0</v>
      </c>
    </row>
    <row r="51" spans="1:7" s="1" customFormat="1" ht="12" customHeight="1" thickBot="1" x14ac:dyDescent="0.25">
      <c r="A51" s="14" t="s">
        <v>281</v>
      </c>
      <c r="B51" s="259" t="s">
        <v>286</v>
      </c>
      <c r="C51" s="340"/>
      <c r="D51" s="340"/>
      <c r="E51" s="238"/>
      <c r="F51" s="592"/>
      <c r="G51" s="595">
        <f t="shared" si="1"/>
        <v>0</v>
      </c>
    </row>
    <row r="52" spans="1:7" s="1" customFormat="1" ht="12" customHeight="1" thickBot="1" x14ac:dyDescent="0.25">
      <c r="A52" s="18" t="s">
        <v>171</v>
      </c>
      <c r="B52" s="19" t="s">
        <v>287</v>
      </c>
      <c r="C52" s="335">
        <f>SUM(C53:C55)</f>
        <v>22594</v>
      </c>
      <c r="D52" s="335">
        <f>SUM(D53:D55)</f>
        <v>8300</v>
      </c>
      <c r="E52" s="233">
        <f>SUM(E53:E55)</f>
        <v>6002</v>
      </c>
      <c r="F52" s="592">
        <f t="shared" si="0"/>
        <v>0.72313253012048195</v>
      </c>
      <c r="G52" s="595">
        <f t="shared" si="1"/>
        <v>-2298</v>
      </c>
    </row>
    <row r="53" spans="1:7" s="1" customFormat="1" ht="12" customHeight="1" x14ac:dyDescent="0.2">
      <c r="A53" s="13" t="s">
        <v>94</v>
      </c>
      <c r="B53" s="350" t="s">
        <v>288</v>
      </c>
      <c r="C53" s="337"/>
      <c r="D53" s="337"/>
      <c r="E53" s="235"/>
      <c r="F53" s="592"/>
      <c r="G53" s="595">
        <f t="shared" si="1"/>
        <v>0</v>
      </c>
    </row>
    <row r="54" spans="1:7" s="1" customFormat="1" ht="12" customHeight="1" x14ac:dyDescent="0.2">
      <c r="A54" s="12" t="s">
        <v>95</v>
      </c>
      <c r="B54" s="351" t="s">
        <v>419</v>
      </c>
      <c r="C54" s="336">
        <v>22196</v>
      </c>
      <c r="D54" s="336">
        <v>12</v>
      </c>
      <c r="E54" s="234">
        <v>1020</v>
      </c>
      <c r="F54" s="592">
        <f t="shared" si="0"/>
        <v>85</v>
      </c>
      <c r="G54" s="595">
        <f t="shared" si="1"/>
        <v>1008</v>
      </c>
    </row>
    <row r="55" spans="1:7" s="1" customFormat="1" ht="12" customHeight="1" x14ac:dyDescent="0.2">
      <c r="A55" s="12" t="s">
        <v>291</v>
      </c>
      <c r="B55" s="351" t="s">
        <v>289</v>
      </c>
      <c r="C55" s="336">
        <v>398</v>
      </c>
      <c r="D55" s="336">
        <v>8288</v>
      </c>
      <c r="E55" s="234">
        <v>4982</v>
      </c>
      <c r="F55" s="592">
        <f t="shared" si="0"/>
        <v>0.60111003861003864</v>
      </c>
      <c r="G55" s="595">
        <f t="shared" si="1"/>
        <v>-3306</v>
      </c>
    </row>
    <row r="56" spans="1:7" s="1" customFormat="1" ht="12" customHeight="1" thickBot="1" x14ac:dyDescent="0.25">
      <c r="A56" s="14" t="s">
        <v>292</v>
      </c>
      <c r="B56" s="259" t="s">
        <v>290</v>
      </c>
      <c r="C56" s="338"/>
      <c r="D56" s="338">
        <v>7961</v>
      </c>
      <c r="E56" s="236"/>
      <c r="F56" s="592">
        <f t="shared" si="0"/>
        <v>0</v>
      </c>
      <c r="G56" s="595">
        <f t="shared" si="1"/>
        <v>-7961</v>
      </c>
    </row>
    <row r="57" spans="1:7" s="1" customFormat="1" ht="12" customHeight="1" thickBot="1" x14ac:dyDescent="0.25">
      <c r="A57" s="18" t="s">
        <v>25</v>
      </c>
      <c r="B57" s="257" t="s">
        <v>293</v>
      </c>
      <c r="C57" s="335">
        <f>SUM(C58:C60)</f>
        <v>845</v>
      </c>
      <c r="D57" s="335">
        <f>SUM(D58:D60)</f>
        <v>2648</v>
      </c>
      <c r="E57" s="233">
        <f>SUM(E58:E60)</f>
        <v>5396</v>
      </c>
      <c r="F57" s="592">
        <f t="shared" si="0"/>
        <v>2.0377643504531724</v>
      </c>
      <c r="G57" s="595">
        <f t="shared" si="1"/>
        <v>2748</v>
      </c>
    </row>
    <row r="58" spans="1:7" s="1" customFormat="1" ht="12" customHeight="1" x14ac:dyDescent="0.2">
      <c r="A58" s="13" t="s">
        <v>172</v>
      </c>
      <c r="B58" s="350" t="s">
        <v>295</v>
      </c>
      <c r="C58" s="339"/>
      <c r="D58" s="339"/>
      <c r="E58" s="237"/>
      <c r="F58" s="592"/>
      <c r="G58" s="595">
        <f t="shared" si="1"/>
        <v>0</v>
      </c>
    </row>
    <row r="59" spans="1:7" s="1" customFormat="1" ht="12" customHeight="1" x14ac:dyDescent="0.2">
      <c r="A59" s="12" t="s">
        <v>173</v>
      </c>
      <c r="B59" s="351" t="s">
        <v>420</v>
      </c>
      <c r="C59" s="339">
        <v>100</v>
      </c>
      <c r="D59" s="339">
        <v>110</v>
      </c>
      <c r="E59" s="237">
        <v>4650</v>
      </c>
      <c r="F59" s="592">
        <f t="shared" si="0"/>
        <v>42.272727272727273</v>
      </c>
      <c r="G59" s="595">
        <f t="shared" si="1"/>
        <v>4540</v>
      </c>
    </row>
    <row r="60" spans="1:7" s="1" customFormat="1" ht="12" customHeight="1" x14ac:dyDescent="0.2">
      <c r="A60" s="12" t="s">
        <v>221</v>
      </c>
      <c r="B60" s="351" t="s">
        <v>296</v>
      </c>
      <c r="C60" s="339">
        <v>745</v>
      </c>
      <c r="D60" s="339">
        <v>2538</v>
      </c>
      <c r="E60" s="237">
        <v>746</v>
      </c>
      <c r="F60" s="592">
        <f t="shared" si="0"/>
        <v>0.29393223010244285</v>
      </c>
      <c r="G60" s="595">
        <f t="shared" si="1"/>
        <v>-1792</v>
      </c>
    </row>
    <row r="61" spans="1:7" s="1" customFormat="1" ht="12" customHeight="1" thickBot="1" x14ac:dyDescent="0.25">
      <c r="A61" s="14" t="s">
        <v>294</v>
      </c>
      <c r="B61" s="259" t="s">
        <v>297</v>
      </c>
      <c r="C61" s="339"/>
      <c r="D61" s="339"/>
      <c r="E61" s="237"/>
      <c r="F61" s="592"/>
      <c r="G61" s="595">
        <f t="shared" si="1"/>
        <v>0</v>
      </c>
    </row>
    <row r="62" spans="1:7" s="1" customFormat="1" ht="12" customHeight="1" thickBot="1" x14ac:dyDescent="0.25">
      <c r="A62" s="411" t="s">
        <v>464</v>
      </c>
      <c r="B62" s="19" t="s">
        <v>298</v>
      </c>
      <c r="C62" s="341">
        <f>+C5+C12+C19+C26+C34+C46+C52+C57</f>
        <v>1009313</v>
      </c>
      <c r="D62" s="341">
        <f>+D5+D12+D19+D26+D34+D46+D52+D57</f>
        <v>826295</v>
      </c>
      <c r="E62" s="379">
        <f>+E5+E12+E19+E26+E34+E46+E52+E57</f>
        <v>1837842</v>
      </c>
      <c r="F62" s="592">
        <f t="shared" si="0"/>
        <v>2.224195959070308</v>
      </c>
      <c r="G62" s="595">
        <f t="shared" si="1"/>
        <v>1011547</v>
      </c>
    </row>
    <row r="63" spans="1:7" s="1" customFormat="1" ht="12" customHeight="1" thickBot="1" x14ac:dyDescent="0.25">
      <c r="A63" s="393" t="s">
        <v>299</v>
      </c>
      <c r="B63" s="257" t="s">
        <v>529</v>
      </c>
      <c r="C63" s="335">
        <f>SUM(C64:C66)</f>
        <v>1948</v>
      </c>
      <c r="D63" s="335">
        <f>SUM(D64:D66)</f>
        <v>0</v>
      </c>
      <c r="E63" s="233">
        <f>SUM(E64:E66)</f>
        <v>0</v>
      </c>
      <c r="F63" s="592"/>
      <c r="G63" s="595">
        <f t="shared" si="1"/>
        <v>0</v>
      </c>
    </row>
    <row r="64" spans="1:7" s="1" customFormat="1" ht="12" customHeight="1" x14ac:dyDescent="0.2">
      <c r="A64" s="13" t="s">
        <v>331</v>
      </c>
      <c r="B64" s="350" t="s">
        <v>301</v>
      </c>
      <c r="C64" s="339">
        <v>1948</v>
      </c>
      <c r="D64" s="339"/>
      <c r="E64" s="237"/>
      <c r="F64" s="592"/>
      <c r="G64" s="595">
        <f t="shared" si="1"/>
        <v>0</v>
      </c>
    </row>
    <row r="65" spans="1:7" s="1" customFormat="1" ht="12" customHeight="1" x14ac:dyDescent="0.2">
      <c r="A65" s="12" t="s">
        <v>340</v>
      </c>
      <c r="B65" s="351" t="s">
        <v>302</v>
      </c>
      <c r="C65" s="339"/>
      <c r="D65" s="339"/>
      <c r="E65" s="237"/>
      <c r="F65" s="592"/>
      <c r="G65" s="595">
        <f t="shared" si="1"/>
        <v>0</v>
      </c>
    </row>
    <row r="66" spans="1:7" s="1" customFormat="1" ht="12" customHeight="1" thickBot="1" x14ac:dyDescent="0.25">
      <c r="A66" s="14" t="s">
        <v>341</v>
      </c>
      <c r="B66" s="407" t="s">
        <v>449</v>
      </c>
      <c r="C66" s="339"/>
      <c r="D66" s="339"/>
      <c r="E66" s="237"/>
      <c r="F66" s="592"/>
      <c r="G66" s="595">
        <f t="shared" si="1"/>
        <v>0</v>
      </c>
    </row>
    <row r="67" spans="1:7" s="1" customFormat="1" ht="12" customHeight="1" thickBot="1" x14ac:dyDescent="0.25">
      <c r="A67" s="393" t="s">
        <v>304</v>
      </c>
      <c r="B67" s="257" t="s">
        <v>305</v>
      </c>
      <c r="C67" s="335">
        <f>SUM(C68:C71)</f>
        <v>0</v>
      </c>
      <c r="D67" s="335">
        <f>SUM(D68:D71)</f>
        <v>0</v>
      </c>
      <c r="E67" s="233">
        <f>SUM(E68:E71)</f>
        <v>0</v>
      </c>
      <c r="F67" s="592"/>
      <c r="G67" s="595">
        <f t="shared" si="1"/>
        <v>0</v>
      </c>
    </row>
    <row r="68" spans="1:7" s="1" customFormat="1" ht="12" customHeight="1" x14ac:dyDescent="0.2">
      <c r="A68" s="13" t="s">
        <v>141</v>
      </c>
      <c r="B68" s="350" t="s">
        <v>306</v>
      </c>
      <c r="C68" s="339"/>
      <c r="D68" s="339"/>
      <c r="E68" s="237"/>
      <c r="F68" s="592"/>
      <c r="G68" s="595">
        <f t="shared" si="1"/>
        <v>0</v>
      </c>
    </row>
    <row r="69" spans="1:7" s="1" customFormat="1" ht="17.25" customHeight="1" x14ac:dyDescent="0.2">
      <c r="A69" s="12" t="s">
        <v>142</v>
      </c>
      <c r="B69" s="351" t="s">
        <v>307</v>
      </c>
      <c r="C69" s="339"/>
      <c r="D69" s="339"/>
      <c r="E69" s="237"/>
      <c r="F69" s="592"/>
      <c r="G69" s="595">
        <f t="shared" si="1"/>
        <v>0</v>
      </c>
    </row>
    <row r="70" spans="1:7" s="1" customFormat="1" ht="12" customHeight="1" x14ac:dyDescent="0.2">
      <c r="A70" s="12" t="s">
        <v>332</v>
      </c>
      <c r="B70" s="351" t="s">
        <v>308</v>
      </c>
      <c r="C70" s="339"/>
      <c r="D70" s="339"/>
      <c r="E70" s="237"/>
      <c r="F70" s="592"/>
      <c r="G70" s="595">
        <f t="shared" ref="G70:G87" si="2">E70-D70</f>
        <v>0</v>
      </c>
    </row>
    <row r="71" spans="1:7" s="1" customFormat="1" ht="12" customHeight="1" thickBot="1" x14ac:dyDescent="0.25">
      <c r="A71" s="14" t="s">
        <v>333</v>
      </c>
      <c r="B71" s="259" t="s">
        <v>309</v>
      </c>
      <c r="C71" s="339"/>
      <c r="D71" s="339"/>
      <c r="E71" s="237"/>
      <c r="F71" s="592"/>
      <c r="G71" s="595">
        <f t="shared" si="2"/>
        <v>0</v>
      </c>
    </row>
    <row r="72" spans="1:7" s="1" customFormat="1" ht="12" customHeight="1" thickBot="1" x14ac:dyDescent="0.25">
      <c r="A72" s="393" t="s">
        <v>310</v>
      </c>
      <c r="B72" s="257" t="s">
        <v>311</v>
      </c>
      <c r="C72" s="335">
        <f>SUM(C73:C74)</f>
        <v>118609</v>
      </c>
      <c r="D72" s="335">
        <f>SUM(D73:D74)</f>
        <v>196601</v>
      </c>
      <c r="E72" s="233">
        <f>SUM(E73:E74)</f>
        <v>162015</v>
      </c>
      <c r="F72" s="592">
        <f t="shared" ref="F72:F87" si="3">E72/D72</f>
        <v>0.82408024374240207</v>
      </c>
      <c r="G72" s="595">
        <f t="shared" si="2"/>
        <v>-34586</v>
      </c>
    </row>
    <row r="73" spans="1:7" s="1" customFormat="1" ht="12" customHeight="1" x14ac:dyDescent="0.2">
      <c r="A73" s="13" t="s">
        <v>334</v>
      </c>
      <c r="B73" s="350" t="s">
        <v>312</v>
      </c>
      <c r="C73" s="339">
        <v>118609</v>
      </c>
      <c r="D73" s="339">
        <v>196601</v>
      </c>
      <c r="E73" s="237">
        <v>162015</v>
      </c>
      <c r="F73" s="592">
        <f t="shared" si="3"/>
        <v>0.82408024374240207</v>
      </c>
      <c r="G73" s="595">
        <f t="shared" si="2"/>
        <v>-34586</v>
      </c>
    </row>
    <row r="74" spans="1:7" s="1" customFormat="1" ht="12" customHeight="1" thickBot="1" x14ac:dyDescent="0.25">
      <c r="A74" s="14" t="s">
        <v>335</v>
      </c>
      <c r="B74" s="259" t="s">
        <v>313</v>
      </c>
      <c r="C74" s="339"/>
      <c r="D74" s="339"/>
      <c r="E74" s="237"/>
      <c r="F74" s="592"/>
      <c r="G74" s="595">
        <f t="shared" si="2"/>
        <v>0</v>
      </c>
    </row>
    <row r="75" spans="1:7" s="1" customFormat="1" ht="12" customHeight="1" thickBot="1" x14ac:dyDescent="0.25">
      <c r="A75" s="393" t="s">
        <v>314</v>
      </c>
      <c r="B75" s="257" t="s">
        <v>315</v>
      </c>
      <c r="C75" s="335">
        <f>SUM(C76:C78)</f>
        <v>12594</v>
      </c>
      <c r="D75" s="335">
        <f>SUM(D76:D78)</f>
        <v>12810</v>
      </c>
      <c r="E75" s="233">
        <f>SUM(E76:E78)</f>
        <v>0</v>
      </c>
      <c r="F75" s="592">
        <f t="shared" si="3"/>
        <v>0</v>
      </c>
      <c r="G75" s="595">
        <f t="shared" si="2"/>
        <v>-12810</v>
      </c>
    </row>
    <row r="76" spans="1:7" s="1" customFormat="1" ht="12" customHeight="1" x14ac:dyDescent="0.2">
      <c r="A76" s="13" t="s">
        <v>336</v>
      </c>
      <c r="B76" s="350" t="s">
        <v>316</v>
      </c>
      <c r="C76" s="339">
        <v>12594</v>
      </c>
      <c r="D76" s="339">
        <v>12810</v>
      </c>
      <c r="E76" s="237"/>
      <c r="F76" s="592">
        <f t="shared" si="3"/>
        <v>0</v>
      </c>
      <c r="G76" s="595">
        <f t="shared" si="2"/>
        <v>-12810</v>
      </c>
    </row>
    <row r="77" spans="1:7" s="1" customFormat="1" ht="12" customHeight="1" x14ac:dyDescent="0.2">
      <c r="A77" s="12" t="s">
        <v>337</v>
      </c>
      <c r="B77" s="351" t="s">
        <v>317</v>
      </c>
      <c r="C77" s="339"/>
      <c r="D77" s="339"/>
      <c r="E77" s="237"/>
      <c r="F77" s="592"/>
      <c r="G77" s="595">
        <f t="shared" si="2"/>
        <v>0</v>
      </c>
    </row>
    <row r="78" spans="1:7" s="1" customFormat="1" ht="12" customHeight="1" thickBot="1" x14ac:dyDescent="0.25">
      <c r="A78" s="14" t="s">
        <v>338</v>
      </c>
      <c r="B78" s="259" t="s">
        <v>318</v>
      </c>
      <c r="C78" s="339"/>
      <c r="D78" s="339"/>
      <c r="E78" s="237"/>
      <c r="F78" s="592"/>
      <c r="G78" s="595">
        <f t="shared" si="2"/>
        <v>0</v>
      </c>
    </row>
    <row r="79" spans="1:7" s="1" customFormat="1" ht="12" customHeight="1" thickBot="1" x14ac:dyDescent="0.25">
      <c r="A79" s="393" t="s">
        <v>319</v>
      </c>
      <c r="B79" s="257" t="s">
        <v>339</v>
      </c>
      <c r="C79" s="335">
        <f>SUM(C80:C83)</f>
        <v>0</v>
      </c>
      <c r="D79" s="335">
        <f>SUM(D80:D83)</f>
        <v>0</v>
      </c>
      <c r="E79" s="233">
        <f>SUM(E80:E83)</f>
        <v>0</v>
      </c>
      <c r="F79" s="592"/>
      <c r="G79" s="595">
        <f t="shared" si="2"/>
        <v>0</v>
      </c>
    </row>
    <row r="80" spans="1:7" s="1" customFormat="1" ht="12" customHeight="1" x14ac:dyDescent="0.2">
      <c r="A80" s="354" t="s">
        <v>320</v>
      </c>
      <c r="B80" s="350" t="s">
        <v>321</v>
      </c>
      <c r="C80" s="339"/>
      <c r="D80" s="339"/>
      <c r="E80" s="237"/>
      <c r="F80" s="592"/>
      <c r="G80" s="595">
        <f t="shared" si="2"/>
        <v>0</v>
      </c>
    </row>
    <row r="81" spans="1:7" s="1" customFormat="1" ht="12" customHeight="1" x14ac:dyDescent="0.2">
      <c r="A81" s="355" t="s">
        <v>322</v>
      </c>
      <c r="B81" s="351" t="s">
        <v>323</v>
      </c>
      <c r="C81" s="339"/>
      <c r="D81" s="339"/>
      <c r="E81" s="237"/>
      <c r="F81" s="592"/>
      <c r="G81" s="595">
        <f t="shared" si="2"/>
        <v>0</v>
      </c>
    </row>
    <row r="82" spans="1:7" s="1" customFormat="1" ht="12" customHeight="1" x14ac:dyDescent="0.2">
      <c r="A82" s="355" t="s">
        <v>324</v>
      </c>
      <c r="B82" s="351" t="s">
        <v>325</v>
      </c>
      <c r="C82" s="339"/>
      <c r="D82" s="339"/>
      <c r="E82" s="237"/>
      <c r="F82" s="592"/>
      <c r="G82" s="595">
        <f t="shared" si="2"/>
        <v>0</v>
      </c>
    </row>
    <row r="83" spans="1:7" s="1" customFormat="1" ht="12" customHeight="1" thickBot="1" x14ac:dyDescent="0.25">
      <c r="A83" s="356" t="s">
        <v>326</v>
      </c>
      <c r="B83" s="259" t="s">
        <v>327</v>
      </c>
      <c r="C83" s="339"/>
      <c r="D83" s="339"/>
      <c r="E83" s="237"/>
      <c r="F83" s="592"/>
      <c r="G83" s="595">
        <f t="shared" si="2"/>
        <v>0</v>
      </c>
    </row>
    <row r="84" spans="1:7" s="1" customFormat="1" ht="12" customHeight="1" thickBot="1" x14ac:dyDescent="0.25">
      <c r="A84" s="393" t="s">
        <v>328</v>
      </c>
      <c r="B84" s="257" t="s">
        <v>463</v>
      </c>
      <c r="C84" s="395"/>
      <c r="D84" s="395"/>
      <c r="E84" s="396"/>
      <c r="F84" s="592"/>
      <c r="G84" s="595">
        <f t="shared" si="2"/>
        <v>0</v>
      </c>
    </row>
    <row r="85" spans="1:7" s="1" customFormat="1" ht="12" customHeight="1" thickBot="1" x14ac:dyDescent="0.25">
      <c r="A85" s="393" t="s">
        <v>330</v>
      </c>
      <c r="B85" s="257" t="s">
        <v>329</v>
      </c>
      <c r="C85" s="395"/>
      <c r="D85" s="395"/>
      <c r="E85" s="396"/>
      <c r="F85" s="592"/>
      <c r="G85" s="595">
        <f t="shared" si="2"/>
        <v>0</v>
      </c>
    </row>
    <row r="86" spans="1:7" s="1" customFormat="1" ht="12" customHeight="1" thickBot="1" x14ac:dyDescent="0.25">
      <c r="A86" s="393" t="s">
        <v>342</v>
      </c>
      <c r="B86" s="357" t="s">
        <v>466</v>
      </c>
      <c r="C86" s="341">
        <f>+C63+C67+C72+C75+C79+C85+C84</f>
        <v>133151</v>
      </c>
      <c r="D86" s="341">
        <f>+D63+D67+D72+D75+D79+D85+D84</f>
        <v>209411</v>
      </c>
      <c r="E86" s="379">
        <f>+E63+E67+E72+E75+E79+E85+E84</f>
        <v>162015</v>
      </c>
      <c r="F86" s="592">
        <f t="shared" si="3"/>
        <v>0.77366996003075295</v>
      </c>
      <c r="G86" s="595">
        <f t="shared" si="2"/>
        <v>-47396</v>
      </c>
    </row>
    <row r="87" spans="1:7" s="1" customFormat="1" ht="12" customHeight="1" thickBot="1" x14ac:dyDescent="0.25">
      <c r="A87" s="394" t="s">
        <v>465</v>
      </c>
      <c r="B87" s="358" t="s">
        <v>467</v>
      </c>
      <c r="C87" s="341">
        <f>+C62+C86</f>
        <v>1142464</v>
      </c>
      <c r="D87" s="341">
        <f>+D62+D86</f>
        <v>1035706</v>
      </c>
      <c r="E87" s="379">
        <f>+E62+E86</f>
        <v>1999857</v>
      </c>
      <c r="F87" s="592">
        <f t="shared" si="3"/>
        <v>1.9309118610879921</v>
      </c>
      <c r="G87" s="595">
        <f t="shared" si="2"/>
        <v>964151</v>
      </c>
    </row>
    <row r="88" spans="1:7" s="1" customFormat="1" ht="12" customHeight="1" x14ac:dyDescent="0.2">
      <c r="A88" s="315"/>
      <c r="B88" s="316"/>
      <c r="C88" s="317"/>
      <c r="D88" s="318"/>
      <c r="E88" s="319"/>
      <c r="F88" s="592"/>
      <c r="G88" s="595"/>
    </row>
    <row r="89" spans="1:7" s="1" customFormat="1" ht="12" customHeight="1" x14ac:dyDescent="0.2">
      <c r="A89" s="936" t="s">
        <v>46</v>
      </c>
      <c r="B89" s="936"/>
      <c r="C89" s="936"/>
      <c r="D89" s="936"/>
      <c r="E89" s="936"/>
      <c r="F89" s="592"/>
      <c r="G89" s="595"/>
    </row>
    <row r="90" spans="1:7" s="1" customFormat="1" ht="12" customHeight="1" thickBot="1" x14ac:dyDescent="0.25">
      <c r="A90" s="950" t="s">
        <v>145</v>
      </c>
      <c r="B90" s="950"/>
      <c r="C90" s="327"/>
      <c r="D90" s="621"/>
      <c r="E90" s="267">
        <f>E2</f>
        <v>0</v>
      </c>
      <c r="F90" s="592"/>
      <c r="G90" s="595"/>
    </row>
    <row r="91" spans="1:7" s="1" customFormat="1" ht="24" customHeight="1" thickBot="1" x14ac:dyDescent="0.25">
      <c r="A91" s="21" t="s">
        <v>16</v>
      </c>
      <c r="B91" s="22" t="s">
        <v>47</v>
      </c>
      <c r="C91" s="22" t="str">
        <f>+C3</f>
        <v>2015. évi tény</v>
      </c>
      <c r="D91" s="22" t="str">
        <f>+D3</f>
        <v>2016. évi várható</v>
      </c>
      <c r="E91" s="133" t="str">
        <f>+E3</f>
        <v>2017. évi</v>
      </c>
      <c r="F91" s="593"/>
      <c r="G91" s="595"/>
    </row>
    <row r="92" spans="1:7" s="1" customFormat="1" ht="12" customHeight="1" thickBot="1" x14ac:dyDescent="0.25">
      <c r="A92" s="25" t="s">
        <v>481</v>
      </c>
      <c r="B92" s="26" t="s">
        <v>482</v>
      </c>
      <c r="C92" s="26" t="s">
        <v>483</v>
      </c>
      <c r="D92" s="26" t="s">
        <v>485</v>
      </c>
      <c r="E92" s="380" t="s">
        <v>484</v>
      </c>
      <c r="F92" s="593"/>
      <c r="G92" s="595"/>
    </row>
    <row r="93" spans="1:7" s="1" customFormat="1" ht="15" customHeight="1" thickBot="1" x14ac:dyDescent="0.25">
      <c r="A93" s="20" t="s">
        <v>18</v>
      </c>
      <c r="B93" s="24" t="s">
        <v>427</v>
      </c>
      <c r="C93" s="334">
        <f>C94+C95+C96+C97+C98+C111</f>
        <v>780681</v>
      </c>
      <c r="D93" s="334">
        <f>D94+D95+D96+D97+D98+D111</f>
        <v>775071</v>
      </c>
      <c r="E93" s="414">
        <f>E94+E95+E96+E97+E98+E111</f>
        <v>881725</v>
      </c>
      <c r="F93" s="592">
        <f t="shared" ref="F93" si="4">E93/D93</f>
        <v>1.1376054580806145</v>
      </c>
      <c r="G93" s="595">
        <f t="shared" ref="G93" si="5">E93-D93</f>
        <v>106654</v>
      </c>
    </row>
    <row r="94" spans="1:7" s="1" customFormat="1" ht="12.95" customHeight="1" x14ac:dyDescent="0.2">
      <c r="A94" s="15" t="s">
        <v>96</v>
      </c>
      <c r="B94" s="8" t="s">
        <v>48</v>
      </c>
      <c r="C94" s="421">
        <v>151568</v>
      </c>
      <c r="D94" s="421">
        <v>158621</v>
      </c>
      <c r="E94" s="415">
        <v>147784</v>
      </c>
      <c r="F94" s="592">
        <f t="shared" ref="F94:F154" si="6">E94/D94</f>
        <v>0.93167991627842472</v>
      </c>
      <c r="G94" s="595">
        <f t="shared" ref="G94:G154" si="7">E94-D94</f>
        <v>-10837</v>
      </c>
    </row>
    <row r="95" spans="1:7" ht="16.5" customHeight="1" x14ac:dyDescent="0.25">
      <c r="A95" s="12" t="s">
        <v>97</v>
      </c>
      <c r="B95" s="6" t="s">
        <v>174</v>
      </c>
      <c r="C95" s="336">
        <v>37367</v>
      </c>
      <c r="D95" s="336">
        <v>38353</v>
      </c>
      <c r="E95" s="234">
        <v>31034</v>
      </c>
      <c r="F95" s="592">
        <f t="shared" si="6"/>
        <v>0.80916747060203897</v>
      </c>
      <c r="G95" s="595">
        <f t="shared" si="7"/>
        <v>-7319</v>
      </c>
    </row>
    <row r="96" spans="1:7" x14ac:dyDescent="0.25">
      <c r="A96" s="12" t="s">
        <v>98</v>
      </c>
      <c r="B96" s="6" t="s">
        <v>132</v>
      </c>
      <c r="C96" s="338">
        <v>129162</v>
      </c>
      <c r="D96" s="338">
        <v>166476</v>
      </c>
      <c r="E96" s="236">
        <v>153038</v>
      </c>
      <c r="F96" s="592">
        <f t="shared" si="6"/>
        <v>0.91927965592637972</v>
      </c>
      <c r="G96" s="595">
        <f t="shared" si="7"/>
        <v>-13438</v>
      </c>
    </row>
    <row r="97" spans="1:7" s="30" customFormat="1" ht="12" customHeight="1" x14ac:dyDescent="0.2">
      <c r="A97" s="12" t="s">
        <v>99</v>
      </c>
      <c r="B97" s="9" t="s">
        <v>175</v>
      </c>
      <c r="C97" s="338">
        <v>31021</v>
      </c>
      <c r="D97" s="338">
        <v>18888</v>
      </c>
      <c r="E97" s="236">
        <v>27100</v>
      </c>
      <c r="F97" s="592">
        <f t="shared" si="6"/>
        <v>1.4347734011012283</v>
      </c>
      <c r="G97" s="595">
        <f t="shared" si="7"/>
        <v>8212</v>
      </c>
    </row>
    <row r="98" spans="1:7" ht="12" customHeight="1" x14ac:dyDescent="0.25">
      <c r="A98" s="12" t="s">
        <v>110</v>
      </c>
      <c r="B98" s="17" t="s">
        <v>176</v>
      </c>
      <c r="C98" s="338">
        <v>431563</v>
      </c>
      <c r="D98" s="338">
        <v>392733</v>
      </c>
      <c r="E98" s="236">
        <v>460433</v>
      </c>
      <c r="F98" s="592">
        <f t="shared" si="6"/>
        <v>1.1723817453588061</v>
      </c>
      <c r="G98" s="595">
        <f t="shared" si="7"/>
        <v>67700</v>
      </c>
    </row>
    <row r="99" spans="1:7" ht="12" customHeight="1" x14ac:dyDescent="0.25">
      <c r="A99" s="12" t="s">
        <v>100</v>
      </c>
      <c r="B99" s="6" t="s">
        <v>432</v>
      </c>
      <c r="C99" s="338"/>
      <c r="D99" s="338"/>
      <c r="E99" s="236">
        <v>319</v>
      </c>
      <c r="F99" s="592"/>
      <c r="G99" s="595">
        <f t="shared" si="7"/>
        <v>319</v>
      </c>
    </row>
    <row r="100" spans="1:7" ht="12" customHeight="1" x14ac:dyDescent="0.25">
      <c r="A100" s="12" t="s">
        <v>101</v>
      </c>
      <c r="B100" s="118" t="s">
        <v>431</v>
      </c>
      <c r="C100" s="338"/>
      <c r="D100" s="338"/>
      <c r="E100" s="236"/>
      <c r="F100" s="592"/>
      <c r="G100" s="595">
        <f t="shared" si="7"/>
        <v>0</v>
      </c>
    </row>
    <row r="101" spans="1:7" ht="12" customHeight="1" x14ac:dyDescent="0.25">
      <c r="A101" s="12" t="s">
        <v>111</v>
      </c>
      <c r="B101" s="118" t="s">
        <v>430</v>
      </c>
      <c r="C101" s="338">
        <v>87</v>
      </c>
      <c r="D101" s="338">
        <v>203</v>
      </c>
      <c r="E101" s="236"/>
      <c r="F101" s="592">
        <f t="shared" si="6"/>
        <v>0</v>
      </c>
      <c r="G101" s="595">
        <f t="shared" si="7"/>
        <v>-203</v>
      </c>
    </row>
    <row r="102" spans="1:7" ht="12" customHeight="1" x14ac:dyDescent="0.25">
      <c r="A102" s="12" t="s">
        <v>112</v>
      </c>
      <c r="B102" s="116" t="s">
        <v>345</v>
      </c>
      <c r="C102" s="338">
        <v>946</v>
      </c>
      <c r="D102" s="338"/>
      <c r="E102" s="236"/>
      <c r="F102" s="592"/>
      <c r="G102" s="595">
        <f t="shared" si="7"/>
        <v>0</v>
      </c>
    </row>
    <row r="103" spans="1:7" ht="12" customHeight="1" x14ac:dyDescent="0.25">
      <c r="A103" s="12" t="s">
        <v>113</v>
      </c>
      <c r="B103" s="117" t="s">
        <v>346</v>
      </c>
      <c r="C103" s="338"/>
      <c r="D103" s="338"/>
      <c r="E103" s="236"/>
      <c r="F103" s="592"/>
      <c r="G103" s="595">
        <f t="shared" si="7"/>
        <v>0</v>
      </c>
    </row>
    <row r="104" spans="1:7" ht="12" customHeight="1" x14ac:dyDescent="0.25">
      <c r="A104" s="12" t="s">
        <v>114</v>
      </c>
      <c r="B104" s="117" t="s">
        <v>347</v>
      </c>
      <c r="C104" s="338"/>
      <c r="D104" s="338"/>
      <c r="E104" s="236"/>
      <c r="F104" s="592"/>
      <c r="G104" s="595">
        <f t="shared" si="7"/>
        <v>0</v>
      </c>
    </row>
    <row r="105" spans="1:7" ht="12" customHeight="1" x14ac:dyDescent="0.25">
      <c r="A105" s="12" t="s">
        <v>116</v>
      </c>
      <c r="B105" s="116" t="s">
        <v>348</v>
      </c>
      <c r="C105" s="338">
        <v>281580</v>
      </c>
      <c r="D105" s="338">
        <v>295547</v>
      </c>
      <c r="E105" s="236">
        <v>333610</v>
      </c>
      <c r="F105" s="592">
        <f t="shared" si="6"/>
        <v>1.128788314548955</v>
      </c>
      <c r="G105" s="595">
        <f t="shared" si="7"/>
        <v>38063</v>
      </c>
    </row>
    <row r="106" spans="1:7" ht="12" customHeight="1" x14ac:dyDescent="0.25">
      <c r="A106" s="12" t="s">
        <v>177</v>
      </c>
      <c r="B106" s="116" t="s">
        <v>349</v>
      </c>
      <c r="C106" s="338">
        <v>64824</v>
      </c>
      <c r="D106" s="338"/>
      <c r="E106" s="236"/>
      <c r="F106" s="592"/>
      <c r="G106" s="595">
        <f t="shared" si="7"/>
        <v>0</v>
      </c>
    </row>
    <row r="107" spans="1:7" ht="12" customHeight="1" x14ac:dyDescent="0.25">
      <c r="A107" s="12" t="s">
        <v>343</v>
      </c>
      <c r="B107" s="117" t="s">
        <v>350</v>
      </c>
      <c r="C107" s="338">
        <v>22104</v>
      </c>
      <c r="D107" s="338"/>
      <c r="E107" s="236"/>
      <c r="F107" s="592"/>
      <c r="G107" s="595">
        <f t="shared" si="7"/>
        <v>0</v>
      </c>
    </row>
    <row r="108" spans="1:7" ht="12" customHeight="1" x14ac:dyDescent="0.25">
      <c r="A108" s="11" t="s">
        <v>344</v>
      </c>
      <c r="B108" s="118" t="s">
        <v>351</v>
      </c>
      <c r="C108" s="338"/>
      <c r="D108" s="338"/>
      <c r="E108" s="236"/>
      <c r="F108" s="592"/>
      <c r="G108" s="595">
        <f t="shared" si="7"/>
        <v>0</v>
      </c>
    </row>
    <row r="109" spans="1:7" ht="12" customHeight="1" x14ac:dyDescent="0.25">
      <c r="A109" s="12" t="s">
        <v>428</v>
      </c>
      <c r="B109" s="118" t="s">
        <v>352</v>
      </c>
      <c r="C109" s="338"/>
      <c r="D109" s="338"/>
      <c r="E109" s="236"/>
      <c r="F109" s="592"/>
      <c r="G109" s="595">
        <f t="shared" si="7"/>
        <v>0</v>
      </c>
    </row>
    <row r="110" spans="1:7" ht="12" customHeight="1" x14ac:dyDescent="0.25">
      <c r="A110" s="14" t="s">
        <v>429</v>
      </c>
      <c r="B110" s="118" t="s">
        <v>353</v>
      </c>
      <c r="C110" s="338">
        <v>62022</v>
      </c>
      <c r="D110" s="338">
        <v>96983</v>
      </c>
      <c r="E110" s="236">
        <v>126504</v>
      </c>
      <c r="F110" s="592">
        <f t="shared" si="6"/>
        <v>1.304393553509378</v>
      </c>
      <c r="G110" s="595">
        <f t="shared" si="7"/>
        <v>29521</v>
      </c>
    </row>
    <row r="111" spans="1:7" ht="12" customHeight="1" x14ac:dyDescent="0.25">
      <c r="A111" s="12" t="s">
        <v>433</v>
      </c>
      <c r="B111" s="9" t="s">
        <v>49</v>
      </c>
      <c r="C111" s="336"/>
      <c r="D111" s="336"/>
      <c r="E111" s="234">
        <v>62336</v>
      </c>
      <c r="F111" s="592"/>
      <c r="G111" s="595">
        <f t="shared" si="7"/>
        <v>62336</v>
      </c>
    </row>
    <row r="112" spans="1:7" ht="12" customHeight="1" x14ac:dyDescent="0.25">
      <c r="A112" s="12" t="s">
        <v>434</v>
      </c>
      <c r="B112" s="6" t="s">
        <v>436</v>
      </c>
      <c r="C112" s="336"/>
      <c r="D112" s="336"/>
      <c r="E112" s="234">
        <v>17191</v>
      </c>
      <c r="F112" s="592"/>
      <c r="G112" s="595">
        <f t="shared" si="7"/>
        <v>17191</v>
      </c>
    </row>
    <row r="113" spans="1:7" ht="12" customHeight="1" thickBot="1" x14ac:dyDescent="0.3">
      <c r="A113" s="16" t="s">
        <v>435</v>
      </c>
      <c r="B113" s="410" t="s">
        <v>437</v>
      </c>
      <c r="C113" s="422"/>
      <c r="D113" s="422"/>
      <c r="E113" s="416">
        <v>45145</v>
      </c>
      <c r="F113" s="592"/>
      <c r="G113" s="595">
        <f t="shared" si="7"/>
        <v>45145</v>
      </c>
    </row>
    <row r="114" spans="1:7" ht="12" customHeight="1" thickBot="1" x14ac:dyDescent="0.3">
      <c r="A114" s="408" t="s">
        <v>19</v>
      </c>
      <c r="B114" s="409" t="s">
        <v>354</v>
      </c>
      <c r="C114" s="423">
        <f>+C115+C117+C119</f>
        <v>153140</v>
      </c>
      <c r="D114" s="423">
        <f>+D115+D117+D119</f>
        <v>88259</v>
      </c>
      <c r="E114" s="417">
        <f>+E115+E117+E119</f>
        <v>1101932</v>
      </c>
      <c r="F114" s="592">
        <f t="shared" si="6"/>
        <v>12.485208307368087</v>
      </c>
      <c r="G114" s="595">
        <f t="shared" si="7"/>
        <v>1013673</v>
      </c>
    </row>
    <row r="115" spans="1:7" ht="12" customHeight="1" x14ac:dyDescent="0.25">
      <c r="A115" s="13" t="s">
        <v>102</v>
      </c>
      <c r="B115" s="6" t="s">
        <v>220</v>
      </c>
      <c r="C115" s="337">
        <v>73344</v>
      </c>
      <c r="D115" s="337">
        <v>47621</v>
      </c>
      <c r="E115" s="235">
        <v>1045693</v>
      </c>
      <c r="F115" s="592">
        <f t="shared" si="6"/>
        <v>21.958652695239497</v>
      </c>
      <c r="G115" s="595">
        <f t="shared" si="7"/>
        <v>998072</v>
      </c>
    </row>
    <row r="116" spans="1:7" x14ac:dyDescent="0.25">
      <c r="A116" s="13" t="s">
        <v>103</v>
      </c>
      <c r="B116" s="10" t="s">
        <v>358</v>
      </c>
      <c r="C116" s="337">
        <v>47882</v>
      </c>
      <c r="D116" s="337"/>
      <c r="E116" s="235"/>
      <c r="F116" s="592"/>
      <c r="G116" s="595">
        <f t="shared" si="7"/>
        <v>0</v>
      </c>
    </row>
    <row r="117" spans="1:7" ht="12" customHeight="1" x14ac:dyDescent="0.25">
      <c r="A117" s="13" t="s">
        <v>104</v>
      </c>
      <c r="B117" s="10" t="s">
        <v>178</v>
      </c>
      <c r="C117" s="336">
        <v>68403</v>
      </c>
      <c r="D117" s="336">
        <v>28453</v>
      </c>
      <c r="E117" s="234">
        <v>49315</v>
      </c>
      <c r="F117" s="592">
        <f t="shared" si="6"/>
        <v>1.7332091519347697</v>
      </c>
      <c r="G117" s="595">
        <f t="shared" si="7"/>
        <v>20862</v>
      </c>
    </row>
    <row r="118" spans="1:7" ht="12" customHeight="1" x14ac:dyDescent="0.25">
      <c r="A118" s="13" t="s">
        <v>105</v>
      </c>
      <c r="B118" s="10" t="s">
        <v>359</v>
      </c>
      <c r="C118" s="336">
        <v>59996</v>
      </c>
      <c r="D118" s="336"/>
      <c r="E118" s="234"/>
      <c r="F118" s="592"/>
      <c r="G118" s="595">
        <f t="shared" si="7"/>
        <v>0</v>
      </c>
    </row>
    <row r="119" spans="1:7" ht="12" customHeight="1" x14ac:dyDescent="0.25">
      <c r="A119" s="13" t="s">
        <v>106</v>
      </c>
      <c r="B119" s="259" t="s">
        <v>222</v>
      </c>
      <c r="C119" s="336">
        <v>11393</v>
      </c>
      <c r="D119" s="336">
        <v>12185</v>
      </c>
      <c r="E119" s="234">
        <v>6924</v>
      </c>
      <c r="F119" s="592">
        <f t="shared" si="6"/>
        <v>0.56823963890028728</v>
      </c>
      <c r="G119" s="595">
        <f t="shared" si="7"/>
        <v>-5261</v>
      </c>
    </row>
    <row r="120" spans="1:7" ht="12" customHeight="1" x14ac:dyDescent="0.25">
      <c r="A120" s="13" t="s">
        <v>115</v>
      </c>
      <c r="B120" s="258" t="s">
        <v>421</v>
      </c>
      <c r="C120" s="336"/>
      <c r="D120" s="336"/>
      <c r="E120" s="234"/>
      <c r="F120" s="592"/>
      <c r="G120" s="595">
        <f t="shared" si="7"/>
        <v>0</v>
      </c>
    </row>
    <row r="121" spans="1:7" ht="12" customHeight="1" x14ac:dyDescent="0.25">
      <c r="A121" s="13" t="s">
        <v>117</v>
      </c>
      <c r="B121" s="346" t="s">
        <v>364</v>
      </c>
      <c r="C121" s="336"/>
      <c r="D121" s="336"/>
      <c r="E121" s="234"/>
      <c r="F121" s="592"/>
      <c r="G121" s="595">
        <f t="shared" si="7"/>
        <v>0</v>
      </c>
    </row>
    <row r="122" spans="1:7" ht="12" customHeight="1" x14ac:dyDescent="0.25">
      <c r="A122" s="13" t="s">
        <v>179</v>
      </c>
      <c r="B122" s="117" t="s">
        <v>347</v>
      </c>
      <c r="C122" s="336"/>
      <c r="D122" s="336"/>
      <c r="E122" s="234"/>
      <c r="F122" s="592"/>
      <c r="G122" s="595">
        <f t="shared" si="7"/>
        <v>0</v>
      </c>
    </row>
    <row r="123" spans="1:7" ht="12" customHeight="1" x14ac:dyDescent="0.25">
      <c r="A123" s="13" t="s">
        <v>180</v>
      </c>
      <c r="B123" s="117" t="s">
        <v>363</v>
      </c>
      <c r="C123" s="336">
        <v>2246</v>
      </c>
      <c r="D123" s="336">
        <v>3020</v>
      </c>
      <c r="E123" s="234">
        <v>3854</v>
      </c>
      <c r="F123" s="592">
        <f t="shared" si="6"/>
        <v>1.276158940397351</v>
      </c>
      <c r="G123" s="595">
        <f t="shared" si="7"/>
        <v>834</v>
      </c>
    </row>
    <row r="124" spans="1:7" ht="12" customHeight="1" x14ac:dyDescent="0.25">
      <c r="A124" s="13" t="s">
        <v>181</v>
      </c>
      <c r="B124" s="117" t="s">
        <v>362</v>
      </c>
      <c r="C124" s="336"/>
      <c r="D124" s="336"/>
      <c r="E124" s="234"/>
      <c r="F124" s="592"/>
      <c r="G124" s="595">
        <f t="shared" si="7"/>
        <v>0</v>
      </c>
    </row>
    <row r="125" spans="1:7" ht="12" customHeight="1" x14ac:dyDescent="0.25">
      <c r="A125" s="13" t="s">
        <v>355</v>
      </c>
      <c r="B125" s="117" t="s">
        <v>350</v>
      </c>
      <c r="C125" s="336">
        <v>4650</v>
      </c>
      <c r="D125" s="336"/>
      <c r="E125" s="234"/>
      <c r="F125" s="592"/>
      <c r="G125" s="595">
        <f t="shared" si="7"/>
        <v>0</v>
      </c>
    </row>
    <row r="126" spans="1:7" ht="12" customHeight="1" x14ac:dyDescent="0.25">
      <c r="A126" s="13" t="s">
        <v>356</v>
      </c>
      <c r="B126" s="117" t="s">
        <v>361</v>
      </c>
      <c r="C126" s="336"/>
      <c r="D126" s="336"/>
      <c r="E126" s="234"/>
      <c r="F126" s="592"/>
      <c r="G126" s="595">
        <f t="shared" si="7"/>
        <v>0</v>
      </c>
    </row>
    <row r="127" spans="1:7" ht="12" customHeight="1" thickBot="1" x14ac:dyDescent="0.3">
      <c r="A127" s="11" t="s">
        <v>357</v>
      </c>
      <c r="B127" s="117" t="s">
        <v>360</v>
      </c>
      <c r="C127" s="338">
        <v>4497</v>
      </c>
      <c r="D127" s="338">
        <v>9165</v>
      </c>
      <c r="E127" s="236">
        <v>3070</v>
      </c>
      <c r="F127" s="592">
        <f t="shared" si="6"/>
        <v>0.33496999454446263</v>
      </c>
      <c r="G127" s="595">
        <f t="shared" si="7"/>
        <v>-6095</v>
      </c>
    </row>
    <row r="128" spans="1:7" ht="12" customHeight="1" thickBot="1" x14ac:dyDescent="0.3">
      <c r="A128" s="18" t="s">
        <v>20</v>
      </c>
      <c r="B128" s="104" t="s">
        <v>438</v>
      </c>
      <c r="C128" s="335">
        <f>+C93+C114</f>
        <v>933821</v>
      </c>
      <c r="D128" s="335">
        <f>+D93+D114</f>
        <v>863330</v>
      </c>
      <c r="E128" s="233">
        <f>+E93+E114</f>
        <v>1983657</v>
      </c>
      <c r="F128" s="592">
        <f t="shared" si="6"/>
        <v>2.2976810721276917</v>
      </c>
      <c r="G128" s="595">
        <f t="shared" si="7"/>
        <v>1120327</v>
      </c>
    </row>
    <row r="129" spans="1:7" ht="12" customHeight="1" thickBot="1" x14ac:dyDescent="0.3">
      <c r="A129" s="18" t="s">
        <v>21</v>
      </c>
      <c r="B129" s="104" t="s">
        <v>439</v>
      </c>
      <c r="C129" s="335">
        <f>+C130+C131+C132</f>
        <v>0</v>
      </c>
      <c r="D129" s="335">
        <f>+D130+D131+D132</f>
        <v>0</v>
      </c>
      <c r="E129" s="233">
        <f>+E130+E131+E132</f>
        <v>3390</v>
      </c>
      <c r="F129" s="592"/>
      <c r="G129" s="595">
        <f t="shared" si="7"/>
        <v>3390</v>
      </c>
    </row>
    <row r="130" spans="1:7" ht="12" customHeight="1" x14ac:dyDescent="0.25">
      <c r="A130" s="13" t="s">
        <v>259</v>
      </c>
      <c r="B130" s="10" t="s">
        <v>802</v>
      </c>
      <c r="C130" s="336"/>
      <c r="D130" s="336"/>
      <c r="E130" s="234">
        <v>1948</v>
      </c>
      <c r="F130" s="592"/>
      <c r="G130" s="595">
        <f t="shared" si="7"/>
        <v>1948</v>
      </c>
    </row>
    <row r="131" spans="1:7" ht="12" customHeight="1" x14ac:dyDescent="0.25">
      <c r="A131" s="13" t="s">
        <v>260</v>
      </c>
      <c r="B131" s="10" t="s">
        <v>446</v>
      </c>
      <c r="C131" s="336"/>
      <c r="D131" s="336"/>
      <c r="E131" s="234"/>
      <c r="F131" s="592"/>
      <c r="G131" s="595">
        <f t="shared" si="7"/>
        <v>0</v>
      </c>
    </row>
    <row r="132" spans="1:7" ht="12" customHeight="1" thickBot="1" x14ac:dyDescent="0.3">
      <c r="A132" s="11" t="s">
        <v>261</v>
      </c>
      <c r="B132" s="10" t="s">
        <v>803</v>
      </c>
      <c r="C132" s="336"/>
      <c r="D132" s="336"/>
      <c r="E132" s="234">
        <v>1442</v>
      </c>
      <c r="F132" s="592"/>
      <c r="G132" s="595">
        <f t="shared" si="7"/>
        <v>1442</v>
      </c>
    </row>
    <row r="133" spans="1:7" ht="12" customHeight="1" thickBot="1" x14ac:dyDescent="0.3">
      <c r="A133" s="18" t="s">
        <v>22</v>
      </c>
      <c r="B133" s="104" t="s">
        <v>440</v>
      </c>
      <c r="C133" s="335">
        <f>SUM(C134:C139)</f>
        <v>0</v>
      </c>
      <c r="D133" s="335">
        <f>SUM(D134:D139)</f>
        <v>0</v>
      </c>
      <c r="E133" s="233">
        <f>SUM(E134:E139)</f>
        <v>0</v>
      </c>
      <c r="F133" s="592"/>
      <c r="G133" s="595">
        <f t="shared" si="7"/>
        <v>0</v>
      </c>
    </row>
    <row r="134" spans="1:7" ht="12" customHeight="1" x14ac:dyDescent="0.25">
      <c r="A134" s="13" t="s">
        <v>89</v>
      </c>
      <c r="B134" s="7" t="s">
        <v>447</v>
      </c>
      <c r="C134" s="336"/>
      <c r="D134" s="336"/>
      <c r="E134" s="234"/>
      <c r="F134" s="592"/>
      <c r="G134" s="595">
        <f t="shared" si="7"/>
        <v>0</v>
      </c>
    </row>
    <row r="135" spans="1:7" ht="12" customHeight="1" x14ac:dyDescent="0.25">
      <c r="A135" s="13" t="s">
        <v>90</v>
      </c>
      <c r="B135" s="7" t="s">
        <v>441</v>
      </c>
      <c r="C135" s="336"/>
      <c r="D135" s="336"/>
      <c r="E135" s="234"/>
      <c r="F135" s="592"/>
      <c r="G135" s="595">
        <f t="shared" si="7"/>
        <v>0</v>
      </c>
    </row>
    <row r="136" spans="1:7" ht="12" customHeight="1" x14ac:dyDescent="0.25">
      <c r="A136" s="13" t="s">
        <v>91</v>
      </c>
      <c r="B136" s="7" t="s">
        <v>442</v>
      </c>
      <c r="C136" s="336"/>
      <c r="D136" s="336"/>
      <c r="E136" s="234"/>
      <c r="F136" s="592"/>
      <c r="G136" s="595">
        <f t="shared" si="7"/>
        <v>0</v>
      </c>
    </row>
    <row r="137" spans="1:7" ht="12" customHeight="1" x14ac:dyDescent="0.25">
      <c r="A137" s="13" t="s">
        <v>166</v>
      </c>
      <c r="B137" s="7" t="s">
        <v>443</v>
      </c>
      <c r="C137" s="336"/>
      <c r="D137" s="336"/>
      <c r="E137" s="234"/>
      <c r="F137" s="592"/>
      <c r="G137" s="595">
        <f t="shared" si="7"/>
        <v>0</v>
      </c>
    </row>
    <row r="138" spans="1:7" ht="12" customHeight="1" x14ac:dyDescent="0.25">
      <c r="A138" s="13" t="s">
        <v>167</v>
      </c>
      <c r="B138" s="7" t="s">
        <v>444</v>
      </c>
      <c r="C138" s="336"/>
      <c r="D138" s="336"/>
      <c r="E138" s="234"/>
      <c r="F138" s="592"/>
      <c r="G138" s="595">
        <f t="shared" si="7"/>
        <v>0</v>
      </c>
    </row>
    <row r="139" spans="1:7" ht="12" customHeight="1" thickBot="1" x14ac:dyDescent="0.3">
      <c r="A139" s="11" t="s">
        <v>168</v>
      </c>
      <c r="B139" s="7" t="s">
        <v>445</v>
      </c>
      <c r="C139" s="336"/>
      <c r="D139" s="336"/>
      <c r="E139" s="234"/>
      <c r="F139" s="592"/>
      <c r="G139" s="595">
        <f t="shared" si="7"/>
        <v>0</v>
      </c>
    </row>
    <row r="140" spans="1:7" ht="12" customHeight="1" thickBot="1" x14ac:dyDescent="0.3">
      <c r="A140" s="18" t="s">
        <v>23</v>
      </c>
      <c r="B140" s="104" t="s">
        <v>451</v>
      </c>
      <c r="C140" s="341">
        <f>+C141+C142+C143+C144</f>
        <v>12043</v>
      </c>
      <c r="D140" s="341">
        <f>+D141+D142+D143+D144</f>
        <v>12593</v>
      </c>
      <c r="E140" s="379">
        <f>+E141+E142+E143+E144</f>
        <v>12810</v>
      </c>
      <c r="F140" s="592">
        <f t="shared" si="6"/>
        <v>1.0172317954419121</v>
      </c>
      <c r="G140" s="595">
        <f t="shared" si="7"/>
        <v>217</v>
      </c>
    </row>
    <row r="141" spans="1:7" ht="12" customHeight="1" x14ac:dyDescent="0.25">
      <c r="A141" s="13" t="s">
        <v>92</v>
      </c>
      <c r="B141" s="7" t="s">
        <v>365</v>
      </c>
      <c r="C141" s="336"/>
      <c r="D141" s="336"/>
      <c r="E141" s="234"/>
      <c r="F141" s="592"/>
      <c r="G141" s="595">
        <f t="shared" si="7"/>
        <v>0</v>
      </c>
    </row>
    <row r="142" spans="1:7" ht="12" customHeight="1" x14ac:dyDescent="0.25">
      <c r="A142" s="13" t="s">
        <v>93</v>
      </c>
      <c r="B142" s="7" t="s">
        <v>366</v>
      </c>
      <c r="C142" s="336">
        <v>12043</v>
      </c>
      <c r="D142" s="336">
        <v>12593</v>
      </c>
      <c r="E142" s="234">
        <v>12810</v>
      </c>
      <c r="F142" s="592">
        <f t="shared" si="6"/>
        <v>1.0172317954419121</v>
      </c>
      <c r="G142" s="595">
        <f t="shared" si="7"/>
        <v>217</v>
      </c>
    </row>
    <row r="143" spans="1:7" ht="12" customHeight="1" x14ac:dyDescent="0.25">
      <c r="A143" s="13" t="s">
        <v>279</v>
      </c>
      <c r="B143" s="7" t="s">
        <v>452</v>
      </c>
      <c r="C143" s="336"/>
      <c r="D143" s="336"/>
      <c r="E143" s="234"/>
      <c r="F143" s="592"/>
      <c r="G143" s="595">
        <f t="shared" si="7"/>
        <v>0</v>
      </c>
    </row>
    <row r="144" spans="1:7" ht="12" customHeight="1" thickBot="1" x14ac:dyDescent="0.3">
      <c r="A144" s="11" t="s">
        <v>280</v>
      </c>
      <c r="B144" s="5" t="s">
        <v>385</v>
      </c>
      <c r="C144" s="336"/>
      <c r="D144" s="336"/>
      <c r="E144" s="234"/>
      <c r="F144" s="592"/>
      <c r="G144" s="595">
        <f t="shared" si="7"/>
        <v>0</v>
      </c>
    </row>
    <row r="145" spans="1:7" ht="12" customHeight="1" thickBot="1" x14ac:dyDescent="0.3">
      <c r="A145" s="18" t="s">
        <v>24</v>
      </c>
      <c r="B145" s="104" t="s">
        <v>453</v>
      </c>
      <c r="C145" s="424">
        <f>SUM(C146:C150)</f>
        <v>0</v>
      </c>
      <c r="D145" s="424">
        <f>SUM(D146:D150)</f>
        <v>0</v>
      </c>
      <c r="E145" s="418">
        <f>SUM(E146:E150)</f>
        <v>0</v>
      </c>
      <c r="F145" s="592"/>
      <c r="G145" s="595">
        <f t="shared" si="7"/>
        <v>0</v>
      </c>
    </row>
    <row r="146" spans="1:7" ht="12" customHeight="1" x14ac:dyDescent="0.25">
      <c r="A146" s="13" t="s">
        <v>94</v>
      </c>
      <c r="B146" s="7" t="s">
        <v>448</v>
      </c>
      <c r="C146" s="336"/>
      <c r="D146" s="336"/>
      <c r="E146" s="234"/>
      <c r="F146" s="592"/>
      <c r="G146" s="595">
        <f t="shared" si="7"/>
        <v>0</v>
      </c>
    </row>
    <row r="147" spans="1:7" ht="12" customHeight="1" x14ac:dyDescent="0.25">
      <c r="A147" s="13" t="s">
        <v>95</v>
      </c>
      <c r="B147" s="7" t="s">
        <v>455</v>
      </c>
      <c r="C147" s="336"/>
      <c r="D147" s="336"/>
      <c r="E147" s="234"/>
      <c r="F147" s="592"/>
      <c r="G147" s="595">
        <f t="shared" si="7"/>
        <v>0</v>
      </c>
    </row>
    <row r="148" spans="1:7" ht="12" customHeight="1" x14ac:dyDescent="0.25">
      <c r="A148" s="13" t="s">
        <v>291</v>
      </c>
      <c r="B148" s="7" t="s">
        <v>450</v>
      </c>
      <c r="C148" s="336"/>
      <c r="D148" s="336"/>
      <c r="E148" s="234"/>
      <c r="F148" s="592"/>
      <c r="G148" s="595">
        <f t="shared" si="7"/>
        <v>0</v>
      </c>
    </row>
    <row r="149" spans="1:7" ht="12" customHeight="1" x14ac:dyDescent="0.25">
      <c r="A149" s="13" t="s">
        <v>292</v>
      </c>
      <c r="B149" s="7" t="s">
        <v>456</v>
      </c>
      <c r="C149" s="336"/>
      <c r="D149" s="336"/>
      <c r="E149" s="234"/>
      <c r="F149" s="592"/>
      <c r="G149" s="595">
        <f t="shared" si="7"/>
        <v>0</v>
      </c>
    </row>
    <row r="150" spans="1:7" ht="12" customHeight="1" thickBot="1" x14ac:dyDescent="0.3">
      <c r="A150" s="13" t="s">
        <v>454</v>
      </c>
      <c r="B150" s="7" t="s">
        <v>457</v>
      </c>
      <c r="C150" s="336"/>
      <c r="D150" s="336"/>
      <c r="E150" s="234"/>
      <c r="F150" s="592"/>
      <c r="G150" s="595">
        <f t="shared" si="7"/>
        <v>0</v>
      </c>
    </row>
    <row r="151" spans="1:7" ht="12" customHeight="1" thickBot="1" x14ac:dyDescent="0.3">
      <c r="A151" s="18" t="s">
        <v>25</v>
      </c>
      <c r="B151" s="104" t="s">
        <v>458</v>
      </c>
      <c r="C151" s="425"/>
      <c r="D151" s="425"/>
      <c r="E151" s="419"/>
      <c r="F151" s="592"/>
      <c r="G151" s="595">
        <f t="shared" si="7"/>
        <v>0</v>
      </c>
    </row>
    <row r="152" spans="1:7" ht="12" customHeight="1" thickBot="1" x14ac:dyDescent="0.3">
      <c r="A152" s="18" t="s">
        <v>26</v>
      </c>
      <c r="B152" s="104" t="s">
        <v>459</v>
      </c>
      <c r="C152" s="425"/>
      <c r="D152" s="425"/>
      <c r="E152" s="419"/>
      <c r="F152" s="592"/>
      <c r="G152" s="595">
        <f t="shared" si="7"/>
        <v>0</v>
      </c>
    </row>
    <row r="153" spans="1:7" ht="15" customHeight="1" thickBot="1" x14ac:dyDescent="0.3">
      <c r="A153" s="18" t="s">
        <v>27</v>
      </c>
      <c r="B153" s="104" t="s">
        <v>461</v>
      </c>
      <c r="C153" s="426">
        <f>+C129+C133+C140+C145+C151+C152</f>
        <v>12043</v>
      </c>
      <c r="D153" s="426">
        <f>+D129+D133+D140+D145+D151+D152</f>
        <v>12593</v>
      </c>
      <c r="E153" s="420">
        <f>+E129+E133+E140+E145+E151+E152</f>
        <v>16200</v>
      </c>
      <c r="F153" s="592">
        <f t="shared" si="6"/>
        <v>1.2864289684745494</v>
      </c>
      <c r="G153" s="595">
        <f t="shared" si="7"/>
        <v>3607</v>
      </c>
    </row>
    <row r="154" spans="1:7" s="1" customFormat="1" ht="12.95" customHeight="1" thickBot="1" x14ac:dyDescent="0.25">
      <c r="A154" s="260" t="s">
        <v>28</v>
      </c>
      <c r="B154" s="323" t="s">
        <v>460</v>
      </c>
      <c r="C154" s="426">
        <f>+C128+C153</f>
        <v>945864</v>
      </c>
      <c r="D154" s="426">
        <f>+D128+D153</f>
        <v>875923</v>
      </c>
      <c r="E154" s="420">
        <f>+E128+E153</f>
        <v>1999857</v>
      </c>
      <c r="F154" s="592">
        <f t="shared" si="6"/>
        <v>2.2831424680023242</v>
      </c>
      <c r="G154" s="595">
        <f t="shared" si="7"/>
        <v>1123934</v>
      </c>
    </row>
    <row r="155" spans="1:7" x14ac:dyDescent="0.25">
      <c r="C155" s="326"/>
    </row>
    <row r="156" spans="1:7" x14ac:dyDescent="0.25">
      <c r="C156" s="326"/>
    </row>
    <row r="157" spans="1:7" x14ac:dyDescent="0.25">
      <c r="C157" s="326"/>
    </row>
    <row r="158" spans="1:7" ht="16.5" customHeight="1" x14ac:dyDescent="0.25">
      <c r="C158" s="326"/>
    </row>
    <row r="159" spans="1:7" x14ac:dyDescent="0.25">
      <c r="C159" s="326"/>
    </row>
    <row r="160" spans="1:7" x14ac:dyDescent="0.25">
      <c r="C160" s="326"/>
    </row>
    <row r="161" spans="3:3" x14ac:dyDescent="0.25">
      <c r="C161" s="326"/>
    </row>
    <row r="162" spans="3:3" x14ac:dyDescent="0.25">
      <c r="C162" s="326"/>
    </row>
    <row r="163" spans="3:3" x14ac:dyDescent="0.25">
      <c r="C163" s="326"/>
    </row>
    <row r="164" spans="3:3" x14ac:dyDescent="0.25">
      <c r="C164" s="326"/>
    </row>
    <row r="165" spans="3:3" x14ac:dyDescent="0.25">
      <c r="C165" s="326"/>
    </row>
    <row r="166" spans="3:3" x14ac:dyDescent="0.25">
      <c r="C166" s="326"/>
    </row>
    <row r="167" spans="3:3" x14ac:dyDescent="0.25">
      <c r="C167" s="326"/>
    </row>
  </sheetData>
  <mergeCells count="4">
    <mergeCell ref="A1:E1"/>
    <mergeCell ref="A89:E89"/>
    <mergeCell ref="A90:B90"/>
    <mergeCell ref="A2:B2"/>
  </mergeCells>
  <phoneticPr fontId="32" type="noConversion"/>
  <printOptions horizontalCentered="1" verticalCentered="1"/>
  <pageMargins left="0.39370078740157483" right="0.39370078740157483" top="1.2598425196850394" bottom="0.6692913385826772" header="0.59055118110236227" footer="0.39370078740157483"/>
  <pageSetup paperSize="9" scale="73" fitToHeight="2" orientation="portrait" r:id="rId1"/>
  <headerFooter alignWithMargins="0">
    <oddHeader>&amp;C&amp;"Times New Roman CE,Félkövér"&amp;12&amp;UTájékoztató kimutatások, mérlegek&amp;U
Bátaszék Város Önkormányzat
2017. ÉVI KÖLTSÉGVETÉSÉNEK ÖSSZEVONT MÉRLEGE&amp;R&amp;"Times New Roman CE,Félkövér dőlt"&amp;11 1. számú tájékoztató tábla
a 4/2017.(III. 08.) önk.-i rendelethez</oddHeader>
    <oddFooter>&amp;C&amp;P</oddFooter>
  </headerFooter>
  <rowBreaks count="1" manualBreakCount="1">
    <brk id="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  <pageSetUpPr fitToPage="1"/>
  </sheetPr>
  <dimension ref="A1:J161"/>
  <sheetViews>
    <sheetView topLeftCell="A144" zoomScale="130" zoomScaleNormal="130" zoomScaleSheetLayoutView="100" workbookViewId="0">
      <selection activeCell="D170" sqref="D170"/>
    </sheetView>
  </sheetViews>
  <sheetFormatPr defaultRowHeight="15.75" x14ac:dyDescent="0.25"/>
  <cols>
    <col min="1" max="1" width="9.5" style="324" customWidth="1"/>
    <col min="2" max="2" width="59.6640625" style="324" customWidth="1"/>
    <col min="3" max="3" width="14.83203125" style="325" customWidth="1"/>
    <col min="4" max="4" width="13.83203125" style="325" customWidth="1"/>
    <col min="5" max="5" width="14.1640625" style="347" customWidth="1"/>
    <col min="6" max="6" width="17.33203125" style="347" customWidth="1"/>
    <col min="7" max="16384" width="9.33203125" style="347"/>
  </cols>
  <sheetData>
    <row r="1" spans="1:6" ht="15.95" customHeight="1" x14ac:dyDescent="0.25">
      <c r="A1" s="936" t="s">
        <v>15</v>
      </c>
      <c r="B1" s="936"/>
      <c r="C1" s="936"/>
      <c r="D1" s="936"/>
      <c r="E1" s="936"/>
      <c r="F1" s="936"/>
    </row>
    <row r="2" spans="1:6" ht="15.95" customHeight="1" thickBot="1" x14ac:dyDescent="0.3">
      <c r="A2" s="945" t="s">
        <v>144</v>
      </c>
      <c r="B2" s="945"/>
      <c r="C2" s="267"/>
      <c r="D2" s="632"/>
      <c r="F2" s="632" t="s">
        <v>812</v>
      </c>
    </row>
    <row r="3" spans="1:6" x14ac:dyDescent="0.25">
      <c r="A3" s="946" t="s">
        <v>67</v>
      </c>
      <c r="B3" s="948" t="s">
        <v>17</v>
      </c>
      <c r="C3" s="937" t="str">
        <f>+CONCATENATE(LEFT([1]ÖSSZEFÜGGÉSEK!A6,4),". évi")</f>
        <v>2017. évi</v>
      </c>
      <c r="D3" s="937"/>
      <c r="E3" s="938"/>
      <c r="F3" s="939"/>
    </row>
    <row r="4" spans="1:6" ht="40.5" thickBot="1" x14ac:dyDescent="0.3">
      <c r="A4" s="947"/>
      <c r="B4" s="949"/>
      <c r="C4" s="633" t="s">
        <v>813</v>
      </c>
      <c r="D4" s="661" t="s">
        <v>869</v>
      </c>
      <c r="E4" s="633" t="s">
        <v>994</v>
      </c>
      <c r="F4" s="634" t="str">
        <f>+CONCATENATE(LEFT([1]ÖSSZEFÜGGÉSEK!A6,4)," 5.",CHAR(10),"Módosítás utáni")</f>
        <v>2017 5.
Módosítás utáni</v>
      </c>
    </row>
    <row r="5" spans="1:6" s="348" customFormat="1" ht="12" customHeight="1" thickBot="1" x14ac:dyDescent="0.25">
      <c r="A5" s="344" t="s">
        <v>481</v>
      </c>
      <c r="B5" s="345" t="s">
        <v>482</v>
      </c>
      <c r="C5" s="345" t="s">
        <v>483</v>
      </c>
      <c r="D5" s="766" t="s">
        <v>485</v>
      </c>
      <c r="E5" s="345" t="s">
        <v>484</v>
      </c>
      <c r="F5" s="648" t="s">
        <v>871</v>
      </c>
    </row>
    <row r="6" spans="1:6" s="349" customFormat="1" ht="12" customHeight="1" thickBot="1" x14ac:dyDescent="0.25">
      <c r="A6" s="18" t="s">
        <v>18</v>
      </c>
      <c r="B6" s="19" t="s">
        <v>243</v>
      </c>
      <c r="C6" s="335">
        <f>+C7+C8+C9+C10+C11+C12</f>
        <v>366720</v>
      </c>
      <c r="D6" s="335">
        <f t="shared" ref="D6:F6" si="0">+D7+D8+D9+D10+D11+D12</f>
        <v>390354</v>
      </c>
      <c r="E6" s="335">
        <f t="shared" si="0"/>
        <v>43864</v>
      </c>
      <c r="F6" s="261">
        <f t="shared" si="0"/>
        <v>434218</v>
      </c>
    </row>
    <row r="7" spans="1:6" s="349" customFormat="1" ht="12" customHeight="1" x14ac:dyDescent="0.2">
      <c r="A7" s="13" t="s">
        <v>96</v>
      </c>
      <c r="B7" s="350" t="s">
        <v>244</v>
      </c>
      <c r="C7" s="337">
        <v>117477</v>
      </c>
      <c r="D7" s="767">
        <v>117477</v>
      </c>
      <c r="E7" s="767">
        <v>1000</v>
      </c>
      <c r="F7" s="729">
        <f>D7+E7</f>
        <v>118477</v>
      </c>
    </row>
    <row r="8" spans="1:6" s="349" customFormat="1" ht="12" customHeight="1" x14ac:dyDescent="0.2">
      <c r="A8" s="12" t="s">
        <v>97</v>
      </c>
      <c r="B8" s="351" t="s">
        <v>245</v>
      </c>
      <c r="C8" s="336">
        <v>136511</v>
      </c>
      <c r="D8" s="768">
        <v>140015</v>
      </c>
      <c r="E8" s="768">
        <v>9513</v>
      </c>
      <c r="F8" s="729">
        <f>D8+E8</f>
        <v>149528</v>
      </c>
    </row>
    <row r="9" spans="1:6" s="349" customFormat="1" ht="12" customHeight="1" x14ac:dyDescent="0.2">
      <c r="A9" s="12" t="s">
        <v>98</v>
      </c>
      <c r="B9" s="772" t="s">
        <v>246</v>
      </c>
      <c r="C9" s="336">
        <v>105316</v>
      </c>
      <c r="D9" s="768">
        <v>111128</v>
      </c>
      <c r="E9" s="768">
        <v>8659</v>
      </c>
      <c r="F9" s="729">
        <f t="shared" ref="F9:F12" si="1">D9+E9</f>
        <v>119787</v>
      </c>
    </row>
    <row r="10" spans="1:6" s="349" customFormat="1" ht="12" customHeight="1" x14ac:dyDescent="0.2">
      <c r="A10" s="12" t="s">
        <v>99</v>
      </c>
      <c r="B10" s="772" t="s">
        <v>247</v>
      </c>
      <c r="C10" s="336">
        <v>7416</v>
      </c>
      <c r="D10" s="768">
        <v>7416</v>
      </c>
      <c r="E10" s="768">
        <v>1843</v>
      </c>
      <c r="F10" s="729">
        <f t="shared" si="1"/>
        <v>9259</v>
      </c>
    </row>
    <row r="11" spans="1:6" s="349" customFormat="1" ht="12" customHeight="1" x14ac:dyDescent="0.2">
      <c r="A11" s="12" t="s">
        <v>140</v>
      </c>
      <c r="B11" s="773" t="s">
        <v>422</v>
      </c>
      <c r="C11" s="336"/>
      <c r="D11" s="768">
        <v>13766</v>
      </c>
      <c r="E11" s="768">
        <v>22849</v>
      </c>
      <c r="F11" s="729">
        <f t="shared" si="1"/>
        <v>36615</v>
      </c>
    </row>
    <row r="12" spans="1:6" s="349" customFormat="1" ht="12" customHeight="1" thickBot="1" x14ac:dyDescent="0.25">
      <c r="A12" s="14" t="s">
        <v>100</v>
      </c>
      <c r="B12" s="259" t="s">
        <v>423</v>
      </c>
      <c r="C12" s="423"/>
      <c r="D12" s="774">
        <v>552</v>
      </c>
      <c r="E12" s="768"/>
      <c r="F12" s="729">
        <f t="shared" si="1"/>
        <v>552</v>
      </c>
    </row>
    <row r="13" spans="1:6" s="349" customFormat="1" ht="12" customHeight="1" thickBot="1" x14ac:dyDescent="0.25">
      <c r="A13" s="18" t="s">
        <v>19</v>
      </c>
      <c r="B13" s="257" t="s">
        <v>248</v>
      </c>
      <c r="C13" s="335">
        <f>+C14+C15+C16+C17+C18</f>
        <v>106382</v>
      </c>
      <c r="D13" s="335">
        <f t="shared" ref="D13:F13" si="2">+D14+D15+D16+D17+D18</f>
        <v>117439</v>
      </c>
      <c r="E13" s="335">
        <f t="shared" si="2"/>
        <v>25941</v>
      </c>
      <c r="F13" s="261">
        <f t="shared" si="2"/>
        <v>143380</v>
      </c>
    </row>
    <row r="14" spans="1:6" s="349" customFormat="1" ht="12" customHeight="1" x14ac:dyDescent="0.2">
      <c r="A14" s="13" t="s">
        <v>102</v>
      </c>
      <c r="B14" s="350" t="s">
        <v>249</v>
      </c>
      <c r="C14" s="337"/>
      <c r="D14" s="767"/>
      <c r="E14" s="767"/>
      <c r="F14" s="729">
        <f>D14+E14</f>
        <v>0</v>
      </c>
    </row>
    <row r="15" spans="1:6" s="349" customFormat="1" ht="12" customHeight="1" x14ac:dyDescent="0.2">
      <c r="A15" s="12" t="s">
        <v>103</v>
      </c>
      <c r="B15" s="351" t="s">
        <v>250</v>
      </c>
      <c r="C15" s="336"/>
      <c r="D15" s="768"/>
      <c r="E15" s="768"/>
      <c r="F15" s="729">
        <f>D15+E15</f>
        <v>0</v>
      </c>
    </row>
    <row r="16" spans="1:6" s="349" customFormat="1" ht="12" customHeight="1" x14ac:dyDescent="0.2">
      <c r="A16" s="12" t="s">
        <v>104</v>
      </c>
      <c r="B16" s="351" t="s">
        <v>415</v>
      </c>
      <c r="C16" s="336"/>
      <c r="D16" s="768"/>
      <c r="E16" s="768"/>
      <c r="F16" s="729">
        <f t="shared" ref="F16:F19" si="3">D16+E16</f>
        <v>0</v>
      </c>
    </row>
    <row r="17" spans="1:6" s="349" customFormat="1" ht="12" customHeight="1" x14ac:dyDescent="0.2">
      <c r="A17" s="12" t="s">
        <v>105</v>
      </c>
      <c r="B17" s="351" t="s">
        <v>416</v>
      </c>
      <c r="C17" s="336"/>
      <c r="D17" s="768"/>
      <c r="E17" s="768"/>
      <c r="F17" s="729">
        <f t="shared" si="3"/>
        <v>0</v>
      </c>
    </row>
    <row r="18" spans="1:6" s="349" customFormat="1" ht="12" customHeight="1" x14ac:dyDescent="0.2">
      <c r="A18" s="12" t="s">
        <v>106</v>
      </c>
      <c r="B18" s="351" t="s">
        <v>251</v>
      </c>
      <c r="C18" s="637">
        <v>106382</v>
      </c>
      <c r="D18" s="730">
        <v>117439</v>
      </c>
      <c r="E18" s="768">
        <v>25941</v>
      </c>
      <c r="F18" s="729">
        <f t="shared" si="3"/>
        <v>143380</v>
      </c>
    </row>
    <row r="19" spans="1:6" s="349" customFormat="1" ht="12" customHeight="1" thickBot="1" x14ac:dyDescent="0.25">
      <c r="A19" s="14" t="s">
        <v>115</v>
      </c>
      <c r="B19" s="259" t="s">
        <v>252</v>
      </c>
      <c r="C19" s="338"/>
      <c r="D19" s="638"/>
      <c r="E19" s="638"/>
      <c r="F19" s="729">
        <f t="shared" si="3"/>
        <v>0</v>
      </c>
    </row>
    <row r="20" spans="1:6" s="349" customFormat="1" ht="12" customHeight="1" thickBot="1" x14ac:dyDescent="0.25">
      <c r="A20" s="18" t="s">
        <v>20</v>
      </c>
      <c r="B20" s="19" t="s">
        <v>253</v>
      </c>
      <c r="C20" s="335">
        <f>+C21+C22+C23+C24+C25</f>
        <v>18000</v>
      </c>
      <c r="D20" s="335">
        <f t="shared" ref="D20:F20" si="4">+D21+D22+D23+D24+D25</f>
        <v>1041600</v>
      </c>
      <c r="E20" s="335">
        <f t="shared" si="4"/>
        <v>-409</v>
      </c>
      <c r="F20" s="261">
        <f t="shared" si="4"/>
        <v>1041191</v>
      </c>
    </row>
    <row r="21" spans="1:6" s="349" customFormat="1" ht="12" customHeight="1" x14ac:dyDescent="0.2">
      <c r="A21" s="13" t="s">
        <v>85</v>
      </c>
      <c r="B21" s="350" t="s">
        <v>254</v>
      </c>
      <c r="C21" s="337"/>
      <c r="D21" s="767"/>
      <c r="E21" s="767">
        <v>2536</v>
      </c>
      <c r="F21" s="729">
        <f>D21+E21</f>
        <v>2536</v>
      </c>
    </row>
    <row r="22" spans="1:6" s="349" customFormat="1" ht="12" customHeight="1" x14ac:dyDescent="0.2">
      <c r="A22" s="12" t="s">
        <v>86</v>
      </c>
      <c r="B22" s="351" t="s">
        <v>255</v>
      </c>
      <c r="C22" s="336"/>
      <c r="D22" s="768"/>
      <c r="E22" s="768"/>
      <c r="F22" s="729">
        <f>D22+E22</f>
        <v>0</v>
      </c>
    </row>
    <row r="23" spans="1:6" s="349" customFormat="1" ht="12" customHeight="1" x14ac:dyDescent="0.2">
      <c r="A23" s="12" t="s">
        <v>87</v>
      </c>
      <c r="B23" s="351" t="s">
        <v>417</v>
      </c>
      <c r="C23" s="336"/>
      <c r="D23" s="768"/>
      <c r="E23" s="768"/>
      <c r="F23" s="729">
        <f t="shared" ref="F23:F26" si="5">D23+E23</f>
        <v>0</v>
      </c>
    </row>
    <row r="24" spans="1:6" s="349" customFormat="1" ht="12" customHeight="1" x14ac:dyDescent="0.2">
      <c r="A24" s="12" t="s">
        <v>88</v>
      </c>
      <c r="B24" s="351" t="s">
        <v>418</v>
      </c>
      <c r="C24" s="336"/>
      <c r="D24" s="768"/>
      <c r="E24" s="768"/>
      <c r="F24" s="729">
        <f t="shared" si="5"/>
        <v>0</v>
      </c>
    </row>
    <row r="25" spans="1:6" s="349" customFormat="1" ht="12" customHeight="1" x14ac:dyDescent="0.2">
      <c r="A25" s="12" t="s">
        <v>162</v>
      </c>
      <c r="B25" s="351" t="s">
        <v>256</v>
      </c>
      <c r="C25" s="336">
        <v>18000</v>
      </c>
      <c r="D25" s="768">
        <v>1041600</v>
      </c>
      <c r="E25" s="768">
        <v>-2945</v>
      </c>
      <c r="F25" s="729">
        <f t="shared" si="5"/>
        <v>1038655</v>
      </c>
    </row>
    <row r="26" spans="1:6" s="349" customFormat="1" ht="12" customHeight="1" thickBot="1" x14ac:dyDescent="0.25">
      <c r="A26" s="14" t="s">
        <v>163</v>
      </c>
      <c r="B26" s="352" t="s">
        <v>257</v>
      </c>
      <c r="C26" s="338"/>
      <c r="D26" s="638">
        <v>1018100</v>
      </c>
      <c r="E26" s="638"/>
      <c r="F26" s="729">
        <f t="shared" si="5"/>
        <v>1018100</v>
      </c>
    </row>
    <row r="27" spans="1:6" s="349" customFormat="1" ht="12" customHeight="1" thickBot="1" x14ac:dyDescent="0.25">
      <c r="A27" s="18" t="s">
        <v>164</v>
      </c>
      <c r="B27" s="19" t="s">
        <v>544</v>
      </c>
      <c r="C27" s="341">
        <f>SUM(C28:C34)</f>
        <v>279210</v>
      </c>
      <c r="D27" s="341">
        <f t="shared" ref="D27:F27" si="6">SUM(D28:D34)</f>
        <v>239862</v>
      </c>
      <c r="E27" s="341">
        <f t="shared" si="6"/>
        <v>9000</v>
      </c>
      <c r="F27" s="264">
        <f t="shared" si="6"/>
        <v>248862</v>
      </c>
    </row>
    <row r="28" spans="1:6" s="349" customFormat="1" ht="12" customHeight="1" x14ac:dyDescent="0.2">
      <c r="A28" s="13" t="s">
        <v>259</v>
      </c>
      <c r="B28" s="350" t="s">
        <v>539</v>
      </c>
      <c r="C28" s="337">
        <v>32000</v>
      </c>
      <c r="D28" s="767">
        <v>32000</v>
      </c>
      <c r="E28" s="640"/>
      <c r="F28" s="729">
        <f>D28+E28</f>
        <v>32000</v>
      </c>
    </row>
    <row r="29" spans="1:6" s="349" customFormat="1" ht="12" customHeight="1" x14ac:dyDescent="0.2">
      <c r="A29" s="12" t="s">
        <v>260</v>
      </c>
      <c r="B29" s="351" t="s">
        <v>540</v>
      </c>
      <c r="C29" s="336"/>
      <c r="D29" s="768"/>
      <c r="E29" s="768"/>
      <c r="F29" s="729">
        <f>D29+E29</f>
        <v>0</v>
      </c>
    </row>
    <row r="30" spans="1:6" s="349" customFormat="1" ht="12" customHeight="1" x14ac:dyDescent="0.2">
      <c r="A30" s="12" t="s">
        <v>261</v>
      </c>
      <c r="B30" s="351" t="s">
        <v>541</v>
      </c>
      <c r="C30" s="336">
        <v>230000</v>
      </c>
      <c r="D30" s="768">
        <v>190652</v>
      </c>
      <c r="E30" s="768">
        <v>9000</v>
      </c>
      <c r="F30" s="729">
        <f t="shared" ref="F30:F34" si="7">D30+E30</f>
        <v>199652</v>
      </c>
    </row>
    <row r="31" spans="1:6" s="349" customFormat="1" ht="12" customHeight="1" x14ac:dyDescent="0.2">
      <c r="A31" s="12" t="s">
        <v>262</v>
      </c>
      <c r="B31" s="351" t="s">
        <v>542</v>
      </c>
      <c r="C31" s="336">
        <v>500</v>
      </c>
      <c r="D31" s="768">
        <v>500</v>
      </c>
      <c r="E31" s="768"/>
      <c r="F31" s="729">
        <f t="shared" si="7"/>
        <v>500</v>
      </c>
    </row>
    <row r="32" spans="1:6" s="349" customFormat="1" ht="12" customHeight="1" x14ac:dyDescent="0.2">
      <c r="A32" s="12" t="s">
        <v>536</v>
      </c>
      <c r="B32" s="351" t="s">
        <v>263</v>
      </c>
      <c r="C32" s="336">
        <v>16000</v>
      </c>
      <c r="D32" s="768">
        <v>16000</v>
      </c>
      <c r="E32" s="768"/>
      <c r="F32" s="729">
        <f t="shared" si="7"/>
        <v>16000</v>
      </c>
    </row>
    <row r="33" spans="1:6" s="349" customFormat="1" ht="12" customHeight="1" x14ac:dyDescent="0.2">
      <c r="A33" s="12" t="s">
        <v>537</v>
      </c>
      <c r="B33" s="351" t="s">
        <v>264</v>
      </c>
      <c r="C33" s="336">
        <v>710</v>
      </c>
      <c r="D33" s="768">
        <v>710</v>
      </c>
      <c r="E33" s="768"/>
      <c r="F33" s="729">
        <f t="shared" si="7"/>
        <v>710</v>
      </c>
    </row>
    <row r="34" spans="1:6" s="349" customFormat="1" ht="12" customHeight="1" thickBot="1" x14ac:dyDescent="0.25">
      <c r="A34" s="14" t="s">
        <v>538</v>
      </c>
      <c r="B34" s="352" t="s">
        <v>265</v>
      </c>
      <c r="C34" s="338"/>
      <c r="D34" s="638"/>
      <c r="E34" s="638"/>
      <c r="F34" s="729">
        <f t="shared" si="7"/>
        <v>0</v>
      </c>
    </row>
    <row r="35" spans="1:6" s="349" customFormat="1" ht="12" customHeight="1" thickBot="1" x14ac:dyDescent="0.25">
      <c r="A35" s="18" t="s">
        <v>22</v>
      </c>
      <c r="B35" s="19" t="s">
        <v>424</v>
      </c>
      <c r="C35" s="335">
        <f>SUM(C36:C46)</f>
        <v>33406</v>
      </c>
      <c r="D35" s="335">
        <f t="shared" ref="D35:F35" si="8">SUM(D36:D46)</f>
        <v>33406</v>
      </c>
      <c r="E35" s="335">
        <f t="shared" si="8"/>
        <v>13895</v>
      </c>
      <c r="F35" s="261">
        <f t="shared" si="8"/>
        <v>47301</v>
      </c>
    </row>
    <row r="36" spans="1:6" s="349" customFormat="1" ht="12" customHeight="1" x14ac:dyDescent="0.2">
      <c r="A36" s="13" t="s">
        <v>89</v>
      </c>
      <c r="B36" s="350" t="s">
        <v>268</v>
      </c>
      <c r="C36" s="337">
        <v>60</v>
      </c>
      <c r="D36" s="767">
        <v>60</v>
      </c>
      <c r="E36" s="767"/>
      <c r="F36" s="729">
        <f>D36+E36</f>
        <v>60</v>
      </c>
    </row>
    <row r="37" spans="1:6" s="349" customFormat="1" ht="12" customHeight="1" x14ac:dyDescent="0.2">
      <c r="A37" s="12" t="s">
        <v>90</v>
      </c>
      <c r="B37" s="351" t="s">
        <v>269</v>
      </c>
      <c r="C37" s="637">
        <v>24067</v>
      </c>
      <c r="D37" s="730">
        <v>24067</v>
      </c>
      <c r="E37" s="768"/>
      <c r="F37" s="729">
        <f>D37+E37</f>
        <v>24067</v>
      </c>
    </row>
    <row r="38" spans="1:6" s="349" customFormat="1" ht="12" customHeight="1" x14ac:dyDescent="0.2">
      <c r="A38" s="12" t="s">
        <v>91</v>
      </c>
      <c r="B38" s="351" t="s">
        <v>270</v>
      </c>
      <c r="C38" s="637">
        <v>2710</v>
      </c>
      <c r="D38" s="730">
        <v>2710</v>
      </c>
      <c r="E38" s="768">
        <v>2300</v>
      </c>
      <c r="F38" s="729">
        <f t="shared" ref="F38:F46" si="9">D38+E38</f>
        <v>5010</v>
      </c>
    </row>
    <row r="39" spans="1:6" s="349" customFormat="1" ht="12" customHeight="1" x14ac:dyDescent="0.2">
      <c r="A39" s="12" t="s">
        <v>166</v>
      </c>
      <c r="B39" s="351" t="s">
        <v>271</v>
      </c>
      <c r="C39" s="637"/>
      <c r="D39" s="730"/>
      <c r="E39" s="768"/>
      <c r="F39" s="729">
        <f t="shared" si="9"/>
        <v>0</v>
      </c>
    </row>
    <row r="40" spans="1:6" s="349" customFormat="1" ht="12" customHeight="1" x14ac:dyDescent="0.2">
      <c r="A40" s="12" t="s">
        <v>167</v>
      </c>
      <c r="B40" s="351" t="s">
        <v>272</v>
      </c>
      <c r="C40" s="637"/>
      <c r="D40" s="730"/>
      <c r="E40" s="768"/>
      <c r="F40" s="729">
        <f t="shared" si="9"/>
        <v>0</v>
      </c>
    </row>
    <row r="41" spans="1:6" s="349" customFormat="1" ht="12" customHeight="1" x14ac:dyDescent="0.2">
      <c r="A41" s="12" t="s">
        <v>168</v>
      </c>
      <c r="B41" s="351" t="s">
        <v>273</v>
      </c>
      <c r="C41" s="637">
        <v>4748</v>
      </c>
      <c r="D41" s="730">
        <v>4748</v>
      </c>
      <c r="E41" s="768">
        <v>7830</v>
      </c>
      <c r="F41" s="729">
        <f t="shared" si="9"/>
        <v>12578</v>
      </c>
    </row>
    <row r="42" spans="1:6" s="349" customFormat="1" ht="12" customHeight="1" x14ac:dyDescent="0.2">
      <c r="A42" s="12" t="s">
        <v>169</v>
      </c>
      <c r="B42" s="351" t="s">
        <v>274</v>
      </c>
      <c r="C42" s="637">
        <v>1400</v>
      </c>
      <c r="D42" s="730">
        <v>1400</v>
      </c>
      <c r="E42" s="768">
        <v>3765</v>
      </c>
      <c r="F42" s="729">
        <f t="shared" si="9"/>
        <v>5165</v>
      </c>
    </row>
    <row r="43" spans="1:6" s="349" customFormat="1" ht="12" customHeight="1" x14ac:dyDescent="0.2">
      <c r="A43" s="12" t="s">
        <v>170</v>
      </c>
      <c r="B43" s="351" t="s">
        <v>543</v>
      </c>
      <c r="C43" s="637">
        <v>355</v>
      </c>
      <c r="D43" s="730">
        <v>355</v>
      </c>
      <c r="E43" s="768"/>
      <c r="F43" s="729">
        <f t="shared" si="9"/>
        <v>355</v>
      </c>
    </row>
    <row r="44" spans="1:6" s="349" customFormat="1" ht="12" customHeight="1" x14ac:dyDescent="0.2">
      <c r="A44" s="12" t="s">
        <v>266</v>
      </c>
      <c r="B44" s="351" t="s">
        <v>276</v>
      </c>
      <c r="C44" s="339"/>
      <c r="D44" s="769"/>
      <c r="E44" s="769"/>
      <c r="F44" s="729">
        <f t="shared" si="9"/>
        <v>0</v>
      </c>
    </row>
    <row r="45" spans="1:6" s="349" customFormat="1" ht="12" customHeight="1" x14ac:dyDescent="0.2">
      <c r="A45" s="14" t="s">
        <v>267</v>
      </c>
      <c r="B45" s="352" t="s">
        <v>426</v>
      </c>
      <c r="C45" s="340">
        <v>50</v>
      </c>
      <c r="D45" s="770">
        <v>50</v>
      </c>
      <c r="E45" s="770"/>
      <c r="F45" s="729">
        <f t="shared" si="9"/>
        <v>50</v>
      </c>
    </row>
    <row r="46" spans="1:6" s="349" customFormat="1" ht="12" customHeight="1" thickBot="1" x14ac:dyDescent="0.25">
      <c r="A46" s="14" t="s">
        <v>425</v>
      </c>
      <c r="B46" s="259" t="s">
        <v>277</v>
      </c>
      <c r="C46" s="340">
        <v>16</v>
      </c>
      <c r="D46" s="770">
        <v>16</v>
      </c>
      <c r="E46" s="770"/>
      <c r="F46" s="729">
        <f t="shared" si="9"/>
        <v>16</v>
      </c>
    </row>
    <row r="47" spans="1:6" s="349" customFormat="1" ht="12" customHeight="1" thickBot="1" x14ac:dyDescent="0.25">
      <c r="A47" s="18" t="s">
        <v>23</v>
      </c>
      <c r="B47" s="19" t="s">
        <v>278</v>
      </c>
      <c r="C47" s="335">
        <f>SUM(C48:C52)</f>
        <v>0</v>
      </c>
      <c r="D47" s="335">
        <f t="shared" ref="D47:F47" si="10">SUM(D48:D52)</f>
        <v>3783</v>
      </c>
      <c r="E47" s="335">
        <f t="shared" si="10"/>
        <v>25317</v>
      </c>
      <c r="F47" s="261">
        <f t="shared" si="10"/>
        <v>29100</v>
      </c>
    </row>
    <row r="48" spans="1:6" s="349" customFormat="1" ht="12" customHeight="1" x14ac:dyDescent="0.2">
      <c r="A48" s="13" t="s">
        <v>92</v>
      </c>
      <c r="B48" s="350" t="s">
        <v>282</v>
      </c>
      <c r="C48" s="392"/>
      <c r="D48" s="641"/>
      <c r="E48" s="641"/>
      <c r="F48" s="731">
        <f>D48+E48</f>
        <v>0</v>
      </c>
    </row>
    <row r="49" spans="1:6" s="349" customFormat="1" ht="12" customHeight="1" x14ac:dyDescent="0.2">
      <c r="A49" s="12" t="s">
        <v>93</v>
      </c>
      <c r="B49" s="351" t="s">
        <v>283</v>
      </c>
      <c r="C49" s="339"/>
      <c r="D49" s="769">
        <v>3783</v>
      </c>
      <c r="E49" s="769">
        <v>25317</v>
      </c>
      <c r="F49" s="731">
        <f>D49+E49</f>
        <v>29100</v>
      </c>
    </row>
    <row r="50" spans="1:6" s="349" customFormat="1" ht="12" customHeight="1" x14ac:dyDescent="0.2">
      <c r="A50" s="12" t="s">
        <v>279</v>
      </c>
      <c r="B50" s="351" t="s">
        <v>284</v>
      </c>
      <c r="C50" s="339"/>
      <c r="D50" s="769"/>
      <c r="E50" s="769"/>
      <c r="F50" s="731">
        <f t="shared" ref="F50:F52" si="11">D50+E50</f>
        <v>0</v>
      </c>
    </row>
    <row r="51" spans="1:6" s="349" customFormat="1" ht="12" customHeight="1" x14ac:dyDescent="0.2">
      <c r="A51" s="12" t="s">
        <v>280</v>
      </c>
      <c r="B51" s="351" t="s">
        <v>285</v>
      </c>
      <c r="C51" s="339"/>
      <c r="D51" s="769"/>
      <c r="E51" s="769"/>
      <c r="F51" s="731">
        <f t="shared" si="11"/>
        <v>0</v>
      </c>
    </row>
    <row r="52" spans="1:6" s="349" customFormat="1" ht="12" customHeight="1" thickBot="1" x14ac:dyDescent="0.25">
      <c r="A52" s="14" t="s">
        <v>281</v>
      </c>
      <c r="B52" s="259" t="s">
        <v>286</v>
      </c>
      <c r="C52" s="340"/>
      <c r="D52" s="770"/>
      <c r="E52" s="770"/>
      <c r="F52" s="731">
        <f t="shared" si="11"/>
        <v>0</v>
      </c>
    </row>
    <row r="53" spans="1:6" s="349" customFormat="1" ht="12" customHeight="1" thickBot="1" x14ac:dyDescent="0.25">
      <c r="A53" s="18" t="s">
        <v>171</v>
      </c>
      <c r="B53" s="19" t="s">
        <v>287</v>
      </c>
      <c r="C53" s="335">
        <f>SUM(C54:C56)</f>
        <v>1020</v>
      </c>
      <c r="D53" s="335">
        <f t="shared" ref="D53:F53" si="12">SUM(D54:D56)</f>
        <v>6002</v>
      </c>
      <c r="E53" s="335">
        <f t="shared" si="12"/>
        <v>0</v>
      </c>
      <c r="F53" s="261">
        <f t="shared" si="12"/>
        <v>6002</v>
      </c>
    </row>
    <row r="54" spans="1:6" s="349" customFormat="1" ht="12" customHeight="1" x14ac:dyDescent="0.2">
      <c r="A54" s="13" t="s">
        <v>94</v>
      </c>
      <c r="B54" s="350" t="s">
        <v>288</v>
      </c>
      <c r="C54" s="337"/>
      <c r="D54" s="767"/>
      <c r="E54" s="767"/>
      <c r="F54" s="729">
        <f>D54+E54</f>
        <v>0</v>
      </c>
    </row>
    <row r="55" spans="1:6" s="349" customFormat="1" ht="12" customHeight="1" x14ac:dyDescent="0.2">
      <c r="A55" s="12" t="s">
        <v>95</v>
      </c>
      <c r="B55" s="351" t="s">
        <v>419</v>
      </c>
      <c r="C55" s="336">
        <v>1020</v>
      </c>
      <c r="D55" s="768">
        <v>1020</v>
      </c>
      <c r="E55" s="768"/>
      <c r="F55" s="729">
        <f>D55+E55</f>
        <v>1020</v>
      </c>
    </row>
    <row r="56" spans="1:6" s="349" customFormat="1" ht="12" customHeight="1" x14ac:dyDescent="0.2">
      <c r="A56" s="12" t="s">
        <v>291</v>
      </c>
      <c r="B56" s="351" t="s">
        <v>289</v>
      </c>
      <c r="C56" s="336"/>
      <c r="D56" s="768">
        <v>4982</v>
      </c>
      <c r="E56" s="768"/>
      <c r="F56" s="729">
        <f t="shared" ref="F56:F57" si="13">D56+E56</f>
        <v>4982</v>
      </c>
    </row>
    <row r="57" spans="1:6" s="349" customFormat="1" ht="12" customHeight="1" thickBot="1" x14ac:dyDescent="0.25">
      <c r="A57" s="14" t="s">
        <v>292</v>
      </c>
      <c r="B57" s="259" t="s">
        <v>290</v>
      </c>
      <c r="C57" s="338"/>
      <c r="D57" s="638"/>
      <c r="E57" s="638"/>
      <c r="F57" s="729">
        <f t="shared" si="13"/>
        <v>0</v>
      </c>
    </row>
    <row r="58" spans="1:6" s="349" customFormat="1" ht="12" customHeight="1" thickBot="1" x14ac:dyDescent="0.25">
      <c r="A58" s="18" t="s">
        <v>25</v>
      </c>
      <c r="B58" s="257" t="s">
        <v>293</v>
      </c>
      <c r="C58" s="335">
        <f>SUM(C59:C61)</f>
        <v>10896</v>
      </c>
      <c r="D58" s="335">
        <f t="shared" ref="D58:F58" si="14">SUM(D59:D61)</f>
        <v>5396</v>
      </c>
      <c r="E58" s="335">
        <f t="shared" si="14"/>
        <v>0</v>
      </c>
      <c r="F58" s="261">
        <f t="shared" si="14"/>
        <v>5396</v>
      </c>
    </row>
    <row r="59" spans="1:6" s="349" customFormat="1" ht="12" customHeight="1" x14ac:dyDescent="0.2">
      <c r="A59" s="13" t="s">
        <v>172</v>
      </c>
      <c r="B59" s="350" t="s">
        <v>295</v>
      </c>
      <c r="C59" s="339"/>
      <c r="D59" s="769"/>
      <c r="E59" s="769"/>
      <c r="F59" s="732">
        <f>D59+E59</f>
        <v>0</v>
      </c>
    </row>
    <row r="60" spans="1:6" s="349" customFormat="1" ht="12" customHeight="1" x14ac:dyDescent="0.2">
      <c r="A60" s="12" t="s">
        <v>173</v>
      </c>
      <c r="B60" s="351" t="s">
        <v>420</v>
      </c>
      <c r="C60" s="339">
        <v>4650</v>
      </c>
      <c r="D60" s="769">
        <v>4650</v>
      </c>
      <c r="E60" s="769"/>
      <c r="F60" s="732">
        <f>D60+E60</f>
        <v>4650</v>
      </c>
    </row>
    <row r="61" spans="1:6" s="349" customFormat="1" ht="12" customHeight="1" x14ac:dyDescent="0.2">
      <c r="A61" s="12" t="s">
        <v>221</v>
      </c>
      <c r="B61" s="351" t="s">
        <v>296</v>
      </c>
      <c r="C61" s="339">
        <v>6246</v>
      </c>
      <c r="D61" s="769">
        <v>746</v>
      </c>
      <c r="E61" s="769"/>
      <c r="F61" s="732">
        <f t="shared" ref="F61:F62" si="15">D61+E61</f>
        <v>746</v>
      </c>
    </row>
    <row r="62" spans="1:6" s="349" customFormat="1" ht="12" customHeight="1" thickBot="1" x14ac:dyDescent="0.25">
      <c r="A62" s="14" t="s">
        <v>294</v>
      </c>
      <c r="B62" s="259" t="s">
        <v>297</v>
      </c>
      <c r="C62" s="339"/>
      <c r="D62" s="769"/>
      <c r="E62" s="769"/>
      <c r="F62" s="732">
        <f t="shared" si="15"/>
        <v>0</v>
      </c>
    </row>
    <row r="63" spans="1:6" s="349" customFormat="1" ht="12" customHeight="1" thickBot="1" x14ac:dyDescent="0.25">
      <c r="A63" s="411" t="s">
        <v>464</v>
      </c>
      <c r="B63" s="19" t="s">
        <v>298</v>
      </c>
      <c r="C63" s="341">
        <f>+C6+C13+C20+C27+C35+C47+C53+C58</f>
        <v>815634</v>
      </c>
      <c r="D63" s="341">
        <f t="shared" ref="D63:F63" si="16">+D6+D13+D20+D27+D35+D47+D53+D58</f>
        <v>1837842</v>
      </c>
      <c r="E63" s="341">
        <f t="shared" si="16"/>
        <v>117608</v>
      </c>
      <c r="F63" s="264">
        <f t="shared" si="16"/>
        <v>1955450</v>
      </c>
    </row>
    <row r="64" spans="1:6" s="349" customFormat="1" ht="12" customHeight="1" thickBot="1" x14ac:dyDescent="0.25">
      <c r="A64" s="393" t="s">
        <v>299</v>
      </c>
      <c r="B64" s="257" t="s">
        <v>300</v>
      </c>
      <c r="C64" s="335">
        <f>SUM(C65:C67)</f>
        <v>0</v>
      </c>
      <c r="D64" s="635"/>
      <c r="E64" s="635">
        <f>SUM(E65:E67)</f>
        <v>0</v>
      </c>
      <c r="F64" s="261">
        <f>SUM(F65:F67)</f>
        <v>0</v>
      </c>
    </row>
    <row r="65" spans="1:6" s="349" customFormat="1" ht="12" customHeight="1" x14ac:dyDescent="0.2">
      <c r="A65" s="13" t="s">
        <v>331</v>
      </c>
      <c r="B65" s="350" t="s">
        <v>301</v>
      </c>
      <c r="C65" s="339"/>
      <c r="D65" s="769"/>
      <c r="E65" s="769"/>
      <c r="F65" s="732">
        <f>D65+E65</f>
        <v>0</v>
      </c>
    </row>
    <row r="66" spans="1:6" s="349" customFormat="1" ht="12" customHeight="1" x14ac:dyDescent="0.2">
      <c r="A66" s="12" t="s">
        <v>340</v>
      </c>
      <c r="B66" s="351" t="s">
        <v>302</v>
      </c>
      <c r="C66" s="339"/>
      <c r="D66" s="769"/>
      <c r="E66" s="769"/>
      <c r="F66" s="732">
        <f>D66+E66</f>
        <v>0</v>
      </c>
    </row>
    <row r="67" spans="1:6" s="349" customFormat="1" ht="12" customHeight="1" thickBot="1" x14ac:dyDescent="0.25">
      <c r="A67" s="14" t="s">
        <v>341</v>
      </c>
      <c r="B67" s="407" t="s">
        <v>449</v>
      </c>
      <c r="C67" s="339"/>
      <c r="D67" s="769"/>
      <c r="E67" s="769"/>
      <c r="F67" s="732">
        <f>D67+E67</f>
        <v>0</v>
      </c>
    </row>
    <row r="68" spans="1:6" s="349" customFormat="1" ht="12" customHeight="1" thickBot="1" x14ac:dyDescent="0.25">
      <c r="A68" s="393" t="s">
        <v>304</v>
      </c>
      <c r="B68" s="257" t="s">
        <v>305</v>
      </c>
      <c r="C68" s="335">
        <f>SUM(C69:C72)</f>
        <v>0</v>
      </c>
      <c r="D68" s="635"/>
      <c r="E68" s="635">
        <f>SUM(E69:E72)</f>
        <v>0</v>
      </c>
      <c r="F68" s="261">
        <f>SUM(F69:F72)</f>
        <v>0</v>
      </c>
    </row>
    <row r="69" spans="1:6" s="349" customFormat="1" ht="12" customHeight="1" x14ac:dyDescent="0.2">
      <c r="A69" s="13" t="s">
        <v>141</v>
      </c>
      <c r="B69" s="350" t="s">
        <v>306</v>
      </c>
      <c r="C69" s="339"/>
      <c r="D69" s="769"/>
      <c r="E69" s="769"/>
      <c r="F69" s="732">
        <f>D69+E69</f>
        <v>0</v>
      </c>
    </row>
    <row r="70" spans="1:6" s="349" customFormat="1" ht="12" customHeight="1" x14ac:dyDescent="0.2">
      <c r="A70" s="12" t="s">
        <v>142</v>
      </c>
      <c r="B70" s="351" t="s">
        <v>307</v>
      </c>
      <c r="C70" s="339"/>
      <c r="D70" s="769"/>
      <c r="E70" s="769"/>
      <c r="F70" s="732">
        <f>D70+E70</f>
        <v>0</v>
      </c>
    </row>
    <row r="71" spans="1:6" s="349" customFormat="1" ht="12" customHeight="1" x14ac:dyDescent="0.2">
      <c r="A71" s="12" t="s">
        <v>332</v>
      </c>
      <c r="B71" s="351" t="s">
        <v>308</v>
      </c>
      <c r="C71" s="339"/>
      <c r="D71" s="769"/>
      <c r="E71" s="769"/>
      <c r="F71" s="732">
        <f t="shared" ref="F71:F72" si="17">D71+E71</f>
        <v>0</v>
      </c>
    </row>
    <row r="72" spans="1:6" s="349" customFormat="1" ht="12" customHeight="1" thickBot="1" x14ac:dyDescent="0.25">
      <c r="A72" s="14" t="s">
        <v>333</v>
      </c>
      <c r="B72" s="259" t="s">
        <v>309</v>
      </c>
      <c r="C72" s="339"/>
      <c r="D72" s="769"/>
      <c r="E72" s="769"/>
      <c r="F72" s="732">
        <f t="shared" si="17"/>
        <v>0</v>
      </c>
    </row>
    <row r="73" spans="1:6" s="349" customFormat="1" ht="12" customHeight="1" thickBot="1" x14ac:dyDescent="0.25">
      <c r="A73" s="393" t="s">
        <v>310</v>
      </c>
      <c r="B73" s="257" t="s">
        <v>311</v>
      </c>
      <c r="C73" s="335">
        <f>SUM(C74:C75)</f>
        <v>132383</v>
      </c>
      <c r="D73" s="335">
        <f t="shared" ref="D73:F73" si="18">SUM(D74:D75)</f>
        <v>162015</v>
      </c>
      <c r="E73" s="335">
        <f t="shared" si="18"/>
        <v>0</v>
      </c>
      <c r="F73" s="261">
        <f t="shared" si="18"/>
        <v>162015</v>
      </c>
    </row>
    <row r="74" spans="1:6" s="349" customFormat="1" ht="12" customHeight="1" x14ac:dyDescent="0.2">
      <c r="A74" s="13" t="s">
        <v>334</v>
      </c>
      <c r="B74" s="350" t="s">
        <v>312</v>
      </c>
      <c r="C74" s="339">
        <v>132383</v>
      </c>
      <c r="D74" s="769">
        <v>162015</v>
      </c>
      <c r="E74" s="769"/>
      <c r="F74" s="732">
        <f>D74+E74</f>
        <v>162015</v>
      </c>
    </row>
    <row r="75" spans="1:6" s="349" customFormat="1" ht="12" customHeight="1" thickBot="1" x14ac:dyDescent="0.25">
      <c r="A75" s="14" t="s">
        <v>335</v>
      </c>
      <c r="B75" s="259" t="s">
        <v>313</v>
      </c>
      <c r="C75" s="339"/>
      <c r="D75" s="769"/>
      <c r="E75" s="769"/>
      <c r="F75" s="732">
        <f>D75+E75</f>
        <v>0</v>
      </c>
    </row>
    <row r="76" spans="1:6" s="349" customFormat="1" ht="12" customHeight="1" thickBot="1" x14ac:dyDescent="0.25">
      <c r="A76" s="393" t="s">
        <v>314</v>
      </c>
      <c r="B76" s="257" t="s">
        <v>315</v>
      </c>
      <c r="C76" s="335">
        <f>SUM(C77:C79)</f>
        <v>0</v>
      </c>
      <c r="D76" s="635"/>
      <c r="E76" s="635">
        <f>SUM(E77:E79)</f>
        <v>0</v>
      </c>
      <c r="F76" s="261">
        <f>SUM(F77:F79)</f>
        <v>0</v>
      </c>
    </row>
    <row r="77" spans="1:6" s="349" customFormat="1" ht="12" customHeight="1" x14ac:dyDescent="0.2">
      <c r="A77" s="13" t="s">
        <v>336</v>
      </c>
      <c r="B77" s="350" t="s">
        <v>316</v>
      </c>
      <c r="C77" s="339"/>
      <c r="D77" s="769"/>
      <c r="E77" s="769"/>
      <c r="F77" s="732">
        <f>D77+E77</f>
        <v>0</v>
      </c>
    </row>
    <row r="78" spans="1:6" s="349" customFormat="1" ht="12" customHeight="1" x14ac:dyDescent="0.2">
      <c r="A78" s="12" t="s">
        <v>337</v>
      </c>
      <c r="B78" s="351" t="s">
        <v>317</v>
      </c>
      <c r="C78" s="339"/>
      <c r="D78" s="769"/>
      <c r="E78" s="769"/>
      <c r="F78" s="732">
        <f>D78+E78</f>
        <v>0</v>
      </c>
    </row>
    <row r="79" spans="1:6" s="349" customFormat="1" ht="12" customHeight="1" thickBot="1" x14ac:dyDescent="0.25">
      <c r="A79" s="14" t="s">
        <v>338</v>
      </c>
      <c r="B79" s="259" t="s">
        <v>318</v>
      </c>
      <c r="C79" s="339"/>
      <c r="D79" s="769"/>
      <c r="E79" s="769"/>
      <c r="F79" s="732">
        <f>D79+E79</f>
        <v>0</v>
      </c>
    </row>
    <row r="80" spans="1:6" s="349" customFormat="1" ht="12" customHeight="1" thickBot="1" x14ac:dyDescent="0.25">
      <c r="A80" s="393" t="s">
        <v>319</v>
      </c>
      <c r="B80" s="257" t="s">
        <v>339</v>
      </c>
      <c r="C80" s="335">
        <f>SUM(C81:C84)</f>
        <v>0</v>
      </c>
      <c r="D80" s="635"/>
      <c r="E80" s="635">
        <f>SUM(E81:E84)</f>
        <v>0</v>
      </c>
      <c r="F80" s="261">
        <f>SUM(F81:F84)</f>
        <v>0</v>
      </c>
    </row>
    <row r="81" spans="1:6" s="349" customFormat="1" ht="12" customHeight="1" x14ac:dyDescent="0.2">
      <c r="A81" s="354" t="s">
        <v>320</v>
      </c>
      <c r="B81" s="350" t="s">
        <v>321</v>
      </c>
      <c r="C81" s="339"/>
      <c r="D81" s="769"/>
      <c r="E81" s="769"/>
      <c r="F81" s="732">
        <f>D81+E81</f>
        <v>0</v>
      </c>
    </row>
    <row r="82" spans="1:6" s="349" customFormat="1" ht="12" customHeight="1" x14ac:dyDescent="0.2">
      <c r="A82" s="355" t="s">
        <v>322</v>
      </c>
      <c r="B82" s="351" t="s">
        <v>323</v>
      </c>
      <c r="C82" s="339"/>
      <c r="D82" s="769"/>
      <c r="E82" s="769"/>
      <c r="F82" s="732">
        <f>D82+E82</f>
        <v>0</v>
      </c>
    </row>
    <row r="83" spans="1:6" s="349" customFormat="1" ht="12" customHeight="1" x14ac:dyDescent="0.2">
      <c r="A83" s="355" t="s">
        <v>324</v>
      </c>
      <c r="B83" s="351" t="s">
        <v>325</v>
      </c>
      <c r="C83" s="339"/>
      <c r="D83" s="769"/>
      <c r="E83" s="769"/>
      <c r="F83" s="732">
        <f t="shared" ref="F83:F84" si="19">D83+E83</f>
        <v>0</v>
      </c>
    </row>
    <row r="84" spans="1:6" s="349" customFormat="1" ht="12" customHeight="1" thickBot="1" x14ac:dyDescent="0.25">
      <c r="A84" s="356" t="s">
        <v>326</v>
      </c>
      <c r="B84" s="259" t="s">
        <v>327</v>
      </c>
      <c r="C84" s="339"/>
      <c r="D84" s="769"/>
      <c r="E84" s="769"/>
      <c r="F84" s="732">
        <f t="shared" si="19"/>
        <v>0</v>
      </c>
    </row>
    <row r="85" spans="1:6" s="349" customFormat="1" ht="12" customHeight="1" thickBot="1" x14ac:dyDescent="0.25">
      <c r="A85" s="393" t="s">
        <v>328</v>
      </c>
      <c r="B85" s="257" t="s">
        <v>463</v>
      </c>
      <c r="C85" s="395"/>
      <c r="D85" s="642"/>
      <c r="E85" s="642"/>
      <c r="F85" s="261">
        <f t="shared" ref="F85:F86" si="20">C85+E85</f>
        <v>0</v>
      </c>
    </row>
    <row r="86" spans="1:6" s="349" customFormat="1" ht="13.5" customHeight="1" thickBot="1" x14ac:dyDescent="0.25">
      <c r="A86" s="393" t="s">
        <v>330</v>
      </c>
      <c r="B86" s="257" t="s">
        <v>329</v>
      </c>
      <c r="C86" s="395"/>
      <c r="D86" s="642"/>
      <c r="E86" s="642"/>
      <c r="F86" s="261">
        <f t="shared" si="20"/>
        <v>0</v>
      </c>
    </row>
    <row r="87" spans="1:6" s="349" customFormat="1" ht="15.75" customHeight="1" thickBot="1" x14ac:dyDescent="0.25">
      <c r="A87" s="393" t="s">
        <v>342</v>
      </c>
      <c r="B87" s="357" t="s">
        <v>466</v>
      </c>
      <c r="C87" s="341">
        <f>+C64+C68+C73+C76+C80+C86+C85</f>
        <v>132383</v>
      </c>
      <c r="D87" s="341">
        <f t="shared" ref="D87:F87" si="21">+D64+D68+D73+D76+D80+D86+D85</f>
        <v>162015</v>
      </c>
      <c r="E87" s="341">
        <f t="shared" si="21"/>
        <v>0</v>
      </c>
      <c r="F87" s="264">
        <f t="shared" si="21"/>
        <v>162015</v>
      </c>
    </row>
    <row r="88" spans="1:6" s="349" customFormat="1" ht="25.5" customHeight="1" thickBot="1" x14ac:dyDescent="0.25">
      <c r="A88" s="394" t="s">
        <v>465</v>
      </c>
      <c r="B88" s="358" t="s">
        <v>467</v>
      </c>
      <c r="C88" s="341">
        <f>+C63+C87</f>
        <v>948017</v>
      </c>
      <c r="D88" s="341">
        <f t="shared" ref="D88:F88" si="22">+D63+D87</f>
        <v>1999857</v>
      </c>
      <c r="E88" s="341">
        <f t="shared" si="22"/>
        <v>117608</v>
      </c>
      <c r="F88" s="264">
        <f t="shared" si="22"/>
        <v>2117465</v>
      </c>
    </row>
    <row r="89" spans="1:6" s="349" customFormat="1" ht="30.75" customHeight="1" x14ac:dyDescent="0.2">
      <c r="A89" s="643"/>
      <c r="B89" s="644"/>
      <c r="C89" s="645"/>
      <c r="D89" s="645"/>
    </row>
    <row r="90" spans="1:6" ht="16.5" customHeight="1" x14ac:dyDescent="0.25">
      <c r="A90" s="936" t="s">
        <v>46</v>
      </c>
      <c r="B90" s="936"/>
      <c r="C90" s="936"/>
      <c r="D90" s="936"/>
      <c r="E90" s="936"/>
      <c r="F90" s="936"/>
    </row>
    <row r="91" spans="1:6" s="359" customFormat="1" ht="16.5" customHeight="1" thickBot="1" x14ac:dyDescent="0.3">
      <c r="A91" s="950" t="s">
        <v>145</v>
      </c>
      <c r="B91" s="950"/>
      <c r="C91" s="646"/>
      <c r="D91" s="646"/>
      <c r="F91" s="647" t="str">
        <f>F2</f>
        <v>ezer forintban!</v>
      </c>
    </row>
    <row r="92" spans="1:6" ht="16.5" thickBot="1" x14ac:dyDescent="0.3">
      <c r="A92" s="946" t="s">
        <v>67</v>
      </c>
      <c r="B92" s="951" t="s">
        <v>814</v>
      </c>
      <c r="C92" s="940" t="str">
        <f>+CONCATENATE(LEFT([1]ÖSSZEFÜGGÉSEK!A6,4),". évi")</f>
        <v>2017. évi</v>
      </c>
      <c r="D92" s="941"/>
      <c r="E92" s="942"/>
      <c r="F92" s="943"/>
    </row>
    <row r="93" spans="1:6" ht="40.5" thickBot="1" x14ac:dyDescent="0.3">
      <c r="A93" s="947"/>
      <c r="B93" s="949"/>
      <c r="C93" s="762" t="s">
        <v>813</v>
      </c>
      <c r="D93" s="661" t="s">
        <v>869</v>
      </c>
      <c r="E93" s="633" t="s">
        <v>994</v>
      </c>
      <c r="F93" s="634" t="str">
        <f>+CONCATENATE(LEFT([1]ÖSSZEFÜGGÉSEK!A95,4)," 5.",CHAR(10),"Módosítás utáni")</f>
        <v xml:space="preserve"> 5.
Módosítás utáni</v>
      </c>
    </row>
    <row r="94" spans="1:6" s="348" customFormat="1" ht="12" customHeight="1" thickBot="1" x14ac:dyDescent="0.25">
      <c r="A94" s="25" t="s">
        <v>481</v>
      </c>
      <c r="B94" s="26" t="s">
        <v>482</v>
      </c>
      <c r="C94" s="26" t="s">
        <v>483</v>
      </c>
      <c r="D94" s="766" t="s">
        <v>485</v>
      </c>
      <c r="E94" s="345" t="s">
        <v>484</v>
      </c>
      <c r="F94" s="648" t="s">
        <v>871</v>
      </c>
    </row>
    <row r="95" spans="1:6" ht="12" customHeight="1" thickBot="1" x14ac:dyDescent="0.3">
      <c r="A95" s="20" t="s">
        <v>18</v>
      </c>
      <c r="B95" s="24" t="s">
        <v>427</v>
      </c>
      <c r="C95" s="335">
        <f t="shared" ref="C95:F95" si="23">C96+C97+C98+C99+C100+C113</f>
        <v>829725</v>
      </c>
      <c r="D95" s="335">
        <f t="shared" si="23"/>
        <v>881725</v>
      </c>
      <c r="E95" s="335">
        <f t="shared" si="23"/>
        <v>1066902</v>
      </c>
      <c r="F95" s="261">
        <f t="shared" si="23"/>
        <v>1948627</v>
      </c>
    </row>
    <row r="96" spans="1:6" ht="12" customHeight="1" x14ac:dyDescent="0.25">
      <c r="A96" s="15" t="s">
        <v>96</v>
      </c>
      <c r="B96" s="8" t="s">
        <v>48</v>
      </c>
      <c r="C96" s="337">
        <v>132909</v>
      </c>
      <c r="D96" s="767">
        <v>147784</v>
      </c>
      <c r="E96" s="649">
        <v>3287</v>
      </c>
      <c r="F96" s="733">
        <f>D96+E96</f>
        <v>151071</v>
      </c>
    </row>
    <row r="97" spans="1:6" ht="12" customHeight="1" x14ac:dyDescent="0.25">
      <c r="A97" s="12" t="s">
        <v>97</v>
      </c>
      <c r="B97" s="6" t="s">
        <v>174</v>
      </c>
      <c r="C97" s="336">
        <v>29299</v>
      </c>
      <c r="D97" s="768">
        <v>31034</v>
      </c>
      <c r="E97" s="768">
        <v>168</v>
      </c>
      <c r="F97" s="734">
        <f>D97+E97</f>
        <v>31202</v>
      </c>
    </row>
    <row r="98" spans="1:6" ht="12" customHeight="1" x14ac:dyDescent="0.25">
      <c r="A98" s="12" t="s">
        <v>98</v>
      </c>
      <c r="B98" s="6" t="s">
        <v>132</v>
      </c>
      <c r="C98" s="771">
        <v>132557</v>
      </c>
      <c r="D98" s="735">
        <v>153038</v>
      </c>
      <c r="E98" s="638">
        <v>12375</v>
      </c>
      <c r="F98" s="734">
        <f t="shared" ref="F98:F99" si="24">D98+E98</f>
        <v>165413</v>
      </c>
    </row>
    <row r="99" spans="1:6" ht="12" customHeight="1" x14ac:dyDescent="0.25">
      <c r="A99" s="12" t="s">
        <v>99</v>
      </c>
      <c r="B99" s="9" t="s">
        <v>175</v>
      </c>
      <c r="C99" s="771">
        <v>27100</v>
      </c>
      <c r="D99" s="735">
        <v>27100</v>
      </c>
      <c r="E99" s="638">
        <v>-3861</v>
      </c>
      <c r="F99" s="734">
        <f t="shared" si="24"/>
        <v>23239</v>
      </c>
    </row>
    <row r="100" spans="1:6" ht="12" customHeight="1" x14ac:dyDescent="0.25">
      <c r="A100" s="12" t="s">
        <v>110</v>
      </c>
      <c r="B100" s="17" t="s">
        <v>176</v>
      </c>
      <c r="C100" s="771">
        <f>C101+C102+C103+C104+C105+C106+C107+C108+C109+C110+C111+C112</f>
        <v>446760</v>
      </c>
      <c r="D100" s="771">
        <f t="shared" ref="D100:F100" si="25">D101+D102+D103+D104+D105+D106+D107+D108+D109+D110+D111+D112</f>
        <v>460433</v>
      </c>
      <c r="E100" s="771">
        <f t="shared" si="25"/>
        <v>-3910</v>
      </c>
      <c r="F100" s="698">
        <f t="shared" si="25"/>
        <v>456523</v>
      </c>
    </row>
    <row r="101" spans="1:6" ht="12" customHeight="1" x14ac:dyDescent="0.25">
      <c r="A101" s="12" t="s">
        <v>100</v>
      </c>
      <c r="B101" s="6" t="s">
        <v>432</v>
      </c>
      <c r="C101" s="771"/>
      <c r="D101" s="735">
        <v>319</v>
      </c>
      <c r="E101" s="638"/>
      <c r="F101" s="736">
        <f>D101+E101</f>
        <v>319</v>
      </c>
    </row>
    <row r="102" spans="1:6" ht="12" customHeight="1" x14ac:dyDescent="0.25">
      <c r="A102" s="12" t="s">
        <v>101</v>
      </c>
      <c r="B102" s="118" t="s">
        <v>431</v>
      </c>
      <c r="C102" s="771"/>
      <c r="D102" s="735"/>
      <c r="E102" s="638"/>
      <c r="F102" s="736">
        <f t="shared" ref="F102:F112" si="26">D102+E102</f>
        <v>0</v>
      </c>
    </row>
    <row r="103" spans="1:6" ht="12" customHeight="1" x14ac:dyDescent="0.25">
      <c r="A103" s="12" t="s">
        <v>111</v>
      </c>
      <c r="B103" s="118" t="s">
        <v>430</v>
      </c>
      <c r="C103" s="771"/>
      <c r="D103" s="735"/>
      <c r="E103" s="638"/>
      <c r="F103" s="736">
        <f t="shared" si="26"/>
        <v>0</v>
      </c>
    </row>
    <row r="104" spans="1:6" ht="12" customHeight="1" x14ac:dyDescent="0.25">
      <c r="A104" s="12" t="s">
        <v>112</v>
      </c>
      <c r="B104" s="116" t="s">
        <v>345</v>
      </c>
      <c r="C104" s="771"/>
      <c r="D104" s="735"/>
      <c r="E104" s="638"/>
      <c r="F104" s="736">
        <f t="shared" si="26"/>
        <v>0</v>
      </c>
    </row>
    <row r="105" spans="1:6" ht="12" customHeight="1" x14ac:dyDescent="0.25">
      <c r="A105" s="12" t="s">
        <v>113</v>
      </c>
      <c r="B105" s="117" t="s">
        <v>346</v>
      </c>
      <c r="C105" s="771"/>
      <c r="D105" s="735"/>
      <c r="E105" s="638"/>
      <c r="F105" s="736">
        <f t="shared" si="26"/>
        <v>0</v>
      </c>
    </row>
    <row r="106" spans="1:6" ht="12" customHeight="1" x14ac:dyDescent="0.25">
      <c r="A106" s="12" t="s">
        <v>114</v>
      </c>
      <c r="B106" s="117" t="s">
        <v>347</v>
      </c>
      <c r="C106" s="771"/>
      <c r="D106" s="735"/>
      <c r="E106" s="638"/>
      <c r="F106" s="736">
        <f t="shared" si="26"/>
        <v>0</v>
      </c>
    </row>
    <row r="107" spans="1:6" ht="12" customHeight="1" x14ac:dyDescent="0.25">
      <c r="A107" s="12" t="s">
        <v>116</v>
      </c>
      <c r="B107" s="116" t="s">
        <v>348</v>
      </c>
      <c r="C107" s="771">
        <v>320708</v>
      </c>
      <c r="D107" s="735">
        <v>333610</v>
      </c>
      <c r="E107" s="638">
        <v>-5784</v>
      </c>
      <c r="F107" s="736">
        <f t="shared" si="26"/>
        <v>327826</v>
      </c>
    </row>
    <row r="108" spans="1:6" ht="12" customHeight="1" x14ac:dyDescent="0.25">
      <c r="A108" s="12" t="s">
        <v>177</v>
      </c>
      <c r="B108" s="116" t="s">
        <v>349</v>
      </c>
      <c r="C108" s="771"/>
      <c r="D108" s="735"/>
      <c r="E108" s="638"/>
      <c r="F108" s="736">
        <f t="shared" si="26"/>
        <v>0</v>
      </c>
    </row>
    <row r="109" spans="1:6" ht="12" customHeight="1" x14ac:dyDescent="0.25">
      <c r="A109" s="12" t="s">
        <v>343</v>
      </c>
      <c r="B109" s="117" t="s">
        <v>350</v>
      </c>
      <c r="C109" s="771"/>
      <c r="D109" s="735"/>
      <c r="E109" s="638"/>
      <c r="F109" s="736">
        <f t="shared" si="26"/>
        <v>0</v>
      </c>
    </row>
    <row r="110" spans="1:6" ht="12" customHeight="1" x14ac:dyDescent="0.25">
      <c r="A110" s="11" t="s">
        <v>344</v>
      </c>
      <c r="B110" s="118" t="s">
        <v>351</v>
      </c>
      <c r="C110" s="771"/>
      <c r="D110" s="735"/>
      <c r="E110" s="638"/>
      <c r="F110" s="736">
        <f t="shared" si="26"/>
        <v>0</v>
      </c>
    </row>
    <row r="111" spans="1:6" ht="12" customHeight="1" x14ac:dyDescent="0.25">
      <c r="A111" s="12" t="s">
        <v>428</v>
      </c>
      <c r="B111" s="118" t="s">
        <v>352</v>
      </c>
      <c r="C111" s="771"/>
      <c r="D111" s="735"/>
      <c r="E111" s="638"/>
      <c r="F111" s="736">
        <f t="shared" si="26"/>
        <v>0</v>
      </c>
    </row>
    <row r="112" spans="1:6" ht="12" customHeight="1" x14ac:dyDescent="0.25">
      <c r="A112" s="14" t="s">
        <v>429</v>
      </c>
      <c r="B112" s="118" t="s">
        <v>353</v>
      </c>
      <c r="C112" s="771">
        <v>126052</v>
      </c>
      <c r="D112" s="735">
        <v>126504</v>
      </c>
      <c r="E112" s="638">
        <v>1874</v>
      </c>
      <c r="F112" s="736">
        <f t="shared" si="26"/>
        <v>128378</v>
      </c>
    </row>
    <row r="113" spans="1:6" ht="12" customHeight="1" x14ac:dyDescent="0.25">
      <c r="A113" s="12" t="s">
        <v>433</v>
      </c>
      <c r="B113" s="9" t="s">
        <v>49</v>
      </c>
      <c r="C113" s="637">
        <f>C114+C115</f>
        <v>61100</v>
      </c>
      <c r="D113" s="637">
        <f t="shared" ref="D113:F113" si="27">D114+D115</f>
        <v>62336</v>
      </c>
      <c r="E113" s="637">
        <f t="shared" si="27"/>
        <v>1058843</v>
      </c>
      <c r="F113" s="697">
        <f t="shared" si="27"/>
        <v>1121179</v>
      </c>
    </row>
    <row r="114" spans="1:6" ht="12" customHeight="1" x14ac:dyDescent="0.25">
      <c r="A114" s="12" t="s">
        <v>434</v>
      </c>
      <c r="B114" s="6" t="s">
        <v>436</v>
      </c>
      <c r="C114" s="637">
        <v>14508</v>
      </c>
      <c r="D114" s="730">
        <v>17191</v>
      </c>
      <c r="E114" s="768">
        <v>92341</v>
      </c>
      <c r="F114" s="734">
        <f>D114+E114</f>
        <v>109532</v>
      </c>
    </row>
    <row r="115" spans="1:6" ht="12" customHeight="1" thickBot="1" x14ac:dyDescent="0.3">
      <c r="A115" s="16" t="s">
        <v>435</v>
      </c>
      <c r="B115" s="410" t="s">
        <v>437</v>
      </c>
      <c r="C115" s="652">
        <v>46592</v>
      </c>
      <c r="D115" s="737">
        <v>45145</v>
      </c>
      <c r="E115" s="653">
        <v>966502</v>
      </c>
      <c r="F115" s="734">
        <f>D115+E115</f>
        <v>1011647</v>
      </c>
    </row>
    <row r="116" spans="1:6" ht="12" customHeight="1" thickBot="1" x14ac:dyDescent="0.3">
      <c r="A116" s="408" t="s">
        <v>19</v>
      </c>
      <c r="B116" s="409" t="s">
        <v>354</v>
      </c>
      <c r="C116" s="654">
        <f>+C117+C119+C121</f>
        <v>99928</v>
      </c>
      <c r="D116" s="654">
        <f t="shared" ref="D116:F116" si="28">+D117+D119+D121</f>
        <v>1101932</v>
      </c>
      <c r="E116" s="654">
        <f t="shared" si="28"/>
        <v>-949294</v>
      </c>
      <c r="F116" s="738">
        <f t="shared" si="28"/>
        <v>152638</v>
      </c>
    </row>
    <row r="117" spans="1:6" ht="12" customHeight="1" x14ac:dyDescent="0.25">
      <c r="A117" s="13" t="s">
        <v>102</v>
      </c>
      <c r="B117" s="6" t="s">
        <v>220</v>
      </c>
      <c r="C117" s="655">
        <v>56627</v>
      </c>
      <c r="D117" s="739">
        <v>1045693</v>
      </c>
      <c r="E117" s="767">
        <v>-948670</v>
      </c>
      <c r="F117" s="729">
        <f>D117+E117</f>
        <v>97023</v>
      </c>
    </row>
    <row r="118" spans="1:6" ht="12" customHeight="1" x14ac:dyDescent="0.25">
      <c r="A118" s="13" t="s">
        <v>103</v>
      </c>
      <c r="B118" s="10" t="s">
        <v>358</v>
      </c>
      <c r="C118" s="655"/>
      <c r="D118" s="739"/>
      <c r="E118" s="767"/>
      <c r="F118" s="729">
        <f>D118+E118</f>
        <v>0</v>
      </c>
    </row>
    <row r="119" spans="1:6" ht="12" customHeight="1" x14ac:dyDescent="0.25">
      <c r="A119" s="13" t="s">
        <v>104</v>
      </c>
      <c r="B119" s="10" t="s">
        <v>178</v>
      </c>
      <c r="C119" s="637">
        <v>36477</v>
      </c>
      <c r="D119" s="730">
        <v>49315</v>
      </c>
      <c r="E119" s="768"/>
      <c r="F119" s="729">
        <f t="shared" ref="F119:F129" si="29">D119+E119</f>
        <v>49315</v>
      </c>
    </row>
    <row r="120" spans="1:6" ht="12" customHeight="1" x14ac:dyDescent="0.25">
      <c r="A120" s="13" t="s">
        <v>105</v>
      </c>
      <c r="B120" s="10" t="s">
        <v>359</v>
      </c>
      <c r="C120" s="637"/>
      <c r="D120" s="730"/>
      <c r="E120" s="768"/>
      <c r="F120" s="729">
        <f t="shared" si="29"/>
        <v>0</v>
      </c>
    </row>
    <row r="121" spans="1:6" ht="12" customHeight="1" x14ac:dyDescent="0.25">
      <c r="A121" s="13" t="s">
        <v>106</v>
      </c>
      <c r="B121" s="259" t="s">
        <v>222</v>
      </c>
      <c r="C121" s="336">
        <f>C122+C123+C124+C125+C126+C127+C128+C129</f>
        <v>6824</v>
      </c>
      <c r="D121" s="768">
        <v>6924</v>
      </c>
      <c r="E121" s="336">
        <f>E122+E123+E124+E125+E126+E127+E128+E129</f>
        <v>-624</v>
      </c>
      <c r="F121" s="729">
        <f t="shared" si="29"/>
        <v>6300</v>
      </c>
    </row>
    <row r="122" spans="1:6" ht="12" customHeight="1" x14ac:dyDescent="0.25">
      <c r="A122" s="13" t="s">
        <v>115</v>
      </c>
      <c r="B122" s="258" t="s">
        <v>421</v>
      </c>
      <c r="C122" s="336"/>
      <c r="D122" s="768"/>
      <c r="E122" s="768"/>
      <c r="F122" s="729">
        <f t="shared" si="29"/>
        <v>0</v>
      </c>
    </row>
    <row r="123" spans="1:6" ht="12" customHeight="1" x14ac:dyDescent="0.25">
      <c r="A123" s="13" t="s">
        <v>117</v>
      </c>
      <c r="B123" s="346" t="s">
        <v>364</v>
      </c>
      <c r="C123" s="336"/>
      <c r="D123" s="768"/>
      <c r="E123" s="768"/>
      <c r="F123" s="729">
        <f t="shared" si="29"/>
        <v>0</v>
      </c>
    </row>
    <row r="124" spans="1:6" ht="22.5" x14ac:dyDescent="0.25">
      <c r="A124" s="13" t="s">
        <v>179</v>
      </c>
      <c r="B124" s="117" t="s">
        <v>347</v>
      </c>
      <c r="C124" s="336"/>
      <c r="D124" s="768"/>
      <c r="E124" s="768"/>
      <c r="F124" s="729">
        <f t="shared" si="29"/>
        <v>0</v>
      </c>
    </row>
    <row r="125" spans="1:6" ht="12" customHeight="1" x14ac:dyDescent="0.25">
      <c r="A125" s="13" t="s">
        <v>180</v>
      </c>
      <c r="B125" s="117" t="s">
        <v>363</v>
      </c>
      <c r="C125" s="336">
        <v>3854</v>
      </c>
      <c r="D125" s="768">
        <v>3854</v>
      </c>
      <c r="E125" s="768">
        <v>-1124</v>
      </c>
      <c r="F125" s="729">
        <f t="shared" si="29"/>
        <v>2730</v>
      </c>
    </row>
    <row r="126" spans="1:6" ht="12" customHeight="1" x14ac:dyDescent="0.25">
      <c r="A126" s="13" t="s">
        <v>181</v>
      </c>
      <c r="B126" s="117" t="s">
        <v>362</v>
      </c>
      <c r="C126" s="336"/>
      <c r="D126" s="768"/>
      <c r="E126" s="768"/>
      <c r="F126" s="729">
        <f t="shared" si="29"/>
        <v>0</v>
      </c>
    </row>
    <row r="127" spans="1:6" ht="12" customHeight="1" x14ac:dyDescent="0.25">
      <c r="A127" s="13" t="s">
        <v>355</v>
      </c>
      <c r="B127" s="117" t="s">
        <v>350</v>
      </c>
      <c r="C127" s="336"/>
      <c r="D127" s="768"/>
      <c r="E127" s="768"/>
      <c r="F127" s="729">
        <f t="shared" si="29"/>
        <v>0</v>
      </c>
    </row>
    <row r="128" spans="1:6" ht="12" customHeight="1" x14ac:dyDescent="0.25">
      <c r="A128" s="13" t="s">
        <v>356</v>
      </c>
      <c r="B128" s="117" t="s">
        <v>361</v>
      </c>
      <c r="C128" s="336"/>
      <c r="D128" s="768"/>
      <c r="E128" s="768"/>
      <c r="F128" s="729">
        <f t="shared" si="29"/>
        <v>0</v>
      </c>
    </row>
    <row r="129" spans="1:6" ht="23.25" thickBot="1" x14ac:dyDescent="0.3">
      <c r="A129" s="11" t="s">
        <v>357</v>
      </c>
      <c r="B129" s="117" t="s">
        <v>360</v>
      </c>
      <c r="C129" s="338">
        <v>2970</v>
      </c>
      <c r="D129" s="638">
        <v>3070</v>
      </c>
      <c r="E129" s="638">
        <v>500</v>
      </c>
      <c r="F129" s="729">
        <f t="shared" si="29"/>
        <v>3570</v>
      </c>
    </row>
    <row r="130" spans="1:6" ht="12" customHeight="1" thickBot="1" x14ac:dyDescent="0.3">
      <c r="A130" s="18" t="s">
        <v>20</v>
      </c>
      <c r="B130" s="104" t="s">
        <v>438</v>
      </c>
      <c r="C130" s="335">
        <f>+C95+C116</f>
        <v>929653</v>
      </c>
      <c r="D130" s="335">
        <f t="shared" ref="D130:F130" si="30">+D95+D116</f>
        <v>1983657</v>
      </c>
      <c r="E130" s="335">
        <f t="shared" si="30"/>
        <v>117608</v>
      </c>
      <c r="F130" s="261">
        <f t="shared" si="30"/>
        <v>2101265</v>
      </c>
    </row>
    <row r="131" spans="1:6" ht="12" customHeight="1" thickBot="1" x14ac:dyDescent="0.3">
      <c r="A131" s="18" t="s">
        <v>21</v>
      </c>
      <c r="B131" s="104" t="s">
        <v>815</v>
      </c>
      <c r="C131" s="335">
        <f>+C132+C133+C134</f>
        <v>5554</v>
      </c>
      <c r="D131" s="335">
        <f t="shared" ref="D131:F131" si="31">+D132+D133+D134</f>
        <v>3390</v>
      </c>
      <c r="E131" s="335">
        <f t="shared" si="31"/>
        <v>0</v>
      </c>
      <c r="F131" s="261">
        <f t="shared" si="31"/>
        <v>3390</v>
      </c>
    </row>
    <row r="132" spans="1:6" ht="12" customHeight="1" x14ac:dyDescent="0.25">
      <c r="A132" s="13" t="s">
        <v>259</v>
      </c>
      <c r="B132" s="10" t="s">
        <v>807</v>
      </c>
      <c r="C132" s="336">
        <v>1948</v>
      </c>
      <c r="D132" s="768">
        <v>1948</v>
      </c>
      <c r="E132" s="768"/>
      <c r="F132" s="734">
        <f>D132+E132</f>
        <v>1948</v>
      </c>
    </row>
    <row r="133" spans="1:6" ht="12" customHeight="1" x14ac:dyDescent="0.25">
      <c r="A133" s="13" t="s">
        <v>260</v>
      </c>
      <c r="B133" s="10" t="s">
        <v>446</v>
      </c>
      <c r="C133" s="336"/>
      <c r="D133" s="768"/>
      <c r="E133" s="768"/>
      <c r="F133" s="734">
        <f>D133+E133</f>
        <v>0</v>
      </c>
    </row>
    <row r="134" spans="1:6" ht="12" customHeight="1" thickBot="1" x14ac:dyDescent="0.3">
      <c r="A134" s="11" t="s">
        <v>261</v>
      </c>
      <c r="B134" s="10" t="s">
        <v>808</v>
      </c>
      <c r="C134" s="336">
        <v>3606</v>
      </c>
      <c r="D134" s="768">
        <v>1442</v>
      </c>
      <c r="E134" s="768"/>
      <c r="F134" s="734">
        <f>D134+E134</f>
        <v>1442</v>
      </c>
    </row>
    <row r="135" spans="1:6" ht="12" customHeight="1" thickBot="1" x14ac:dyDescent="0.3">
      <c r="A135" s="18" t="s">
        <v>22</v>
      </c>
      <c r="B135" s="104" t="s">
        <v>440</v>
      </c>
      <c r="C135" s="335">
        <f>SUM(C136:C141)</f>
        <v>0</v>
      </c>
      <c r="D135" s="635"/>
      <c r="E135" s="635">
        <f>SUM(E136:E141)</f>
        <v>0</v>
      </c>
      <c r="F135" s="261">
        <f>SUM(F136:F141)</f>
        <v>0</v>
      </c>
    </row>
    <row r="136" spans="1:6" ht="12" customHeight="1" x14ac:dyDescent="0.25">
      <c r="A136" s="13" t="s">
        <v>89</v>
      </c>
      <c r="B136" s="7" t="s">
        <v>447</v>
      </c>
      <c r="C136" s="336"/>
      <c r="D136" s="768"/>
      <c r="E136" s="768"/>
      <c r="F136" s="734">
        <f>D136+E136</f>
        <v>0</v>
      </c>
    </row>
    <row r="137" spans="1:6" ht="12" customHeight="1" x14ac:dyDescent="0.25">
      <c r="A137" s="13" t="s">
        <v>90</v>
      </c>
      <c r="B137" s="7" t="s">
        <v>441</v>
      </c>
      <c r="C137" s="336"/>
      <c r="D137" s="768"/>
      <c r="E137" s="768"/>
      <c r="F137" s="734">
        <f>D137+E137</f>
        <v>0</v>
      </c>
    </row>
    <row r="138" spans="1:6" ht="12" customHeight="1" x14ac:dyDescent="0.25">
      <c r="A138" s="13" t="s">
        <v>91</v>
      </c>
      <c r="B138" s="7" t="s">
        <v>442</v>
      </c>
      <c r="C138" s="336"/>
      <c r="D138" s="768"/>
      <c r="E138" s="768"/>
      <c r="F138" s="734">
        <f t="shared" ref="F138:F141" si="32">D138+E138</f>
        <v>0</v>
      </c>
    </row>
    <row r="139" spans="1:6" ht="12" customHeight="1" x14ac:dyDescent="0.25">
      <c r="A139" s="13" t="s">
        <v>166</v>
      </c>
      <c r="B139" s="7" t="s">
        <v>443</v>
      </c>
      <c r="C139" s="336"/>
      <c r="D139" s="768"/>
      <c r="E139" s="768"/>
      <c r="F139" s="734">
        <f t="shared" si="32"/>
        <v>0</v>
      </c>
    </row>
    <row r="140" spans="1:6" ht="12" customHeight="1" x14ac:dyDescent="0.25">
      <c r="A140" s="13" t="s">
        <v>167</v>
      </c>
      <c r="B140" s="7" t="s">
        <v>444</v>
      </c>
      <c r="C140" s="336"/>
      <c r="D140" s="768"/>
      <c r="E140" s="768"/>
      <c r="F140" s="734">
        <f t="shared" si="32"/>
        <v>0</v>
      </c>
    </row>
    <row r="141" spans="1:6" ht="12" customHeight="1" thickBot="1" x14ac:dyDescent="0.3">
      <c r="A141" s="11" t="s">
        <v>168</v>
      </c>
      <c r="B141" s="7" t="s">
        <v>445</v>
      </c>
      <c r="C141" s="336"/>
      <c r="D141" s="768"/>
      <c r="E141" s="768"/>
      <c r="F141" s="734">
        <f t="shared" si="32"/>
        <v>0</v>
      </c>
    </row>
    <row r="142" spans="1:6" ht="12" customHeight="1" thickBot="1" x14ac:dyDescent="0.3">
      <c r="A142" s="18" t="s">
        <v>23</v>
      </c>
      <c r="B142" s="104" t="s">
        <v>451</v>
      </c>
      <c r="C142" s="341">
        <f>+C143+C144+C145+C146</f>
        <v>12810</v>
      </c>
      <c r="D142" s="341">
        <f t="shared" ref="D142:F142" si="33">+D143+D144+D145+D146</f>
        <v>12810</v>
      </c>
      <c r="E142" s="341">
        <f t="shared" si="33"/>
        <v>0</v>
      </c>
      <c r="F142" s="264">
        <f t="shared" si="33"/>
        <v>12810</v>
      </c>
    </row>
    <row r="143" spans="1:6" ht="12" customHeight="1" x14ac:dyDescent="0.25">
      <c r="A143" s="13" t="s">
        <v>92</v>
      </c>
      <c r="B143" s="7" t="s">
        <v>365</v>
      </c>
      <c r="C143" s="336"/>
      <c r="D143" s="768"/>
      <c r="E143" s="768"/>
      <c r="F143" s="734">
        <f>D143+E143</f>
        <v>0</v>
      </c>
    </row>
    <row r="144" spans="1:6" ht="12" customHeight="1" x14ac:dyDescent="0.25">
      <c r="A144" s="13" t="s">
        <v>93</v>
      </c>
      <c r="B144" s="7" t="s">
        <v>366</v>
      </c>
      <c r="C144" s="336">
        <v>12810</v>
      </c>
      <c r="D144" s="768">
        <v>12810</v>
      </c>
      <c r="E144" s="768"/>
      <c r="F144" s="734">
        <f>D144+E144</f>
        <v>12810</v>
      </c>
    </row>
    <row r="145" spans="1:10" ht="12" customHeight="1" x14ac:dyDescent="0.25">
      <c r="A145" s="13" t="s">
        <v>279</v>
      </c>
      <c r="B145" s="7" t="s">
        <v>452</v>
      </c>
      <c r="C145" s="336"/>
      <c r="D145" s="768"/>
      <c r="E145" s="768"/>
      <c r="F145" s="734">
        <f t="shared" ref="F145:F146" si="34">D145+E145</f>
        <v>0</v>
      </c>
    </row>
    <row r="146" spans="1:10" ht="12" customHeight="1" thickBot="1" x14ac:dyDescent="0.3">
      <c r="A146" s="11" t="s">
        <v>280</v>
      </c>
      <c r="B146" s="5" t="s">
        <v>385</v>
      </c>
      <c r="C146" s="336"/>
      <c r="D146" s="768"/>
      <c r="E146" s="768"/>
      <c r="F146" s="734">
        <f t="shared" si="34"/>
        <v>0</v>
      </c>
    </row>
    <row r="147" spans="1:10" ht="12" customHeight="1" thickBot="1" x14ac:dyDescent="0.3">
      <c r="A147" s="18" t="s">
        <v>24</v>
      </c>
      <c r="B147" s="104" t="s">
        <v>453</v>
      </c>
      <c r="C147" s="424">
        <f>SUM(C148:C152)</f>
        <v>0</v>
      </c>
      <c r="D147" s="656"/>
      <c r="E147" s="656">
        <f>SUM(E148:E152)</f>
        <v>0</v>
      </c>
      <c r="F147" s="266">
        <f>SUM(F148:F152)</f>
        <v>0</v>
      </c>
    </row>
    <row r="148" spans="1:10" ht="12" customHeight="1" x14ac:dyDescent="0.25">
      <c r="A148" s="13" t="s">
        <v>94</v>
      </c>
      <c r="B148" s="7" t="s">
        <v>448</v>
      </c>
      <c r="C148" s="336"/>
      <c r="D148" s="768"/>
      <c r="E148" s="768"/>
      <c r="F148" s="734">
        <f>D148+E148</f>
        <v>0</v>
      </c>
    </row>
    <row r="149" spans="1:10" ht="12" customHeight="1" x14ac:dyDescent="0.25">
      <c r="A149" s="13" t="s">
        <v>95</v>
      </c>
      <c r="B149" s="7" t="s">
        <v>455</v>
      </c>
      <c r="C149" s="336"/>
      <c r="D149" s="768"/>
      <c r="E149" s="768"/>
      <c r="F149" s="734">
        <f>D149+E149</f>
        <v>0</v>
      </c>
    </row>
    <row r="150" spans="1:10" ht="12" customHeight="1" x14ac:dyDescent="0.25">
      <c r="A150" s="13" t="s">
        <v>291</v>
      </c>
      <c r="B150" s="7" t="s">
        <v>450</v>
      </c>
      <c r="C150" s="336"/>
      <c r="D150" s="768"/>
      <c r="E150" s="768"/>
      <c r="F150" s="734">
        <f t="shared" ref="F150:F152" si="35">D150+E150</f>
        <v>0</v>
      </c>
    </row>
    <row r="151" spans="1:10" ht="12" customHeight="1" x14ac:dyDescent="0.25">
      <c r="A151" s="13" t="s">
        <v>292</v>
      </c>
      <c r="B151" s="7" t="s">
        <v>456</v>
      </c>
      <c r="C151" s="336"/>
      <c r="D151" s="768"/>
      <c r="E151" s="768"/>
      <c r="F151" s="734">
        <f t="shared" si="35"/>
        <v>0</v>
      </c>
    </row>
    <row r="152" spans="1:10" ht="12" customHeight="1" thickBot="1" x14ac:dyDescent="0.3">
      <c r="A152" s="13" t="s">
        <v>454</v>
      </c>
      <c r="B152" s="7" t="s">
        <v>457</v>
      </c>
      <c r="C152" s="336"/>
      <c r="D152" s="768"/>
      <c r="E152" s="768"/>
      <c r="F152" s="734">
        <f t="shared" si="35"/>
        <v>0</v>
      </c>
    </row>
    <row r="153" spans="1:10" ht="12" customHeight="1" thickBot="1" x14ac:dyDescent="0.3">
      <c r="A153" s="18" t="s">
        <v>25</v>
      </c>
      <c r="B153" s="104" t="s">
        <v>458</v>
      </c>
      <c r="C153" s="425"/>
      <c r="D153" s="657"/>
      <c r="E153" s="657"/>
      <c r="F153" s="658">
        <f t="shared" ref="F153:F154" si="36">C153+E153</f>
        <v>0</v>
      </c>
    </row>
    <row r="154" spans="1:10" ht="12" customHeight="1" thickBot="1" x14ac:dyDescent="0.3">
      <c r="A154" s="18" t="s">
        <v>26</v>
      </c>
      <c r="B154" s="104" t="s">
        <v>459</v>
      </c>
      <c r="C154" s="425"/>
      <c r="D154" s="657"/>
      <c r="E154" s="657"/>
      <c r="F154" s="729">
        <f t="shared" si="36"/>
        <v>0</v>
      </c>
    </row>
    <row r="155" spans="1:10" ht="15" customHeight="1" thickBot="1" x14ac:dyDescent="0.3">
      <c r="A155" s="18" t="s">
        <v>27</v>
      </c>
      <c r="B155" s="104" t="s">
        <v>461</v>
      </c>
      <c r="C155" s="426">
        <f>+C131+C135+C142+C147+C153+C154</f>
        <v>18364</v>
      </c>
      <c r="D155" s="426">
        <f t="shared" ref="D155:F155" si="37">+D131+D135+D142+D147+D153+D154</f>
        <v>16200</v>
      </c>
      <c r="E155" s="426">
        <f t="shared" si="37"/>
        <v>0</v>
      </c>
      <c r="F155" s="740">
        <f t="shared" si="37"/>
        <v>16200</v>
      </c>
      <c r="G155" s="360"/>
      <c r="H155" s="361"/>
      <c r="I155" s="361"/>
      <c r="J155" s="361"/>
    </row>
    <row r="156" spans="1:10" s="349" customFormat="1" ht="12.95" customHeight="1" thickBot="1" x14ac:dyDescent="0.25">
      <c r="A156" s="260" t="s">
        <v>28</v>
      </c>
      <c r="B156" s="323" t="s">
        <v>460</v>
      </c>
      <c r="C156" s="426">
        <f>+C130+C155</f>
        <v>948017</v>
      </c>
      <c r="D156" s="426">
        <f t="shared" ref="D156:F156" si="38">+D130+D155</f>
        <v>1999857</v>
      </c>
      <c r="E156" s="426">
        <f t="shared" si="38"/>
        <v>117608</v>
      </c>
      <c r="F156" s="740">
        <f t="shared" si="38"/>
        <v>2117465</v>
      </c>
    </row>
    <row r="157" spans="1:10" ht="7.5" customHeight="1" x14ac:dyDescent="0.25">
      <c r="C157" s="660"/>
      <c r="D157" s="660"/>
    </row>
    <row r="158" spans="1:10" x14ac:dyDescent="0.25">
      <c r="A158" s="944" t="s">
        <v>367</v>
      </c>
      <c r="B158" s="944"/>
      <c r="C158" s="944"/>
      <c r="D158" s="944"/>
      <c r="E158" s="944"/>
      <c r="F158" s="944"/>
    </row>
    <row r="159" spans="1:10" ht="15" customHeight="1" thickBot="1" x14ac:dyDescent="0.3">
      <c r="A159" s="945" t="s">
        <v>146</v>
      </c>
      <c r="B159" s="945"/>
      <c r="F159" s="267" t="str">
        <f>F91</f>
        <v>ezer forintban!</v>
      </c>
    </row>
    <row r="160" spans="1:10" ht="25.5" customHeight="1" thickBot="1" x14ac:dyDescent="0.3">
      <c r="A160" s="18">
        <v>1</v>
      </c>
      <c r="B160" s="23" t="s">
        <v>462</v>
      </c>
      <c r="C160" s="335">
        <f>+C63-C130</f>
        <v>-114019</v>
      </c>
      <c r="D160" s="335"/>
      <c r="E160" s="335">
        <f>+E63-E130</f>
        <v>0</v>
      </c>
      <c r="F160" s="233">
        <f>+F63-F130</f>
        <v>-145815</v>
      </c>
    </row>
    <row r="161" spans="1:6" ht="32.25" customHeight="1" thickBot="1" x14ac:dyDescent="0.3">
      <c r="A161" s="18" t="s">
        <v>19</v>
      </c>
      <c r="B161" s="23" t="s">
        <v>468</v>
      </c>
      <c r="C161" s="335">
        <f>+C87-C155</f>
        <v>114019</v>
      </c>
      <c r="D161" s="335"/>
      <c r="E161" s="335">
        <f>+E87-E155</f>
        <v>0</v>
      </c>
      <c r="F161" s="233">
        <f>+F87-F155</f>
        <v>145815</v>
      </c>
    </row>
  </sheetData>
  <mergeCells count="12">
    <mergeCell ref="A159:B159"/>
    <mergeCell ref="A2:B2"/>
    <mergeCell ref="A3:A4"/>
    <mergeCell ref="B3:B4"/>
    <mergeCell ref="A91:B91"/>
    <mergeCell ref="A92:A93"/>
    <mergeCell ref="B92:B93"/>
    <mergeCell ref="A1:F1"/>
    <mergeCell ref="C3:F3"/>
    <mergeCell ref="A90:F90"/>
    <mergeCell ref="C92:F92"/>
    <mergeCell ref="A158:F158"/>
  </mergeCells>
  <phoneticPr fontId="0" type="noConversion"/>
  <printOptions horizontalCentered="1" verticalCentered="1"/>
  <pageMargins left="0.19685039370078741" right="0.19685039370078741" top="1.2598425196850394" bottom="0.6692913385826772" header="0.59055118110236227" footer="0.39370078740157483"/>
  <pageSetup paperSize="9" scale="67" fitToHeight="2" orientation="portrait" r:id="rId1"/>
  <headerFooter alignWithMargins="0">
    <oddHeader>&amp;C&amp;"Times New Roman CE,Félkövér"&amp;12
Bátaszék Város Önkormányzat
2017. ÉVI KÖLTSÉGVETÉSÉNEK ÖSSZEVONT MÉRLEGE&amp;10
&amp;R&amp;"Times New Roman CE,Félkövér dőlt"&amp;11 1.1. melléklet a 4/2017. (III. 08.) önkormányzati rendelethez</oddHeader>
    <oddFooter>&amp;C&amp;P</oddFooter>
  </headerFooter>
  <rowBreaks count="1" manualBreakCount="1">
    <brk id="87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view="pageLayout" topLeftCell="C1" zoomScaleNormal="100" workbookViewId="0">
      <selection activeCell="N10" sqref="N10"/>
    </sheetView>
  </sheetViews>
  <sheetFormatPr defaultRowHeight="12.75" x14ac:dyDescent="0.2"/>
  <cols>
    <col min="1" max="1" width="6.83203125" style="164" customWidth="1"/>
    <col min="2" max="2" width="49.6640625" style="45" customWidth="1"/>
    <col min="3" max="8" width="12.83203125" style="45" customWidth="1"/>
    <col min="9" max="9" width="14.33203125" style="45" customWidth="1"/>
    <col min="10" max="10" width="3.33203125" style="45" customWidth="1"/>
    <col min="11" max="16384" width="9.33203125" style="45"/>
  </cols>
  <sheetData>
    <row r="1" spans="1:10" ht="27.75" customHeight="1" x14ac:dyDescent="0.2">
      <c r="A1" s="1002" t="s">
        <v>4</v>
      </c>
      <c r="B1" s="1002"/>
      <c r="C1" s="1002"/>
      <c r="D1" s="1002"/>
      <c r="E1" s="1002"/>
      <c r="F1" s="1002"/>
      <c r="G1" s="1002"/>
      <c r="H1" s="1002"/>
      <c r="I1" s="1002"/>
    </row>
    <row r="2" spans="1:10" ht="20.25" customHeight="1" thickBot="1" x14ac:dyDescent="0.3">
      <c r="I2" s="402">
        <f>'1. sz tájékoztató t.'!E2</f>
        <v>0</v>
      </c>
    </row>
    <row r="3" spans="1:10" s="403" customFormat="1" ht="26.25" customHeight="1" x14ac:dyDescent="0.2">
      <c r="A3" s="1010" t="s">
        <v>67</v>
      </c>
      <c r="B3" s="1005" t="s">
        <v>83</v>
      </c>
      <c r="C3" s="1010" t="s">
        <v>84</v>
      </c>
      <c r="D3" s="1010" t="str">
        <f>+CONCATENATE(LEFT(ÖSSZEFÜGGÉSEK!A5,4)," előtti kifizetés")</f>
        <v>2017 előtti kifizetés</v>
      </c>
      <c r="E3" s="1007" t="s">
        <v>66</v>
      </c>
      <c r="F3" s="1008"/>
      <c r="G3" s="1008"/>
      <c r="H3" s="1009"/>
      <c r="I3" s="1005" t="s">
        <v>50</v>
      </c>
    </row>
    <row r="4" spans="1:10" s="404" customFormat="1" ht="32.25" customHeight="1" thickBot="1" x14ac:dyDescent="0.25">
      <c r="A4" s="1011"/>
      <c r="B4" s="1006"/>
      <c r="C4" s="1006"/>
      <c r="D4" s="1011"/>
      <c r="E4" s="239" t="str">
        <f>+CONCATENATE(LEFT(ÖSSZEFÜGGÉSEK!A5,4),".")</f>
        <v>2017.</v>
      </c>
      <c r="F4" s="239" t="str">
        <f>+CONCATENATE(LEFT(ÖSSZEFÜGGÉSEK!A5,4)+1,".")</f>
        <v>2018.</v>
      </c>
      <c r="G4" s="239" t="str">
        <f>+CONCATENATE(LEFT(ÖSSZEFÜGGÉSEK!A5,4)+2,".")</f>
        <v>2019.</v>
      </c>
      <c r="H4" s="240" t="str">
        <f>+CONCATENATE(LEFT(ÖSSZEFÜGGÉSEK!A5,4)+2,".",CHAR(10)," után")</f>
        <v>2019.
 után</v>
      </c>
      <c r="I4" s="1006"/>
    </row>
    <row r="5" spans="1:10" s="405" customFormat="1" ht="12.95" customHeight="1" thickBot="1" x14ac:dyDescent="0.25">
      <c r="A5" s="241" t="s">
        <v>481</v>
      </c>
      <c r="B5" s="242" t="s">
        <v>482</v>
      </c>
      <c r="C5" s="243" t="s">
        <v>483</v>
      </c>
      <c r="D5" s="242" t="s">
        <v>485</v>
      </c>
      <c r="E5" s="241" t="s">
        <v>484</v>
      </c>
      <c r="F5" s="243" t="s">
        <v>486</v>
      </c>
      <c r="G5" s="243" t="s">
        <v>487</v>
      </c>
      <c r="H5" s="244" t="s">
        <v>488</v>
      </c>
      <c r="I5" s="245" t="s">
        <v>489</v>
      </c>
    </row>
    <row r="6" spans="1:10" ht="24.75" customHeight="1" thickBot="1" x14ac:dyDescent="0.25">
      <c r="A6" s="246" t="s">
        <v>18</v>
      </c>
      <c r="B6" s="247" t="s">
        <v>5</v>
      </c>
      <c r="C6" s="449"/>
      <c r="D6" s="450">
        <f>+D7+D8</f>
        <v>0</v>
      </c>
      <c r="E6" s="451">
        <f>+E7+E8</f>
        <v>0</v>
      </c>
      <c r="F6" s="452">
        <f>+F7+F8</f>
        <v>0</v>
      </c>
      <c r="G6" s="452">
        <f>+G7+G8</f>
        <v>0</v>
      </c>
      <c r="H6" s="453">
        <f>+H7+H8</f>
        <v>0</v>
      </c>
      <c r="I6" s="54">
        <f t="shared" ref="I6:I17" si="0">SUM(D6:H6)</f>
        <v>0</v>
      </c>
    </row>
    <row r="7" spans="1:10" ht="20.100000000000001" customHeight="1" x14ac:dyDescent="0.2">
      <c r="A7" s="248" t="s">
        <v>19</v>
      </c>
      <c r="B7" s="55" t="s">
        <v>68</v>
      </c>
      <c r="C7" s="454"/>
      <c r="D7" s="455"/>
      <c r="E7" s="456"/>
      <c r="F7" s="457"/>
      <c r="G7" s="457"/>
      <c r="H7" s="458"/>
      <c r="I7" s="249">
        <f t="shared" si="0"/>
        <v>0</v>
      </c>
      <c r="J7" s="1001" t="s">
        <v>991</v>
      </c>
    </row>
    <row r="8" spans="1:10" ht="20.100000000000001" customHeight="1" thickBot="1" x14ac:dyDescent="0.25">
      <c r="A8" s="248" t="s">
        <v>20</v>
      </c>
      <c r="B8" s="55" t="s">
        <v>68</v>
      </c>
      <c r="C8" s="454"/>
      <c r="D8" s="455"/>
      <c r="E8" s="456"/>
      <c r="F8" s="457"/>
      <c r="G8" s="457"/>
      <c r="H8" s="458"/>
      <c r="I8" s="249">
        <f t="shared" si="0"/>
        <v>0</v>
      </c>
      <c r="J8" s="1001"/>
    </row>
    <row r="9" spans="1:10" ht="26.1" customHeight="1" thickBot="1" x14ac:dyDescent="0.25">
      <c r="A9" s="246" t="s">
        <v>21</v>
      </c>
      <c r="B9" s="247" t="s">
        <v>6</v>
      </c>
      <c r="C9" s="449"/>
      <c r="D9" s="450">
        <f>+D10+D11</f>
        <v>0</v>
      </c>
      <c r="E9" s="451">
        <f>+E10+E11</f>
        <v>0</v>
      </c>
      <c r="F9" s="452">
        <f>+F10+F11</f>
        <v>0</v>
      </c>
      <c r="G9" s="452">
        <f>+G10+G11</f>
        <v>0</v>
      </c>
      <c r="H9" s="453">
        <f>+H10+H11</f>
        <v>0</v>
      </c>
      <c r="I9" s="54">
        <f t="shared" si="0"/>
        <v>0</v>
      </c>
      <c r="J9" s="1001"/>
    </row>
    <row r="10" spans="1:10" ht="20.100000000000001" customHeight="1" x14ac:dyDescent="0.2">
      <c r="A10" s="248" t="s">
        <v>22</v>
      </c>
      <c r="B10" s="55" t="s">
        <v>68</v>
      </c>
      <c r="C10" s="454"/>
      <c r="D10" s="455"/>
      <c r="E10" s="456"/>
      <c r="F10" s="457"/>
      <c r="G10" s="457"/>
      <c r="H10" s="458"/>
      <c r="I10" s="249">
        <f t="shared" si="0"/>
        <v>0</v>
      </c>
      <c r="J10" s="1001"/>
    </row>
    <row r="11" spans="1:10" ht="20.100000000000001" customHeight="1" thickBot="1" x14ac:dyDescent="0.25">
      <c r="A11" s="248" t="s">
        <v>23</v>
      </c>
      <c r="B11" s="55" t="s">
        <v>68</v>
      </c>
      <c r="C11" s="454"/>
      <c r="D11" s="455"/>
      <c r="E11" s="456"/>
      <c r="F11" s="457"/>
      <c r="G11" s="457"/>
      <c r="H11" s="458"/>
      <c r="I11" s="249">
        <f t="shared" si="0"/>
        <v>0</v>
      </c>
      <c r="J11" s="1001"/>
    </row>
    <row r="12" spans="1:10" ht="20.100000000000001" customHeight="1" thickBot="1" x14ac:dyDescent="0.25">
      <c r="A12" s="246" t="s">
        <v>24</v>
      </c>
      <c r="B12" s="247" t="s">
        <v>196</v>
      </c>
      <c r="C12" s="449"/>
      <c r="D12" s="450">
        <f>+D13</f>
        <v>0</v>
      </c>
      <c r="E12" s="451">
        <f>+E13</f>
        <v>0</v>
      </c>
      <c r="F12" s="452">
        <f>+F13</f>
        <v>0</v>
      </c>
      <c r="G12" s="452">
        <f>+G13</f>
        <v>0</v>
      </c>
      <c r="H12" s="453">
        <f>+H13</f>
        <v>0</v>
      </c>
      <c r="I12" s="54">
        <f t="shared" si="0"/>
        <v>0</v>
      </c>
      <c r="J12" s="1001"/>
    </row>
    <row r="13" spans="1:10" ht="20.100000000000001" customHeight="1" thickBot="1" x14ac:dyDescent="0.25">
      <c r="A13" s="248" t="s">
        <v>25</v>
      </c>
      <c r="B13" s="55" t="s">
        <v>68</v>
      </c>
      <c r="C13" s="454"/>
      <c r="D13" s="455"/>
      <c r="E13" s="456"/>
      <c r="F13" s="457"/>
      <c r="G13" s="457"/>
      <c r="H13" s="458"/>
      <c r="I13" s="249">
        <f t="shared" si="0"/>
        <v>0</v>
      </c>
      <c r="J13" s="1001"/>
    </row>
    <row r="14" spans="1:10" ht="20.100000000000001" customHeight="1" thickBot="1" x14ac:dyDescent="0.25">
      <c r="A14" s="246" t="s">
        <v>26</v>
      </c>
      <c r="B14" s="247" t="s">
        <v>197</v>
      </c>
      <c r="C14" s="449"/>
      <c r="D14" s="450">
        <f>+D15</f>
        <v>0</v>
      </c>
      <c r="E14" s="451">
        <f>+E15</f>
        <v>0</v>
      </c>
      <c r="F14" s="452">
        <f>+F15</f>
        <v>0</v>
      </c>
      <c r="G14" s="452">
        <f>+G15</f>
        <v>0</v>
      </c>
      <c r="H14" s="453">
        <f>+H15</f>
        <v>0</v>
      </c>
      <c r="I14" s="54">
        <f t="shared" si="0"/>
        <v>0</v>
      </c>
      <c r="J14" s="1001"/>
    </row>
    <row r="15" spans="1:10" ht="20.100000000000001" customHeight="1" thickBot="1" x14ac:dyDescent="0.25">
      <c r="A15" s="250" t="s">
        <v>27</v>
      </c>
      <c r="B15" s="56" t="s">
        <v>68</v>
      </c>
      <c r="C15" s="459"/>
      <c r="D15" s="460"/>
      <c r="E15" s="461"/>
      <c r="F15" s="462"/>
      <c r="G15" s="462"/>
      <c r="H15" s="463"/>
      <c r="I15" s="251">
        <f t="shared" si="0"/>
        <v>0</v>
      </c>
      <c r="J15" s="1001"/>
    </row>
    <row r="16" spans="1:10" ht="20.100000000000001" customHeight="1" thickBot="1" x14ac:dyDescent="0.25">
      <c r="A16" s="246" t="s">
        <v>28</v>
      </c>
      <c r="B16" s="252" t="s">
        <v>198</v>
      </c>
      <c r="C16" s="449"/>
      <c r="D16" s="450">
        <f>+D17</f>
        <v>0</v>
      </c>
      <c r="E16" s="451">
        <f>+E17</f>
        <v>0</v>
      </c>
      <c r="F16" s="452">
        <f>+F17</f>
        <v>0</v>
      </c>
      <c r="G16" s="452">
        <f>+G17</f>
        <v>0</v>
      </c>
      <c r="H16" s="453">
        <f>+H17</f>
        <v>0</v>
      </c>
      <c r="I16" s="54">
        <f t="shared" si="0"/>
        <v>0</v>
      </c>
      <c r="J16" s="1001"/>
    </row>
    <row r="17" spans="1:10" ht="20.100000000000001" customHeight="1" thickBot="1" x14ac:dyDescent="0.25">
      <c r="A17" s="253" t="s">
        <v>29</v>
      </c>
      <c r="B17" s="57" t="s">
        <v>68</v>
      </c>
      <c r="C17" s="464"/>
      <c r="D17" s="465"/>
      <c r="E17" s="466"/>
      <c r="F17" s="467"/>
      <c r="G17" s="467"/>
      <c r="H17" s="468"/>
      <c r="I17" s="254">
        <f t="shared" si="0"/>
        <v>0</v>
      </c>
      <c r="J17" s="1001"/>
    </row>
    <row r="18" spans="1:10" ht="20.100000000000001" customHeight="1" thickBot="1" x14ac:dyDescent="0.25">
      <c r="A18" s="1003" t="s">
        <v>138</v>
      </c>
      <c r="B18" s="1004"/>
      <c r="C18" s="469"/>
      <c r="D18" s="450">
        <f t="shared" ref="D18:I18" si="1">+D6+D9+D12+D14+D16</f>
        <v>0</v>
      </c>
      <c r="E18" s="451">
        <f t="shared" si="1"/>
        <v>0</v>
      </c>
      <c r="F18" s="452">
        <f t="shared" si="1"/>
        <v>0</v>
      </c>
      <c r="G18" s="452">
        <f t="shared" si="1"/>
        <v>0</v>
      </c>
      <c r="H18" s="453">
        <f t="shared" si="1"/>
        <v>0</v>
      </c>
      <c r="I18" s="54">
        <f t="shared" si="1"/>
        <v>0</v>
      </c>
      <c r="J18" s="1001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view="pageLayout" zoomScaleNormal="100" workbookViewId="0">
      <selection activeCell="O22" sqref="O22"/>
    </sheetView>
  </sheetViews>
  <sheetFormatPr defaultRowHeight="12.75" x14ac:dyDescent="0.2"/>
  <cols>
    <col min="1" max="1" width="5.83203125" style="71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1013" t="s">
        <v>7</v>
      </c>
      <c r="C1" s="1013"/>
      <c r="D1" s="1013"/>
    </row>
    <row r="2" spans="1:4" s="59" customFormat="1" ht="16.5" thickBot="1" x14ac:dyDescent="0.3">
      <c r="A2" s="58"/>
      <c r="B2" s="320"/>
      <c r="D2" s="33">
        <f>'2. sz tájékoztató t'!I2</f>
        <v>0</v>
      </c>
    </row>
    <row r="3" spans="1:4" s="61" customFormat="1" ht="48" customHeight="1" thickBot="1" x14ac:dyDescent="0.25">
      <c r="A3" s="60" t="s">
        <v>16</v>
      </c>
      <c r="B3" s="170" t="s">
        <v>17</v>
      </c>
      <c r="C3" s="170" t="s">
        <v>69</v>
      </c>
      <c r="D3" s="171" t="s">
        <v>70</v>
      </c>
    </row>
    <row r="4" spans="1:4" s="61" customFormat="1" ht="14.1" customHeight="1" thickBot="1" x14ac:dyDescent="0.25">
      <c r="A4" s="28" t="s">
        <v>481</v>
      </c>
      <c r="B4" s="173" t="s">
        <v>482</v>
      </c>
      <c r="C4" s="173" t="s">
        <v>483</v>
      </c>
      <c r="D4" s="174" t="s">
        <v>485</v>
      </c>
    </row>
    <row r="5" spans="1:4" ht="18" customHeight="1" x14ac:dyDescent="0.2">
      <c r="A5" s="110" t="s">
        <v>18</v>
      </c>
      <c r="B5" s="175" t="s">
        <v>158</v>
      </c>
      <c r="C5" s="108"/>
      <c r="D5" s="62"/>
    </row>
    <row r="6" spans="1:4" ht="18" customHeight="1" x14ac:dyDescent="0.2">
      <c r="A6" s="63" t="s">
        <v>19</v>
      </c>
      <c r="B6" s="176" t="s">
        <v>159</v>
      </c>
      <c r="C6" s="109"/>
      <c r="D6" s="65"/>
    </row>
    <row r="7" spans="1:4" ht="18" customHeight="1" x14ac:dyDescent="0.2">
      <c r="A7" s="63" t="s">
        <v>20</v>
      </c>
      <c r="B7" s="176" t="s">
        <v>118</v>
      </c>
      <c r="C7" s="109"/>
      <c r="D7" s="65"/>
    </row>
    <row r="8" spans="1:4" ht="18" customHeight="1" x14ac:dyDescent="0.2">
      <c r="A8" s="63" t="s">
        <v>21</v>
      </c>
      <c r="B8" s="176" t="s">
        <v>119</v>
      </c>
      <c r="C8" s="109"/>
      <c r="D8" s="65"/>
    </row>
    <row r="9" spans="1:4" ht="18" customHeight="1" x14ac:dyDescent="0.2">
      <c r="A9" s="63" t="s">
        <v>22</v>
      </c>
      <c r="B9" s="176" t="s">
        <v>151</v>
      </c>
      <c r="C9" s="584">
        <f>C10+C11+C12+C13+C14+C15</f>
        <v>5520</v>
      </c>
      <c r="D9" s="585">
        <f>D10+D11+D12+D13+D14+D15</f>
        <v>3900</v>
      </c>
    </row>
    <row r="10" spans="1:4" ht="18" customHeight="1" x14ac:dyDescent="0.2">
      <c r="A10" s="63" t="s">
        <v>23</v>
      </c>
      <c r="B10" s="176" t="s">
        <v>152</v>
      </c>
      <c r="C10" s="584"/>
      <c r="D10" s="585"/>
    </row>
    <row r="11" spans="1:4" ht="18" customHeight="1" x14ac:dyDescent="0.2">
      <c r="A11" s="63" t="s">
        <v>24</v>
      </c>
      <c r="B11" s="177" t="s">
        <v>153</v>
      </c>
      <c r="C11" s="584"/>
      <c r="D11" s="585"/>
    </row>
    <row r="12" spans="1:4" ht="18" customHeight="1" x14ac:dyDescent="0.2">
      <c r="A12" s="63" t="s">
        <v>26</v>
      </c>
      <c r="B12" s="177" t="s">
        <v>154</v>
      </c>
      <c r="C12" s="584">
        <v>920</v>
      </c>
      <c r="D12" s="585">
        <v>800</v>
      </c>
    </row>
    <row r="13" spans="1:4" ht="18" customHeight="1" x14ac:dyDescent="0.2">
      <c r="A13" s="63" t="s">
        <v>27</v>
      </c>
      <c r="B13" s="177" t="s">
        <v>155</v>
      </c>
      <c r="C13" s="584"/>
      <c r="D13" s="585"/>
    </row>
    <row r="14" spans="1:4" ht="18" customHeight="1" x14ac:dyDescent="0.2">
      <c r="A14" s="63" t="s">
        <v>28</v>
      </c>
      <c r="B14" s="177" t="s">
        <v>156</v>
      </c>
      <c r="C14" s="584"/>
      <c r="D14" s="585"/>
    </row>
    <row r="15" spans="1:4" ht="22.5" customHeight="1" x14ac:dyDescent="0.2">
      <c r="A15" s="63" t="s">
        <v>29</v>
      </c>
      <c r="B15" s="177" t="s">
        <v>157</v>
      </c>
      <c r="C15" s="584">
        <v>4600</v>
      </c>
      <c r="D15" s="585">
        <v>3100</v>
      </c>
    </row>
    <row r="16" spans="1:4" ht="18" customHeight="1" x14ac:dyDescent="0.2">
      <c r="A16" s="63" t="s">
        <v>30</v>
      </c>
      <c r="B16" s="176" t="s">
        <v>120</v>
      </c>
      <c r="C16" s="584">
        <v>1200</v>
      </c>
      <c r="D16" s="585">
        <v>980</v>
      </c>
    </row>
    <row r="17" spans="1:4" ht="18" customHeight="1" x14ac:dyDescent="0.2">
      <c r="A17" s="63" t="s">
        <v>31</v>
      </c>
      <c r="B17" s="176" t="s">
        <v>9</v>
      </c>
      <c r="C17" s="584">
        <v>1000</v>
      </c>
      <c r="D17" s="585">
        <v>700</v>
      </c>
    </row>
    <row r="18" spans="1:4" ht="18" customHeight="1" x14ac:dyDescent="0.2">
      <c r="A18" s="63" t="s">
        <v>32</v>
      </c>
      <c r="B18" s="176" t="s">
        <v>8</v>
      </c>
      <c r="C18" s="584">
        <v>800</v>
      </c>
      <c r="D18" s="585">
        <v>500</v>
      </c>
    </row>
    <row r="19" spans="1:4" ht="18" customHeight="1" x14ac:dyDescent="0.2">
      <c r="A19" s="63" t="s">
        <v>33</v>
      </c>
      <c r="B19" s="176" t="s">
        <v>121</v>
      </c>
      <c r="C19" s="109"/>
      <c r="D19" s="65"/>
    </row>
    <row r="20" spans="1:4" ht="18" customHeight="1" x14ac:dyDescent="0.2">
      <c r="A20" s="63" t="s">
        <v>34</v>
      </c>
      <c r="B20" s="176" t="s">
        <v>122</v>
      </c>
      <c r="C20" s="109"/>
      <c r="D20" s="65"/>
    </row>
    <row r="21" spans="1:4" ht="18" customHeight="1" x14ac:dyDescent="0.2">
      <c r="A21" s="63" t="s">
        <v>35</v>
      </c>
      <c r="B21" s="103"/>
      <c r="C21" s="64"/>
      <c r="D21" s="65"/>
    </row>
    <row r="22" spans="1:4" ht="18" customHeight="1" x14ac:dyDescent="0.2">
      <c r="A22" s="63" t="s">
        <v>36</v>
      </c>
      <c r="B22" s="66"/>
      <c r="C22" s="64"/>
      <c r="D22" s="65"/>
    </row>
    <row r="23" spans="1:4" ht="18" customHeight="1" x14ac:dyDescent="0.2">
      <c r="A23" s="63" t="s">
        <v>37</v>
      </c>
      <c r="B23" s="66"/>
      <c r="C23" s="64"/>
      <c r="D23" s="65"/>
    </row>
    <row r="24" spans="1:4" ht="18" customHeight="1" x14ac:dyDescent="0.2">
      <c r="A24" s="63" t="s">
        <v>38</v>
      </c>
      <c r="B24" s="66"/>
      <c r="C24" s="64"/>
      <c r="D24" s="65"/>
    </row>
    <row r="25" spans="1:4" ht="18" customHeight="1" x14ac:dyDescent="0.2">
      <c r="A25" s="63" t="s">
        <v>39</v>
      </c>
      <c r="B25" s="66"/>
      <c r="C25" s="64"/>
      <c r="D25" s="65"/>
    </row>
    <row r="26" spans="1:4" ht="18" customHeight="1" x14ac:dyDescent="0.2">
      <c r="A26" s="63" t="s">
        <v>40</v>
      </c>
      <c r="B26" s="66"/>
      <c r="C26" s="64"/>
      <c r="D26" s="65"/>
    </row>
    <row r="27" spans="1:4" ht="18" customHeight="1" x14ac:dyDescent="0.2">
      <c r="A27" s="63" t="s">
        <v>41</v>
      </c>
      <c r="B27" s="66"/>
      <c r="C27" s="64"/>
      <c r="D27" s="65"/>
    </row>
    <row r="28" spans="1:4" ht="18" customHeight="1" x14ac:dyDescent="0.2">
      <c r="A28" s="63" t="s">
        <v>42</v>
      </c>
      <c r="B28" s="66"/>
      <c r="C28" s="64"/>
      <c r="D28" s="65"/>
    </row>
    <row r="29" spans="1:4" ht="18" customHeight="1" thickBot="1" x14ac:dyDescent="0.25">
      <c r="A29" s="111" t="s">
        <v>43</v>
      </c>
      <c r="B29" s="67"/>
      <c r="C29" s="68"/>
      <c r="D29" s="69"/>
    </row>
    <row r="30" spans="1:4" ht="18" customHeight="1" thickBot="1" x14ac:dyDescent="0.25">
      <c r="A30" s="29" t="s">
        <v>44</v>
      </c>
      <c r="B30" s="181" t="s">
        <v>52</v>
      </c>
      <c r="C30" s="182">
        <f>+C5+C6+C7+C8+C9+C16+C17+C18+C19+C20+C21+C22+C23+C24+C25+C26+C27+C28+C29</f>
        <v>8520</v>
      </c>
      <c r="D30" s="183">
        <f>+D5+D6+D7+D8+D9+D16+D17+D18+D19+D20+D21+D22+D23+D24+D25+D26+D27+D28+D29</f>
        <v>6080</v>
      </c>
    </row>
    <row r="31" spans="1:4" ht="8.25" customHeight="1" x14ac:dyDescent="0.2">
      <c r="A31" s="70"/>
      <c r="B31" s="1012"/>
      <c r="C31" s="1012"/>
      <c r="D31" s="1012"/>
    </row>
  </sheetData>
  <mergeCells count="2">
    <mergeCell ref="B31:D31"/>
    <mergeCell ref="B1:D1"/>
  </mergeCells>
  <phoneticPr fontId="32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táblaa 4/2017. (III. 08.) önk.-i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1"/>
  <sheetViews>
    <sheetView topLeftCell="B4" zoomScale="110" zoomScaleNormal="110" workbookViewId="0">
      <selection activeCell="N30" sqref="N30"/>
    </sheetView>
  </sheetViews>
  <sheetFormatPr defaultRowHeight="15.75" x14ac:dyDescent="0.25"/>
  <cols>
    <col min="1" max="1" width="4.83203125" style="87" customWidth="1"/>
    <col min="2" max="2" width="42.6640625" style="95" bestFit="1" customWidth="1"/>
    <col min="3" max="4" width="9" style="95" customWidth="1"/>
    <col min="5" max="5" width="9.5" style="95" customWidth="1"/>
    <col min="6" max="6" width="8.83203125" style="95" customWidth="1"/>
    <col min="7" max="7" width="8.6640625" style="95" customWidth="1"/>
    <col min="8" max="8" width="8.83203125" style="95" customWidth="1"/>
    <col min="9" max="9" width="8.1640625" style="95" customWidth="1"/>
    <col min="10" max="14" width="9.5" style="95" customWidth="1"/>
    <col min="15" max="15" width="12.6640625" style="87" customWidth="1"/>
    <col min="16" max="16" width="10.33203125" style="95" bestFit="1" customWidth="1"/>
    <col min="17" max="17" width="10.33203125" style="596" bestFit="1" customWidth="1"/>
    <col min="18" max="16384" width="9.33203125" style="95"/>
  </cols>
  <sheetData>
    <row r="1" spans="1:17" ht="31.5" customHeight="1" x14ac:dyDescent="0.25">
      <c r="A1" s="1020" t="str">
        <f>+CONCATENATE("Előirányzat-felhasználási terv",CHAR(10),LEFT(ÖSSZEFÜGGÉSEK!A5,4),". évre")</f>
        <v>Előirányzat-felhasználási terv
2017. évre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</row>
    <row r="2" spans="1:17" ht="16.5" thickBot="1" x14ac:dyDescent="0.3">
      <c r="O2" s="4" t="s">
        <v>810</v>
      </c>
    </row>
    <row r="3" spans="1:17" s="87" customFormat="1" ht="36.75" thickBot="1" x14ac:dyDescent="0.3">
      <c r="A3" s="84" t="s">
        <v>16</v>
      </c>
      <c r="B3" s="85" t="s">
        <v>59</v>
      </c>
      <c r="C3" s="85" t="s">
        <v>71</v>
      </c>
      <c r="D3" s="85" t="s">
        <v>72</v>
      </c>
      <c r="E3" s="85" t="s">
        <v>73</v>
      </c>
      <c r="F3" s="85" t="s">
        <v>74</v>
      </c>
      <c r="G3" s="85" t="s">
        <v>75</v>
      </c>
      <c r="H3" s="85" t="s">
        <v>76</v>
      </c>
      <c r="I3" s="85" t="s">
        <v>77</v>
      </c>
      <c r="J3" s="85" t="s">
        <v>78</v>
      </c>
      <c r="K3" s="85" t="s">
        <v>79</v>
      </c>
      <c r="L3" s="85" t="s">
        <v>80</v>
      </c>
      <c r="M3" s="85" t="s">
        <v>81</v>
      </c>
      <c r="N3" s="85" t="s">
        <v>82</v>
      </c>
      <c r="O3" s="86" t="s">
        <v>52</v>
      </c>
      <c r="Q3" s="597"/>
    </row>
    <row r="4" spans="1:17" s="89" customFormat="1" ht="15" customHeight="1" thickBot="1" x14ac:dyDescent="0.25">
      <c r="A4" s="88" t="s">
        <v>18</v>
      </c>
      <c r="B4" s="1014" t="s">
        <v>54</v>
      </c>
      <c r="C4" s="1015"/>
      <c r="D4" s="1015"/>
      <c r="E4" s="1015"/>
      <c r="F4" s="1015"/>
      <c r="G4" s="1015"/>
      <c r="H4" s="1015"/>
      <c r="I4" s="1015"/>
      <c r="J4" s="1015"/>
      <c r="K4" s="1015"/>
      <c r="L4" s="1015"/>
      <c r="M4" s="1015"/>
      <c r="N4" s="1015"/>
      <c r="O4" s="1016"/>
      <c r="Q4" s="598"/>
    </row>
    <row r="5" spans="1:17" s="89" customFormat="1" x14ac:dyDescent="0.2">
      <c r="A5" s="90" t="s">
        <v>19</v>
      </c>
      <c r="B5" s="599" t="s">
        <v>368</v>
      </c>
      <c r="C5" s="600">
        <v>31220</v>
      </c>
      <c r="D5" s="600">
        <v>31500</v>
      </c>
      <c r="E5" s="600">
        <v>31500</v>
      </c>
      <c r="F5" s="600">
        <v>31500</v>
      </c>
      <c r="G5" s="600">
        <v>33500</v>
      </c>
      <c r="H5" s="600">
        <v>36775</v>
      </c>
      <c r="I5" s="600">
        <v>40500</v>
      </c>
      <c r="J5" s="600">
        <v>31859</v>
      </c>
      <c r="K5" s="600">
        <v>40500</v>
      </c>
      <c r="L5" s="600">
        <v>40500</v>
      </c>
      <c r="M5" s="600">
        <v>40500</v>
      </c>
      <c r="N5" s="600">
        <v>44364</v>
      </c>
      <c r="O5" s="601">
        <f t="shared" ref="O5:O25" si="0">SUM(C5:N5)</f>
        <v>434218</v>
      </c>
      <c r="P5" s="616">
        <f>Q5-O5</f>
        <v>0</v>
      </c>
      <c r="Q5" s="616">
        <v>434218</v>
      </c>
    </row>
    <row r="6" spans="1:17" s="92" customFormat="1" x14ac:dyDescent="0.2">
      <c r="A6" s="91" t="s">
        <v>20</v>
      </c>
      <c r="B6" s="602" t="s">
        <v>412</v>
      </c>
      <c r="C6" s="603">
        <v>2005</v>
      </c>
      <c r="D6" s="603">
        <v>2005</v>
      </c>
      <c r="E6" s="603">
        <v>2005</v>
      </c>
      <c r="F6" s="603">
        <v>44649</v>
      </c>
      <c r="G6" s="603">
        <v>4005</v>
      </c>
      <c r="H6" s="603">
        <v>14815</v>
      </c>
      <c r="I6" s="603">
        <v>2005</v>
      </c>
      <c r="J6" s="603">
        <v>28613</v>
      </c>
      <c r="K6" s="603">
        <v>12005</v>
      </c>
      <c r="L6" s="603">
        <v>12005</v>
      </c>
      <c r="M6" s="603">
        <v>16941</v>
      </c>
      <c r="N6" s="603">
        <v>2327</v>
      </c>
      <c r="O6" s="604">
        <f t="shared" si="0"/>
        <v>143380</v>
      </c>
      <c r="P6" s="616">
        <f t="shared" ref="P6:P13" si="1">Q6-O6</f>
        <v>0</v>
      </c>
      <c r="Q6" s="617">
        <v>143380</v>
      </c>
    </row>
    <row r="7" spans="1:17" s="92" customFormat="1" x14ac:dyDescent="0.2">
      <c r="A7" s="91" t="s">
        <v>21</v>
      </c>
      <c r="B7" s="605" t="s">
        <v>413</v>
      </c>
      <c r="C7" s="606"/>
      <c r="D7" s="606"/>
      <c r="E7" s="606"/>
      <c r="F7" s="606"/>
      <c r="G7" s="606">
        <v>13500</v>
      </c>
      <c r="H7" s="606">
        <v>252702</v>
      </c>
      <c r="I7" s="606">
        <v>5538</v>
      </c>
      <c r="J7" s="606">
        <v>763860</v>
      </c>
      <c r="K7" s="606">
        <v>5591</v>
      </c>
      <c r="L7" s="606"/>
      <c r="M7" s="606"/>
      <c r="N7" s="606"/>
      <c r="O7" s="607">
        <f t="shared" si="0"/>
        <v>1041191</v>
      </c>
      <c r="P7" s="616">
        <f t="shared" si="1"/>
        <v>0</v>
      </c>
      <c r="Q7" s="617">
        <v>1041191</v>
      </c>
    </row>
    <row r="8" spans="1:17" s="92" customFormat="1" ht="14.1" customHeight="1" x14ac:dyDescent="0.2">
      <c r="A8" s="91" t="s">
        <v>22</v>
      </c>
      <c r="B8" s="608" t="s">
        <v>165</v>
      </c>
      <c r="C8" s="603">
        <v>700</v>
      </c>
      <c r="D8" s="603">
        <v>800</v>
      </c>
      <c r="E8" s="603">
        <v>98000</v>
      </c>
      <c r="F8" s="603">
        <v>900</v>
      </c>
      <c r="G8" s="603">
        <v>15000</v>
      </c>
      <c r="H8" s="603">
        <v>800</v>
      </c>
      <c r="I8" s="603">
        <v>700</v>
      </c>
      <c r="J8" s="603">
        <v>500</v>
      </c>
      <c r="K8" s="603">
        <v>104652</v>
      </c>
      <c r="L8" s="603">
        <v>10200</v>
      </c>
      <c r="M8" s="603">
        <v>610</v>
      </c>
      <c r="N8" s="603">
        <v>16000</v>
      </c>
      <c r="O8" s="604">
        <f t="shared" si="0"/>
        <v>248862</v>
      </c>
      <c r="P8" s="616">
        <f t="shared" si="1"/>
        <v>0</v>
      </c>
      <c r="Q8" s="617">
        <v>248862</v>
      </c>
    </row>
    <row r="9" spans="1:17" s="92" customFormat="1" ht="14.1" customHeight="1" x14ac:dyDescent="0.2">
      <c r="A9" s="91" t="s">
        <v>23</v>
      </c>
      <c r="B9" s="608" t="s">
        <v>414</v>
      </c>
      <c r="C9" s="603">
        <v>2780</v>
      </c>
      <c r="D9" s="603">
        <v>2780</v>
      </c>
      <c r="E9" s="603">
        <v>2780</v>
      </c>
      <c r="F9" s="603">
        <v>2780</v>
      </c>
      <c r="G9" s="603">
        <v>2780</v>
      </c>
      <c r="H9" s="603">
        <v>2780</v>
      </c>
      <c r="I9" s="603">
        <v>2780</v>
      </c>
      <c r="J9" s="603">
        <v>2780</v>
      </c>
      <c r="K9" s="603">
        <v>2780</v>
      </c>
      <c r="L9" s="603">
        <v>16675</v>
      </c>
      <c r="M9" s="603">
        <v>2780</v>
      </c>
      <c r="N9" s="603">
        <v>2826</v>
      </c>
      <c r="O9" s="604">
        <f t="shared" si="0"/>
        <v>47301</v>
      </c>
      <c r="P9" s="616">
        <f t="shared" si="1"/>
        <v>0</v>
      </c>
      <c r="Q9" s="617">
        <v>47301</v>
      </c>
    </row>
    <row r="10" spans="1:17" s="92" customFormat="1" ht="14.1" customHeight="1" x14ac:dyDescent="0.2">
      <c r="A10" s="91" t="s">
        <v>24</v>
      </c>
      <c r="B10" s="608" t="s">
        <v>10</v>
      </c>
      <c r="C10" s="603"/>
      <c r="D10" s="603">
        <v>100</v>
      </c>
      <c r="E10" s="603"/>
      <c r="F10" s="603"/>
      <c r="G10" s="603"/>
      <c r="H10" s="603"/>
      <c r="I10" s="603"/>
      <c r="J10" s="603">
        <v>3683</v>
      </c>
      <c r="K10" s="603"/>
      <c r="L10" s="603">
        <v>20000</v>
      </c>
      <c r="M10" s="603"/>
      <c r="N10" s="603">
        <v>5317</v>
      </c>
      <c r="O10" s="604">
        <f t="shared" si="0"/>
        <v>29100</v>
      </c>
      <c r="P10" s="616">
        <f t="shared" si="1"/>
        <v>0</v>
      </c>
      <c r="Q10" s="617">
        <v>29100</v>
      </c>
    </row>
    <row r="11" spans="1:17" s="92" customFormat="1" ht="14.1" customHeight="1" x14ac:dyDescent="0.2">
      <c r="A11" s="91" t="s">
        <v>25</v>
      </c>
      <c r="B11" s="608" t="s">
        <v>370</v>
      </c>
      <c r="C11" s="603"/>
      <c r="D11" s="603"/>
      <c r="E11" s="603"/>
      <c r="F11" s="603">
        <v>400</v>
      </c>
      <c r="G11" s="603">
        <v>2000</v>
      </c>
      <c r="H11" s="603">
        <v>300</v>
      </c>
      <c r="I11" s="603">
        <v>2982</v>
      </c>
      <c r="J11" s="603">
        <v>320</v>
      </c>
      <c r="K11" s="603"/>
      <c r="L11" s="603"/>
      <c r="M11" s="603"/>
      <c r="N11" s="603"/>
      <c r="O11" s="604">
        <f t="shared" si="0"/>
        <v>6002</v>
      </c>
      <c r="P11" s="616">
        <f t="shared" si="1"/>
        <v>0</v>
      </c>
      <c r="Q11" s="617">
        <v>6002</v>
      </c>
    </row>
    <row r="12" spans="1:17" s="92" customFormat="1" x14ac:dyDescent="0.2">
      <c r="A12" s="91" t="s">
        <v>26</v>
      </c>
      <c r="B12" s="602" t="s">
        <v>402</v>
      </c>
      <c r="C12" s="603"/>
      <c r="D12" s="603"/>
      <c r="E12" s="603"/>
      <c r="F12" s="603"/>
      <c r="G12" s="603">
        <v>4000</v>
      </c>
      <c r="H12" s="603"/>
      <c r="I12" s="603"/>
      <c r="J12" s="603">
        <v>1396</v>
      </c>
      <c r="K12" s="603"/>
      <c r="L12" s="603"/>
      <c r="M12" s="603"/>
      <c r="N12" s="603"/>
      <c r="O12" s="604">
        <f t="shared" si="0"/>
        <v>5396</v>
      </c>
      <c r="P12" s="616">
        <f t="shared" si="1"/>
        <v>0</v>
      </c>
      <c r="Q12" s="617">
        <v>5396</v>
      </c>
    </row>
    <row r="13" spans="1:17" s="92" customFormat="1" ht="14.1" customHeight="1" thickBot="1" x14ac:dyDescent="0.25">
      <c r="A13" s="91" t="s">
        <v>27</v>
      </c>
      <c r="B13" s="608" t="s">
        <v>11</v>
      </c>
      <c r="C13" s="603">
        <v>41000</v>
      </c>
      <c r="D13" s="603">
        <v>28700</v>
      </c>
      <c r="E13" s="603"/>
      <c r="F13" s="603"/>
      <c r="G13" s="603">
        <v>15000</v>
      </c>
      <c r="H13" s="603">
        <v>46895</v>
      </c>
      <c r="I13" s="603">
        <v>25000</v>
      </c>
      <c r="J13" s="603">
        <v>3500</v>
      </c>
      <c r="K13" s="603"/>
      <c r="L13" s="603"/>
      <c r="M13" s="603"/>
      <c r="N13" s="603">
        <v>1920</v>
      </c>
      <c r="O13" s="604">
        <f t="shared" si="0"/>
        <v>162015</v>
      </c>
      <c r="P13" s="616">
        <f t="shared" si="1"/>
        <v>0</v>
      </c>
      <c r="Q13" s="617">
        <v>162015</v>
      </c>
    </row>
    <row r="14" spans="1:17" s="89" customFormat="1" ht="15.95" customHeight="1" thickBot="1" x14ac:dyDescent="0.25">
      <c r="A14" s="88" t="s">
        <v>28</v>
      </c>
      <c r="B14" s="609" t="s">
        <v>107</v>
      </c>
      <c r="C14" s="610">
        <f t="shared" ref="C14:N14" si="2">SUM(C5:C13)</f>
        <v>77705</v>
      </c>
      <c r="D14" s="610">
        <f t="shared" si="2"/>
        <v>65885</v>
      </c>
      <c r="E14" s="610">
        <f t="shared" si="2"/>
        <v>134285</v>
      </c>
      <c r="F14" s="610">
        <f t="shared" si="2"/>
        <v>80229</v>
      </c>
      <c r="G14" s="610">
        <f t="shared" si="2"/>
        <v>89785</v>
      </c>
      <c r="H14" s="610">
        <f t="shared" si="2"/>
        <v>355067</v>
      </c>
      <c r="I14" s="610">
        <f t="shared" si="2"/>
        <v>79505</v>
      </c>
      <c r="J14" s="610">
        <f t="shared" si="2"/>
        <v>836511</v>
      </c>
      <c r="K14" s="610">
        <f t="shared" si="2"/>
        <v>165528</v>
      </c>
      <c r="L14" s="610">
        <f t="shared" si="2"/>
        <v>99380</v>
      </c>
      <c r="M14" s="610">
        <f t="shared" si="2"/>
        <v>60831</v>
      </c>
      <c r="N14" s="610">
        <f t="shared" si="2"/>
        <v>72754</v>
      </c>
      <c r="O14" s="611">
        <f>SUM(C14:N14)</f>
        <v>2117465</v>
      </c>
      <c r="P14" s="618"/>
      <c r="Q14" s="616">
        <f>SUM(Q5:Q13)</f>
        <v>2117465</v>
      </c>
    </row>
    <row r="15" spans="1:17" s="89" customFormat="1" ht="15" customHeight="1" thickBot="1" x14ac:dyDescent="0.25">
      <c r="A15" s="88" t="s">
        <v>29</v>
      </c>
      <c r="B15" s="1017" t="s">
        <v>55</v>
      </c>
      <c r="C15" s="1018"/>
      <c r="D15" s="1018"/>
      <c r="E15" s="1018"/>
      <c r="F15" s="1018"/>
      <c r="G15" s="1018"/>
      <c r="H15" s="1018"/>
      <c r="I15" s="1018"/>
      <c r="J15" s="1018"/>
      <c r="K15" s="1018"/>
      <c r="L15" s="1018"/>
      <c r="M15" s="1018"/>
      <c r="N15" s="1018"/>
      <c r="O15" s="1019"/>
      <c r="P15" s="618"/>
      <c r="Q15" s="616"/>
    </row>
    <row r="16" spans="1:17" s="92" customFormat="1" ht="14.1" customHeight="1" x14ac:dyDescent="0.2">
      <c r="A16" s="93" t="s">
        <v>30</v>
      </c>
      <c r="B16" s="612" t="s">
        <v>60</v>
      </c>
      <c r="C16" s="606">
        <v>12000</v>
      </c>
      <c r="D16" s="606">
        <v>12500</v>
      </c>
      <c r="E16" s="606">
        <v>12500</v>
      </c>
      <c r="F16" s="606">
        <v>12500</v>
      </c>
      <c r="G16" s="606">
        <v>13000</v>
      </c>
      <c r="H16" s="606">
        <v>12400</v>
      </c>
      <c r="I16" s="606">
        <v>12000</v>
      </c>
      <c r="J16" s="606">
        <v>12000</v>
      </c>
      <c r="K16" s="606">
        <v>13000</v>
      </c>
      <c r="L16" s="606">
        <v>13200</v>
      </c>
      <c r="M16" s="606">
        <v>13214</v>
      </c>
      <c r="N16" s="606">
        <v>12757</v>
      </c>
      <c r="O16" s="607">
        <f t="shared" si="0"/>
        <v>151071</v>
      </c>
      <c r="P16" s="616">
        <f t="shared" ref="P16:P24" si="3">Q16-O16</f>
        <v>0</v>
      </c>
      <c r="Q16" s="617">
        <v>151071</v>
      </c>
    </row>
    <row r="17" spans="1:17" s="92" customFormat="1" ht="27" customHeight="1" x14ac:dyDescent="0.2">
      <c r="A17" s="91" t="s">
        <v>31</v>
      </c>
      <c r="B17" s="602" t="s">
        <v>174</v>
      </c>
      <c r="C17" s="606">
        <v>2440</v>
      </c>
      <c r="D17" s="606">
        <v>2440</v>
      </c>
      <c r="E17" s="606">
        <v>2440</v>
      </c>
      <c r="F17" s="606">
        <v>2440</v>
      </c>
      <c r="G17" s="606">
        <v>2440</v>
      </c>
      <c r="H17" s="606">
        <v>2440</v>
      </c>
      <c r="I17" s="606">
        <v>2440</v>
      </c>
      <c r="J17" s="606">
        <v>2440</v>
      </c>
      <c r="K17" s="606">
        <v>4100</v>
      </c>
      <c r="L17" s="606">
        <v>2600</v>
      </c>
      <c r="M17" s="606">
        <v>2523</v>
      </c>
      <c r="N17" s="606">
        <v>2459</v>
      </c>
      <c r="O17" s="604">
        <f t="shared" si="0"/>
        <v>31202</v>
      </c>
      <c r="P17" s="616">
        <f t="shared" si="3"/>
        <v>0</v>
      </c>
      <c r="Q17" s="617">
        <v>31202</v>
      </c>
    </row>
    <row r="18" spans="1:17" s="92" customFormat="1" ht="14.1" customHeight="1" x14ac:dyDescent="0.2">
      <c r="A18" s="91" t="s">
        <v>32</v>
      </c>
      <c r="B18" s="608" t="s">
        <v>132</v>
      </c>
      <c r="C18" s="603">
        <v>11040</v>
      </c>
      <c r="D18" s="603">
        <v>11040</v>
      </c>
      <c r="E18" s="603">
        <v>11040</v>
      </c>
      <c r="F18" s="603">
        <v>11040</v>
      </c>
      <c r="G18" s="603">
        <v>11040</v>
      </c>
      <c r="H18" s="603">
        <v>11040</v>
      </c>
      <c r="I18" s="603">
        <v>11040</v>
      </c>
      <c r="J18" s="603">
        <v>17912</v>
      </c>
      <c r="K18" s="603">
        <v>15040</v>
      </c>
      <c r="L18" s="603">
        <v>16040</v>
      </c>
      <c r="M18" s="603">
        <v>21040</v>
      </c>
      <c r="N18" s="603">
        <v>16726</v>
      </c>
      <c r="O18" s="604">
        <f t="shared" si="0"/>
        <v>164038</v>
      </c>
      <c r="P18" s="616">
        <f t="shared" si="3"/>
        <v>1375</v>
      </c>
      <c r="Q18" s="617">
        <v>165413</v>
      </c>
    </row>
    <row r="19" spans="1:17" s="92" customFormat="1" ht="14.1" customHeight="1" x14ac:dyDescent="0.2">
      <c r="A19" s="91" t="s">
        <v>33</v>
      </c>
      <c r="B19" s="608" t="s">
        <v>175</v>
      </c>
      <c r="C19" s="603">
        <v>2050</v>
      </c>
      <c r="D19" s="603">
        <v>2050</v>
      </c>
      <c r="E19" s="603">
        <v>2050</v>
      </c>
      <c r="F19" s="603">
        <v>2300</v>
      </c>
      <c r="G19" s="603">
        <v>2050</v>
      </c>
      <c r="H19" s="603">
        <v>2050</v>
      </c>
      <c r="I19" s="603">
        <v>2050</v>
      </c>
      <c r="J19" s="603">
        <v>2050</v>
      </c>
      <c r="K19" s="603">
        <v>2050</v>
      </c>
      <c r="L19" s="603">
        <v>2300</v>
      </c>
      <c r="M19" s="603">
        <v>100</v>
      </c>
      <c r="N19" s="603">
        <v>2139</v>
      </c>
      <c r="O19" s="604">
        <f t="shared" si="0"/>
        <v>23239</v>
      </c>
      <c r="P19" s="616">
        <f t="shared" si="3"/>
        <v>0</v>
      </c>
      <c r="Q19" s="617">
        <v>23239</v>
      </c>
    </row>
    <row r="20" spans="1:17" s="92" customFormat="1" ht="14.1" customHeight="1" x14ac:dyDescent="0.2">
      <c r="A20" s="91" t="s">
        <v>34</v>
      </c>
      <c r="B20" s="608" t="s">
        <v>12</v>
      </c>
      <c r="C20" s="603">
        <v>37230</v>
      </c>
      <c r="D20" s="603">
        <v>37230</v>
      </c>
      <c r="E20" s="603">
        <v>42000</v>
      </c>
      <c r="F20" s="603">
        <v>37230</v>
      </c>
      <c r="G20" s="603">
        <v>37230</v>
      </c>
      <c r="H20" s="603">
        <v>342163</v>
      </c>
      <c r="I20" s="603">
        <v>37230</v>
      </c>
      <c r="J20" s="603">
        <v>787230</v>
      </c>
      <c r="K20" s="603">
        <v>71737</v>
      </c>
      <c r="L20" s="603">
        <v>45000</v>
      </c>
      <c r="M20" s="603">
        <v>50172</v>
      </c>
      <c r="N20" s="603">
        <v>53250</v>
      </c>
      <c r="O20" s="604">
        <f t="shared" si="0"/>
        <v>1577702</v>
      </c>
      <c r="P20" s="616">
        <f t="shared" si="3"/>
        <v>0</v>
      </c>
      <c r="Q20" s="617">
        <v>1577702</v>
      </c>
    </row>
    <row r="21" spans="1:17" s="92" customFormat="1" ht="14.1" customHeight="1" x14ac:dyDescent="0.2">
      <c r="A21" s="91" t="s">
        <v>35</v>
      </c>
      <c r="B21" s="608" t="s">
        <v>220</v>
      </c>
      <c r="C21" s="603">
        <v>150</v>
      </c>
      <c r="D21" s="603">
        <v>210</v>
      </c>
      <c r="E21" s="603">
        <v>780</v>
      </c>
      <c r="F21" s="603">
        <v>2600</v>
      </c>
      <c r="G21" s="603">
        <v>8000</v>
      </c>
      <c r="H21" s="603">
        <v>19000</v>
      </c>
      <c r="I21" s="603">
        <v>7000</v>
      </c>
      <c r="J21" s="603">
        <v>1000</v>
      </c>
      <c r="K21" s="603">
        <v>44283</v>
      </c>
      <c r="L21" s="603">
        <v>12000</v>
      </c>
      <c r="M21" s="603">
        <v>1000</v>
      </c>
      <c r="N21" s="603">
        <v>1000</v>
      </c>
      <c r="O21" s="604">
        <f t="shared" si="0"/>
        <v>97023</v>
      </c>
      <c r="P21" s="616">
        <f t="shared" si="3"/>
        <v>0</v>
      </c>
      <c r="Q21" s="617">
        <v>97023</v>
      </c>
    </row>
    <row r="22" spans="1:17" s="92" customFormat="1" x14ac:dyDescent="0.2">
      <c r="A22" s="91" t="s">
        <v>36</v>
      </c>
      <c r="B22" s="602" t="s">
        <v>178</v>
      </c>
      <c r="C22" s="603"/>
      <c r="D22" s="603"/>
      <c r="E22" s="603"/>
      <c r="F22" s="603"/>
      <c r="G22" s="603">
        <v>11000</v>
      </c>
      <c r="H22" s="603">
        <v>8700</v>
      </c>
      <c r="I22" s="603">
        <v>10000</v>
      </c>
      <c r="J22" s="603">
        <v>6777</v>
      </c>
      <c r="K22" s="603">
        <v>7000</v>
      </c>
      <c r="L22" s="603">
        <v>382</v>
      </c>
      <c r="M22" s="603">
        <v>5456</v>
      </c>
      <c r="N22" s="603"/>
      <c r="O22" s="604">
        <f t="shared" si="0"/>
        <v>49315</v>
      </c>
      <c r="P22" s="616">
        <f t="shared" si="3"/>
        <v>0</v>
      </c>
      <c r="Q22" s="617">
        <v>49315</v>
      </c>
    </row>
    <row r="23" spans="1:17" s="92" customFormat="1" ht="14.1" customHeight="1" x14ac:dyDescent="0.2">
      <c r="A23" s="91" t="s">
        <v>37</v>
      </c>
      <c r="B23" s="608" t="s">
        <v>222</v>
      </c>
      <c r="C23" s="603"/>
      <c r="D23" s="603"/>
      <c r="E23" s="603"/>
      <c r="F23" s="603"/>
      <c r="G23" s="603">
        <v>3200</v>
      </c>
      <c r="H23" s="603">
        <v>1800</v>
      </c>
      <c r="I23" s="603"/>
      <c r="J23" s="603"/>
      <c r="K23" s="603">
        <v>1300</v>
      </c>
      <c r="L23" s="603"/>
      <c r="M23" s="603"/>
      <c r="N23" s="603"/>
      <c r="O23" s="604">
        <f t="shared" si="0"/>
        <v>6300</v>
      </c>
      <c r="P23" s="616">
        <f t="shared" si="3"/>
        <v>0</v>
      </c>
      <c r="Q23" s="617">
        <v>6300</v>
      </c>
    </row>
    <row r="24" spans="1:17" s="92" customFormat="1" ht="14.1" customHeight="1" thickBot="1" x14ac:dyDescent="0.25">
      <c r="A24" s="91" t="s">
        <v>38</v>
      </c>
      <c r="B24" s="608" t="s">
        <v>13</v>
      </c>
      <c r="C24" s="603">
        <v>12810</v>
      </c>
      <c r="D24" s="603"/>
      <c r="E24" s="603"/>
      <c r="F24" s="603"/>
      <c r="G24" s="603">
        <v>3390</v>
      </c>
      <c r="H24" s="603"/>
      <c r="I24" s="603"/>
      <c r="J24" s="603"/>
      <c r="K24" s="603"/>
      <c r="L24" s="603"/>
      <c r="M24" s="603"/>
      <c r="N24" s="603"/>
      <c r="O24" s="604">
        <f t="shared" si="0"/>
        <v>16200</v>
      </c>
      <c r="P24" s="616">
        <f t="shared" si="3"/>
        <v>0</v>
      </c>
      <c r="Q24" s="617">
        <v>16200</v>
      </c>
    </row>
    <row r="25" spans="1:17" s="89" customFormat="1" ht="15.95" customHeight="1" thickBot="1" x14ac:dyDescent="0.25">
      <c r="A25" s="94" t="s">
        <v>39</v>
      </c>
      <c r="B25" s="609" t="s">
        <v>108</v>
      </c>
      <c r="C25" s="610">
        <f t="shared" ref="C25:N25" si="4">SUM(C16:C24)</f>
        <v>77720</v>
      </c>
      <c r="D25" s="610">
        <f t="shared" si="4"/>
        <v>65470</v>
      </c>
      <c r="E25" s="610">
        <f t="shared" si="4"/>
        <v>70810</v>
      </c>
      <c r="F25" s="610">
        <f t="shared" si="4"/>
        <v>68110</v>
      </c>
      <c r="G25" s="610">
        <f t="shared" si="4"/>
        <v>91350</v>
      </c>
      <c r="H25" s="610">
        <f t="shared" si="4"/>
        <v>399593</v>
      </c>
      <c r="I25" s="610">
        <f t="shared" si="4"/>
        <v>81760</v>
      </c>
      <c r="J25" s="610">
        <f t="shared" si="4"/>
        <v>829409</v>
      </c>
      <c r="K25" s="610">
        <f t="shared" si="4"/>
        <v>158510</v>
      </c>
      <c r="L25" s="610">
        <f t="shared" si="4"/>
        <v>91522</v>
      </c>
      <c r="M25" s="610">
        <f t="shared" si="4"/>
        <v>93505</v>
      </c>
      <c r="N25" s="610">
        <f t="shared" si="4"/>
        <v>88331</v>
      </c>
      <c r="O25" s="611">
        <f t="shared" si="0"/>
        <v>2116090</v>
      </c>
      <c r="P25" s="618"/>
      <c r="Q25" s="616">
        <f>SUM(Q16:Q24)</f>
        <v>2117465</v>
      </c>
    </row>
    <row r="26" spans="1:17" ht="16.5" thickBot="1" x14ac:dyDescent="0.3">
      <c r="A26" s="94" t="s">
        <v>40</v>
      </c>
      <c r="B26" s="613" t="s">
        <v>109</v>
      </c>
      <c r="C26" s="614">
        <f t="shared" ref="C26:O26" si="5">C14-C25</f>
        <v>-15</v>
      </c>
      <c r="D26" s="614">
        <f t="shared" si="5"/>
        <v>415</v>
      </c>
      <c r="E26" s="614">
        <f t="shared" si="5"/>
        <v>63475</v>
      </c>
      <c r="F26" s="614">
        <f t="shared" si="5"/>
        <v>12119</v>
      </c>
      <c r="G26" s="614">
        <f t="shared" si="5"/>
        <v>-1565</v>
      </c>
      <c r="H26" s="614">
        <f t="shared" si="5"/>
        <v>-44526</v>
      </c>
      <c r="I26" s="614">
        <f t="shared" si="5"/>
        <v>-2255</v>
      </c>
      <c r="J26" s="614">
        <f t="shared" si="5"/>
        <v>7102</v>
      </c>
      <c r="K26" s="614">
        <f t="shared" si="5"/>
        <v>7018</v>
      </c>
      <c r="L26" s="614">
        <f t="shared" si="5"/>
        <v>7858</v>
      </c>
      <c r="M26" s="614">
        <f t="shared" si="5"/>
        <v>-32674</v>
      </c>
      <c r="N26" s="614">
        <f t="shared" si="5"/>
        <v>-15577</v>
      </c>
      <c r="O26" s="615">
        <f t="shared" si="5"/>
        <v>1375</v>
      </c>
      <c r="P26" s="619"/>
      <c r="Q26" s="620"/>
    </row>
    <row r="27" spans="1:17" x14ac:dyDescent="0.25">
      <c r="A27" s="96"/>
      <c r="J27" s="95" t="s">
        <v>827</v>
      </c>
    </row>
    <row r="28" spans="1:17" x14ac:dyDescent="0.25">
      <c r="B28" s="97"/>
      <c r="C28" s="98"/>
      <c r="D28" s="98"/>
      <c r="O28" s="95"/>
    </row>
    <row r="29" spans="1:17" x14ac:dyDescent="0.25">
      <c r="O29" s="95"/>
    </row>
    <row r="30" spans="1:17" x14ac:dyDescent="0.25">
      <c r="O30" s="95"/>
    </row>
    <row r="31" spans="1:17" x14ac:dyDescent="0.25">
      <c r="O31" s="95"/>
    </row>
    <row r="32" spans="1:17" x14ac:dyDescent="0.25">
      <c r="O32" s="95"/>
    </row>
    <row r="33" spans="15:15" x14ac:dyDescent="0.25">
      <c r="O33" s="95"/>
    </row>
    <row r="34" spans="15:15" x14ac:dyDescent="0.25">
      <c r="O34" s="95"/>
    </row>
    <row r="35" spans="15:15" x14ac:dyDescent="0.25">
      <c r="O35" s="95"/>
    </row>
    <row r="36" spans="15:15" x14ac:dyDescent="0.25">
      <c r="O36" s="95"/>
    </row>
    <row r="37" spans="15:15" x14ac:dyDescent="0.25">
      <c r="O37" s="95"/>
    </row>
    <row r="38" spans="15:15" x14ac:dyDescent="0.25">
      <c r="O38" s="95"/>
    </row>
    <row r="39" spans="15:15" x14ac:dyDescent="0.25">
      <c r="O39" s="95"/>
    </row>
    <row r="40" spans="15:15" x14ac:dyDescent="0.25">
      <c r="O40" s="95"/>
    </row>
    <row r="41" spans="15:15" x14ac:dyDescent="0.25">
      <c r="O41" s="95"/>
    </row>
    <row r="42" spans="15:15" x14ac:dyDescent="0.25">
      <c r="O42" s="95"/>
    </row>
    <row r="43" spans="15:15" x14ac:dyDescent="0.25">
      <c r="O43" s="95"/>
    </row>
    <row r="44" spans="15:15" x14ac:dyDescent="0.25">
      <c r="O44" s="95"/>
    </row>
    <row r="45" spans="15:15" x14ac:dyDescent="0.25">
      <c r="O45" s="95"/>
    </row>
    <row r="46" spans="15:15" x14ac:dyDescent="0.25">
      <c r="O46" s="95"/>
    </row>
    <row r="47" spans="15:15" x14ac:dyDescent="0.25">
      <c r="O47" s="95"/>
    </row>
    <row r="48" spans="15:15" x14ac:dyDescent="0.25">
      <c r="O48" s="95"/>
    </row>
    <row r="49" spans="15:15" x14ac:dyDescent="0.25">
      <c r="O49" s="95"/>
    </row>
    <row r="50" spans="15:15" x14ac:dyDescent="0.25">
      <c r="O50" s="95"/>
    </row>
    <row r="51" spans="15:15" x14ac:dyDescent="0.25">
      <c r="O51" s="95"/>
    </row>
    <row r="52" spans="15:15" x14ac:dyDescent="0.25">
      <c r="O52" s="95"/>
    </row>
    <row r="53" spans="15:15" x14ac:dyDescent="0.25">
      <c r="O53" s="95"/>
    </row>
    <row r="54" spans="15:15" x14ac:dyDescent="0.25">
      <c r="O54" s="95"/>
    </row>
    <row r="55" spans="15:15" x14ac:dyDescent="0.25">
      <c r="O55" s="95"/>
    </row>
    <row r="56" spans="15:15" x14ac:dyDescent="0.25">
      <c r="O56" s="95"/>
    </row>
    <row r="57" spans="15:15" x14ac:dyDescent="0.25">
      <c r="O57" s="95"/>
    </row>
    <row r="58" spans="15:15" x14ac:dyDescent="0.25">
      <c r="O58" s="95"/>
    </row>
    <row r="59" spans="15:15" x14ac:dyDescent="0.25">
      <c r="O59" s="95"/>
    </row>
    <row r="60" spans="15:15" x14ac:dyDescent="0.25">
      <c r="O60" s="95"/>
    </row>
    <row r="61" spans="15:15" x14ac:dyDescent="0.25">
      <c r="O61" s="95"/>
    </row>
    <row r="62" spans="15:15" x14ac:dyDescent="0.25">
      <c r="O62" s="95"/>
    </row>
    <row r="63" spans="15:15" x14ac:dyDescent="0.25">
      <c r="O63" s="95"/>
    </row>
    <row r="64" spans="15:15" x14ac:dyDescent="0.25">
      <c r="O64" s="95"/>
    </row>
    <row r="65" spans="15:15" x14ac:dyDescent="0.25">
      <c r="O65" s="95"/>
    </row>
    <row r="66" spans="15:15" x14ac:dyDescent="0.25">
      <c r="O66" s="95"/>
    </row>
    <row r="67" spans="15:15" x14ac:dyDescent="0.25">
      <c r="O67" s="95"/>
    </row>
    <row r="68" spans="15:15" x14ac:dyDescent="0.25">
      <c r="O68" s="95"/>
    </row>
    <row r="69" spans="15:15" x14ac:dyDescent="0.25">
      <c r="O69" s="95"/>
    </row>
    <row r="70" spans="15:15" x14ac:dyDescent="0.25">
      <c r="O70" s="95"/>
    </row>
    <row r="71" spans="15:15" x14ac:dyDescent="0.25">
      <c r="O71" s="95"/>
    </row>
    <row r="72" spans="15:15" x14ac:dyDescent="0.25">
      <c r="O72" s="95"/>
    </row>
    <row r="73" spans="15:15" x14ac:dyDescent="0.25">
      <c r="O73" s="95"/>
    </row>
    <row r="74" spans="15:15" x14ac:dyDescent="0.25">
      <c r="O74" s="95"/>
    </row>
    <row r="75" spans="15:15" x14ac:dyDescent="0.25">
      <c r="O75" s="95"/>
    </row>
    <row r="76" spans="15:15" x14ac:dyDescent="0.25">
      <c r="O76" s="95"/>
    </row>
    <row r="77" spans="15:15" x14ac:dyDescent="0.25">
      <c r="O77" s="95"/>
    </row>
    <row r="78" spans="15:15" x14ac:dyDescent="0.25">
      <c r="O78" s="95"/>
    </row>
    <row r="79" spans="15:15" x14ac:dyDescent="0.25">
      <c r="O79" s="95"/>
    </row>
    <row r="80" spans="15:15" x14ac:dyDescent="0.25">
      <c r="O80" s="95"/>
    </row>
    <row r="81" spans="15:15" x14ac:dyDescent="0.25">
      <c r="O81" s="95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85" orientation="landscape" r:id="rId1"/>
  <headerFooter alignWithMargins="0">
    <oddHeader>&amp;R&amp;"Times New Roman CE,Félkövér dőlt"&amp;11 4. tájékoztató táblaa 4/2017. (III. 08.) önk.-i rendelethez</oddHeader>
  </headerFooter>
  <colBreaks count="1" manualBreakCount="1"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G74"/>
  <sheetViews>
    <sheetView view="pageLayout" topLeftCell="A16" zoomScaleNormal="100" workbookViewId="0">
      <selection activeCell="F8" sqref="F8"/>
    </sheetView>
  </sheetViews>
  <sheetFormatPr defaultRowHeight="12.75" x14ac:dyDescent="0.2"/>
  <cols>
    <col min="1" max="1" width="45.83203125" style="36" customWidth="1"/>
    <col min="2" max="2" width="31" style="36" customWidth="1"/>
    <col min="3" max="3" width="11.5" style="36" customWidth="1"/>
    <col min="4" max="4" width="15.5" style="36" customWidth="1"/>
    <col min="5" max="6" width="9.33203125" style="36"/>
    <col min="7" max="7" width="10.1640625" style="36" bestFit="1" customWidth="1"/>
    <col min="8" max="256" width="9.33203125" style="36"/>
    <col min="257" max="257" width="45.83203125" style="36" customWidth="1"/>
    <col min="258" max="258" width="31" style="36" customWidth="1"/>
    <col min="259" max="259" width="11.5" style="36" customWidth="1"/>
    <col min="260" max="260" width="15.5" style="36" customWidth="1"/>
    <col min="261" max="262" width="9.33203125" style="36"/>
    <col min="263" max="263" width="10.1640625" style="36" bestFit="1" customWidth="1"/>
    <col min="264" max="512" width="9.33203125" style="36"/>
    <col min="513" max="513" width="45.83203125" style="36" customWidth="1"/>
    <col min="514" max="514" width="31" style="36" customWidth="1"/>
    <col min="515" max="515" width="11.5" style="36" customWidth="1"/>
    <col min="516" max="516" width="15.5" style="36" customWidth="1"/>
    <col min="517" max="518" width="9.33203125" style="36"/>
    <col min="519" max="519" width="10.1640625" style="36" bestFit="1" customWidth="1"/>
    <col min="520" max="768" width="9.33203125" style="36"/>
    <col min="769" max="769" width="45.83203125" style="36" customWidth="1"/>
    <col min="770" max="770" width="31" style="36" customWidth="1"/>
    <col min="771" max="771" width="11.5" style="36" customWidth="1"/>
    <col min="772" max="772" width="15.5" style="36" customWidth="1"/>
    <col min="773" max="774" width="9.33203125" style="36"/>
    <col min="775" max="775" width="10.1640625" style="36" bestFit="1" customWidth="1"/>
    <col min="776" max="1024" width="9.33203125" style="36"/>
    <col min="1025" max="1025" width="45.83203125" style="36" customWidth="1"/>
    <col min="1026" max="1026" width="31" style="36" customWidth="1"/>
    <col min="1027" max="1027" width="11.5" style="36" customWidth="1"/>
    <col min="1028" max="1028" width="15.5" style="36" customWidth="1"/>
    <col min="1029" max="1030" width="9.33203125" style="36"/>
    <col min="1031" max="1031" width="10.1640625" style="36" bestFit="1" customWidth="1"/>
    <col min="1032" max="1280" width="9.33203125" style="36"/>
    <col min="1281" max="1281" width="45.83203125" style="36" customWidth="1"/>
    <col min="1282" max="1282" width="31" style="36" customWidth="1"/>
    <col min="1283" max="1283" width="11.5" style="36" customWidth="1"/>
    <col min="1284" max="1284" width="15.5" style="36" customWidth="1"/>
    <col min="1285" max="1286" width="9.33203125" style="36"/>
    <col min="1287" max="1287" width="10.1640625" style="36" bestFit="1" customWidth="1"/>
    <col min="1288" max="1536" width="9.33203125" style="36"/>
    <col min="1537" max="1537" width="45.83203125" style="36" customWidth="1"/>
    <col min="1538" max="1538" width="31" style="36" customWidth="1"/>
    <col min="1539" max="1539" width="11.5" style="36" customWidth="1"/>
    <col min="1540" max="1540" width="15.5" style="36" customWidth="1"/>
    <col min="1541" max="1542" width="9.33203125" style="36"/>
    <col min="1543" max="1543" width="10.1640625" style="36" bestFit="1" customWidth="1"/>
    <col min="1544" max="1792" width="9.33203125" style="36"/>
    <col min="1793" max="1793" width="45.83203125" style="36" customWidth="1"/>
    <col min="1794" max="1794" width="31" style="36" customWidth="1"/>
    <col min="1795" max="1795" width="11.5" style="36" customWidth="1"/>
    <col min="1796" max="1796" width="15.5" style="36" customWidth="1"/>
    <col min="1797" max="1798" width="9.33203125" style="36"/>
    <col min="1799" max="1799" width="10.1640625" style="36" bestFit="1" customWidth="1"/>
    <col min="1800" max="2048" width="9.33203125" style="36"/>
    <col min="2049" max="2049" width="45.83203125" style="36" customWidth="1"/>
    <col min="2050" max="2050" width="31" style="36" customWidth="1"/>
    <col min="2051" max="2051" width="11.5" style="36" customWidth="1"/>
    <col min="2052" max="2052" width="15.5" style="36" customWidth="1"/>
    <col min="2053" max="2054" width="9.33203125" style="36"/>
    <col min="2055" max="2055" width="10.1640625" style="36" bestFit="1" customWidth="1"/>
    <col min="2056" max="2304" width="9.33203125" style="36"/>
    <col min="2305" max="2305" width="45.83203125" style="36" customWidth="1"/>
    <col min="2306" max="2306" width="31" style="36" customWidth="1"/>
    <col min="2307" max="2307" width="11.5" style="36" customWidth="1"/>
    <col min="2308" max="2308" width="15.5" style="36" customWidth="1"/>
    <col min="2309" max="2310" width="9.33203125" style="36"/>
    <col min="2311" max="2311" width="10.1640625" style="36" bestFit="1" customWidth="1"/>
    <col min="2312" max="2560" width="9.33203125" style="36"/>
    <col min="2561" max="2561" width="45.83203125" style="36" customWidth="1"/>
    <col min="2562" max="2562" width="31" style="36" customWidth="1"/>
    <col min="2563" max="2563" width="11.5" style="36" customWidth="1"/>
    <col min="2564" max="2564" width="15.5" style="36" customWidth="1"/>
    <col min="2565" max="2566" width="9.33203125" style="36"/>
    <col min="2567" max="2567" width="10.1640625" style="36" bestFit="1" customWidth="1"/>
    <col min="2568" max="2816" width="9.33203125" style="36"/>
    <col min="2817" max="2817" width="45.83203125" style="36" customWidth="1"/>
    <col min="2818" max="2818" width="31" style="36" customWidth="1"/>
    <col min="2819" max="2819" width="11.5" style="36" customWidth="1"/>
    <col min="2820" max="2820" width="15.5" style="36" customWidth="1"/>
    <col min="2821" max="2822" width="9.33203125" style="36"/>
    <col min="2823" max="2823" width="10.1640625" style="36" bestFit="1" customWidth="1"/>
    <col min="2824" max="3072" width="9.33203125" style="36"/>
    <col min="3073" max="3073" width="45.83203125" style="36" customWidth="1"/>
    <col min="3074" max="3074" width="31" style="36" customWidth="1"/>
    <col min="3075" max="3075" width="11.5" style="36" customWidth="1"/>
    <col min="3076" max="3076" width="15.5" style="36" customWidth="1"/>
    <col min="3077" max="3078" width="9.33203125" style="36"/>
    <col min="3079" max="3079" width="10.1640625" style="36" bestFit="1" customWidth="1"/>
    <col min="3080" max="3328" width="9.33203125" style="36"/>
    <col min="3329" max="3329" width="45.83203125" style="36" customWidth="1"/>
    <col min="3330" max="3330" width="31" style="36" customWidth="1"/>
    <col min="3331" max="3331" width="11.5" style="36" customWidth="1"/>
    <col min="3332" max="3332" width="15.5" style="36" customWidth="1"/>
    <col min="3333" max="3334" width="9.33203125" style="36"/>
    <col min="3335" max="3335" width="10.1640625" style="36" bestFit="1" customWidth="1"/>
    <col min="3336" max="3584" width="9.33203125" style="36"/>
    <col min="3585" max="3585" width="45.83203125" style="36" customWidth="1"/>
    <col min="3586" max="3586" width="31" style="36" customWidth="1"/>
    <col min="3587" max="3587" width="11.5" style="36" customWidth="1"/>
    <col min="3588" max="3588" width="15.5" style="36" customWidth="1"/>
    <col min="3589" max="3590" width="9.33203125" style="36"/>
    <col min="3591" max="3591" width="10.1640625" style="36" bestFit="1" customWidth="1"/>
    <col min="3592" max="3840" width="9.33203125" style="36"/>
    <col min="3841" max="3841" width="45.83203125" style="36" customWidth="1"/>
    <col min="3842" max="3842" width="31" style="36" customWidth="1"/>
    <col min="3843" max="3843" width="11.5" style="36" customWidth="1"/>
    <col min="3844" max="3844" width="15.5" style="36" customWidth="1"/>
    <col min="3845" max="3846" width="9.33203125" style="36"/>
    <col min="3847" max="3847" width="10.1640625" style="36" bestFit="1" customWidth="1"/>
    <col min="3848" max="4096" width="9.33203125" style="36"/>
    <col min="4097" max="4097" width="45.83203125" style="36" customWidth="1"/>
    <col min="4098" max="4098" width="31" style="36" customWidth="1"/>
    <col min="4099" max="4099" width="11.5" style="36" customWidth="1"/>
    <col min="4100" max="4100" width="15.5" style="36" customWidth="1"/>
    <col min="4101" max="4102" width="9.33203125" style="36"/>
    <col min="4103" max="4103" width="10.1640625" style="36" bestFit="1" customWidth="1"/>
    <col min="4104" max="4352" width="9.33203125" style="36"/>
    <col min="4353" max="4353" width="45.83203125" style="36" customWidth="1"/>
    <col min="4354" max="4354" width="31" style="36" customWidth="1"/>
    <col min="4355" max="4355" width="11.5" style="36" customWidth="1"/>
    <col min="4356" max="4356" width="15.5" style="36" customWidth="1"/>
    <col min="4357" max="4358" width="9.33203125" style="36"/>
    <col min="4359" max="4359" width="10.1640625" style="36" bestFit="1" customWidth="1"/>
    <col min="4360" max="4608" width="9.33203125" style="36"/>
    <col min="4609" max="4609" width="45.83203125" style="36" customWidth="1"/>
    <col min="4610" max="4610" width="31" style="36" customWidth="1"/>
    <col min="4611" max="4611" width="11.5" style="36" customWidth="1"/>
    <col min="4612" max="4612" width="15.5" style="36" customWidth="1"/>
    <col min="4613" max="4614" width="9.33203125" style="36"/>
    <col min="4615" max="4615" width="10.1640625" style="36" bestFit="1" customWidth="1"/>
    <col min="4616" max="4864" width="9.33203125" style="36"/>
    <col min="4865" max="4865" width="45.83203125" style="36" customWidth="1"/>
    <col min="4866" max="4866" width="31" style="36" customWidth="1"/>
    <col min="4867" max="4867" width="11.5" style="36" customWidth="1"/>
    <col min="4868" max="4868" width="15.5" style="36" customWidth="1"/>
    <col min="4869" max="4870" width="9.33203125" style="36"/>
    <col min="4871" max="4871" width="10.1640625" style="36" bestFit="1" customWidth="1"/>
    <col min="4872" max="5120" width="9.33203125" style="36"/>
    <col min="5121" max="5121" width="45.83203125" style="36" customWidth="1"/>
    <col min="5122" max="5122" width="31" style="36" customWidth="1"/>
    <col min="5123" max="5123" width="11.5" style="36" customWidth="1"/>
    <col min="5124" max="5124" width="15.5" style="36" customWidth="1"/>
    <col min="5125" max="5126" width="9.33203125" style="36"/>
    <col min="5127" max="5127" width="10.1640625" style="36" bestFit="1" customWidth="1"/>
    <col min="5128" max="5376" width="9.33203125" style="36"/>
    <col min="5377" max="5377" width="45.83203125" style="36" customWidth="1"/>
    <col min="5378" max="5378" width="31" style="36" customWidth="1"/>
    <col min="5379" max="5379" width="11.5" style="36" customWidth="1"/>
    <col min="5380" max="5380" width="15.5" style="36" customWidth="1"/>
    <col min="5381" max="5382" width="9.33203125" style="36"/>
    <col min="5383" max="5383" width="10.1640625" style="36" bestFit="1" customWidth="1"/>
    <col min="5384" max="5632" width="9.33203125" style="36"/>
    <col min="5633" max="5633" width="45.83203125" style="36" customWidth="1"/>
    <col min="5634" max="5634" width="31" style="36" customWidth="1"/>
    <col min="5635" max="5635" width="11.5" style="36" customWidth="1"/>
    <col min="5636" max="5636" width="15.5" style="36" customWidth="1"/>
    <col min="5637" max="5638" width="9.33203125" style="36"/>
    <col min="5639" max="5639" width="10.1640625" style="36" bestFit="1" customWidth="1"/>
    <col min="5640" max="5888" width="9.33203125" style="36"/>
    <col min="5889" max="5889" width="45.83203125" style="36" customWidth="1"/>
    <col min="5890" max="5890" width="31" style="36" customWidth="1"/>
    <col min="5891" max="5891" width="11.5" style="36" customWidth="1"/>
    <col min="5892" max="5892" width="15.5" style="36" customWidth="1"/>
    <col min="5893" max="5894" width="9.33203125" style="36"/>
    <col min="5895" max="5895" width="10.1640625" style="36" bestFit="1" customWidth="1"/>
    <col min="5896" max="6144" width="9.33203125" style="36"/>
    <col min="6145" max="6145" width="45.83203125" style="36" customWidth="1"/>
    <col min="6146" max="6146" width="31" style="36" customWidth="1"/>
    <col min="6147" max="6147" width="11.5" style="36" customWidth="1"/>
    <col min="6148" max="6148" width="15.5" style="36" customWidth="1"/>
    <col min="6149" max="6150" width="9.33203125" style="36"/>
    <col min="6151" max="6151" width="10.1640625" style="36" bestFit="1" customWidth="1"/>
    <col min="6152" max="6400" width="9.33203125" style="36"/>
    <col min="6401" max="6401" width="45.83203125" style="36" customWidth="1"/>
    <col min="6402" max="6402" width="31" style="36" customWidth="1"/>
    <col min="6403" max="6403" width="11.5" style="36" customWidth="1"/>
    <col min="6404" max="6404" width="15.5" style="36" customWidth="1"/>
    <col min="6405" max="6406" width="9.33203125" style="36"/>
    <col min="6407" max="6407" width="10.1640625" style="36" bestFit="1" customWidth="1"/>
    <col min="6408" max="6656" width="9.33203125" style="36"/>
    <col min="6657" max="6657" width="45.83203125" style="36" customWidth="1"/>
    <col min="6658" max="6658" width="31" style="36" customWidth="1"/>
    <col min="6659" max="6659" width="11.5" style="36" customWidth="1"/>
    <col min="6660" max="6660" width="15.5" style="36" customWidth="1"/>
    <col min="6661" max="6662" width="9.33203125" style="36"/>
    <col min="6663" max="6663" width="10.1640625" style="36" bestFit="1" customWidth="1"/>
    <col min="6664" max="6912" width="9.33203125" style="36"/>
    <col min="6913" max="6913" width="45.83203125" style="36" customWidth="1"/>
    <col min="6914" max="6914" width="31" style="36" customWidth="1"/>
    <col min="6915" max="6915" width="11.5" style="36" customWidth="1"/>
    <col min="6916" max="6916" width="15.5" style="36" customWidth="1"/>
    <col min="6917" max="6918" width="9.33203125" style="36"/>
    <col min="6919" max="6919" width="10.1640625" style="36" bestFit="1" customWidth="1"/>
    <col min="6920" max="7168" width="9.33203125" style="36"/>
    <col min="7169" max="7169" width="45.83203125" style="36" customWidth="1"/>
    <col min="7170" max="7170" width="31" style="36" customWidth="1"/>
    <col min="7171" max="7171" width="11.5" style="36" customWidth="1"/>
    <col min="7172" max="7172" width="15.5" style="36" customWidth="1"/>
    <col min="7173" max="7174" width="9.33203125" style="36"/>
    <col min="7175" max="7175" width="10.1640625" style="36" bestFit="1" customWidth="1"/>
    <col min="7176" max="7424" width="9.33203125" style="36"/>
    <col min="7425" max="7425" width="45.83203125" style="36" customWidth="1"/>
    <col min="7426" max="7426" width="31" style="36" customWidth="1"/>
    <col min="7427" max="7427" width="11.5" style="36" customWidth="1"/>
    <col min="7428" max="7428" width="15.5" style="36" customWidth="1"/>
    <col min="7429" max="7430" width="9.33203125" style="36"/>
    <col min="7431" max="7431" width="10.1640625" style="36" bestFit="1" customWidth="1"/>
    <col min="7432" max="7680" width="9.33203125" style="36"/>
    <col min="7681" max="7681" width="45.83203125" style="36" customWidth="1"/>
    <col min="7682" max="7682" width="31" style="36" customWidth="1"/>
    <col min="7683" max="7683" width="11.5" style="36" customWidth="1"/>
    <col min="7684" max="7684" width="15.5" style="36" customWidth="1"/>
    <col min="7685" max="7686" width="9.33203125" style="36"/>
    <col min="7687" max="7687" width="10.1640625" style="36" bestFit="1" customWidth="1"/>
    <col min="7688" max="7936" width="9.33203125" style="36"/>
    <col min="7937" max="7937" width="45.83203125" style="36" customWidth="1"/>
    <col min="7938" max="7938" width="31" style="36" customWidth="1"/>
    <col min="7939" max="7939" width="11.5" style="36" customWidth="1"/>
    <col min="7940" max="7940" width="15.5" style="36" customWidth="1"/>
    <col min="7941" max="7942" width="9.33203125" style="36"/>
    <col min="7943" max="7943" width="10.1640625" style="36" bestFit="1" customWidth="1"/>
    <col min="7944" max="8192" width="9.33203125" style="36"/>
    <col min="8193" max="8193" width="45.83203125" style="36" customWidth="1"/>
    <col min="8194" max="8194" width="31" style="36" customWidth="1"/>
    <col min="8195" max="8195" width="11.5" style="36" customWidth="1"/>
    <col min="8196" max="8196" width="15.5" style="36" customWidth="1"/>
    <col min="8197" max="8198" width="9.33203125" style="36"/>
    <col min="8199" max="8199" width="10.1640625" style="36" bestFit="1" customWidth="1"/>
    <col min="8200" max="8448" width="9.33203125" style="36"/>
    <col min="8449" max="8449" width="45.83203125" style="36" customWidth="1"/>
    <col min="8450" max="8450" width="31" style="36" customWidth="1"/>
    <col min="8451" max="8451" width="11.5" style="36" customWidth="1"/>
    <col min="8452" max="8452" width="15.5" style="36" customWidth="1"/>
    <col min="8453" max="8454" width="9.33203125" style="36"/>
    <col min="8455" max="8455" width="10.1640625" style="36" bestFit="1" customWidth="1"/>
    <col min="8456" max="8704" width="9.33203125" style="36"/>
    <col min="8705" max="8705" width="45.83203125" style="36" customWidth="1"/>
    <col min="8706" max="8706" width="31" style="36" customWidth="1"/>
    <col min="8707" max="8707" width="11.5" style="36" customWidth="1"/>
    <col min="8708" max="8708" width="15.5" style="36" customWidth="1"/>
    <col min="8709" max="8710" width="9.33203125" style="36"/>
    <col min="8711" max="8711" width="10.1640625" style="36" bestFit="1" customWidth="1"/>
    <col min="8712" max="8960" width="9.33203125" style="36"/>
    <col min="8961" max="8961" width="45.83203125" style="36" customWidth="1"/>
    <col min="8962" max="8962" width="31" style="36" customWidth="1"/>
    <col min="8963" max="8963" width="11.5" style="36" customWidth="1"/>
    <col min="8964" max="8964" width="15.5" style="36" customWidth="1"/>
    <col min="8965" max="8966" width="9.33203125" style="36"/>
    <col min="8967" max="8967" width="10.1640625" style="36" bestFit="1" customWidth="1"/>
    <col min="8968" max="9216" width="9.33203125" style="36"/>
    <col min="9217" max="9217" width="45.83203125" style="36" customWidth="1"/>
    <col min="9218" max="9218" width="31" style="36" customWidth="1"/>
    <col min="9219" max="9219" width="11.5" style="36" customWidth="1"/>
    <col min="9220" max="9220" width="15.5" style="36" customWidth="1"/>
    <col min="9221" max="9222" width="9.33203125" style="36"/>
    <col min="9223" max="9223" width="10.1640625" style="36" bestFit="1" customWidth="1"/>
    <col min="9224" max="9472" width="9.33203125" style="36"/>
    <col min="9473" max="9473" width="45.83203125" style="36" customWidth="1"/>
    <col min="9474" max="9474" width="31" style="36" customWidth="1"/>
    <col min="9475" max="9475" width="11.5" style="36" customWidth="1"/>
    <col min="9476" max="9476" width="15.5" style="36" customWidth="1"/>
    <col min="9477" max="9478" width="9.33203125" style="36"/>
    <col min="9479" max="9479" width="10.1640625" style="36" bestFit="1" customWidth="1"/>
    <col min="9480" max="9728" width="9.33203125" style="36"/>
    <col min="9729" max="9729" width="45.83203125" style="36" customWidth="1"/>
    <col min="9730" max="9730" width="31" style="36" customWidth="1"/>
    <col min="9731" max="9731" width="11.5" style="36" customWidth="1"/>
    <col min="9732" max="9732" width="15.5" style="36" customWidth="1"/>
    <col min="9733" max="9734" width="9.33203125" style="36"/>
    <col min="9735" max="9735" width="10.1640625" style="36" bestFit="1" customWidth="1"/>
    <col min="9736" max="9984" width="9.33203125" style="36"/>
    <col min="9985" max="9985" width="45.83203125" style="36" customWidth="1"/>
    <col min="9986" max="9986" width="31" style="36" customWidth="1"/>
    <col min="9987" max="9987" width="11.5" style="36" customWidth="1"/>
    <col min="9988" max="9988" width="15.5" style="36" customWidth="1"/>
    <col min="9989" max="9990" width="9.33203125" style="36"/>
    <col min="9991" max="9991" width="10.1640625" style="36" bestFit="1" customWidth="1"/>
    <col min="9992" max="10240" width="9.33203125" style="36"/>
    <col min="10241" max="10241" width="45.83203125" style="36" customWidth="1"/>
    <col min="10242" max="10242" width="31" style="36" customWidth="1"/>
    <col min="10243" max="10243" width="11.5" style="36" customWidth="1"/>
    <col min="10244" max="10244" width="15.5" style="36" customWidth="1"/>
    <col min="10245" max="10246" width="9.33203125" style="36"/>
    <col min="10247" max="10247" width="10.1640625" style="36" bestFit="1" customWidth="1"/>
    <col min="10248" max="10496" width="9.33203125" style="36"/>
    <col min="10497" max="10497" width="45.83203125" style="36" customWidth="1"/>
    <col min="10498" max="10498" width="31" style="36" customWidth="1"/>
    <col min="10499" max="10499" width="11.5" style="36" customWidth="1"/>
    <col min="10500" max="10500" width="15.5" style="36" customWidth="1"/>
    <col min="10501" max="10502" width="9.33203125" style="36"/>
    <col min="10503" max="10503" width="10.1640625" style="36" bestFit="1" customWidth="1"/>
    <col min="10504" max="10752" width="9.33203125" style="36"/>
    <col min="10753" max="10753" width="45.83203125" style="36" customWidth="1"/>
    <col min="10754" max="10754" width="31" style="36" customWidth="1"/>
    <col min="10755" max="10755" width="11.5" style="36" customWidth="1"/>
    <col min="10756" max="10756" width="15.5" style="36" customWidth="1"/>
    <col min="10757" max="10758" width="9.33203125" style="36"/>
    <col min="10759" max="10759" width="10.1640625" style="36" bestFit="1" customWidth="1"/>
    <col min="10760" max="11008" width="9.33203125" style="36"/>
    <col min="11009" max="11009" width="45.83203125" style="36" customWidth="1"/>
    <col min="11010" max="11010" width="31" style="36" customWidth="1"/>
    <col min="11011" max="11011" width="11.5" style="36" customWidth="1"/>
    <col min="11012" max="11012" width="15.5" style="36" customWidth="1"/>
    <col min="11013" max="11014" width="9.33203125" style="36"/>
    <col min="11015" max="11015" width="10.1640625" style="36" bestFit="1" customWidth="1"/>
    <col min="11016" max="11264" width="9.33203125" style="36"/>
    <col min="11265" max="11265" width="45.83203125" style="36" customWidth="1"/>
    <col min="11266" max="11266" width="31" style="36" customWidth="1"/>
    <col min="11267" max="11267" width="11.5" style="36" customWidth="1"/>
    <col min="11268" max="11268" width="15.5" style="36" customWidth="1"/>
    <col min="11269" max="11270" width="9.33203125" style="36"/>
    <col min="11271" max="11271" width="10.1640625" style="36" bestFit="1" customWidth="1"/>
    <col min="11272" max="11520" width="9.33203125" style="36"/>
    <col min="11521" max="11521" width="45.83203125" style="36" customWidth="1"/>
    <col min="11522" max="11522" width="31" style="36" customWidth="1"/>
    <col min="11523" max="11523" width="11.5" style="36" customWidth="1"/>
    <col min="11524" max="11524" width="15.5" style="36" customWidth="1"/>
    <col min="11525" max="11526" width="9.33203125" style="36"/>
    <col min="11527" max="11527" width="10.1640625" style="36" bestFit="1" customWidth="1"/>
    <col min="11528" max="11776" width="9.33203125" style="36"/>
    <col min="11777" max="11777" width="45.83203125" style="36" customWidth="1"/>
    <col min="11778" max="11778" width="31" style="36" customWidth="1"/>
    <col min="11779" max="11779" width="11.5" style="36" customWidth="1"/>
    <col min="11780" max="11780" width="15.5" style="36" customWidth="1"/>
    <col min="11781" max="11782" width="9.33203125" style="36"/>
    <col min="11783" max="11783" width="10.1640625" style="36" bestFit="1" customWidth="1"/>
    <col min="11784" max="12032" width="9.33203125" style="36"/>
    <col min="12033" max="12033" width="45.83203125" style="36" customWidth="1"/>
    <col min="12034" max="12034" width="31" style="36" customWidth="1"/>
    <col min="12035" max="12035" width="11.5" style="36" customWidth="1"/>
    <col min="12036" max="12036" width="15.5" style="36" customWidth="1"/>
    <col min="12037" max="12038" width="9.33203125" style="36"/>
    <col min="12039" max="12039" width="10.1640625" style="36" bestFit="1" customWidth="1"/>
    <col min="12040" max="12288" width="9.33203125" style="36"/>
    <col min="12289" max="12289" width="45.83203125" style="36" customWidth="1"/>
    <col min="12290" max="12290" width="31" style="36" customWidth="1"/>
    <col min="12291" max="12291" width="11.5" style="36" customWidth="1"/>
    <col min="12292" max="12292" width="15.5" style="36" customWidth="1"/>
    <col min="12293" max="12294" width="9.33203125" style="36"/>
    <col min="12295" max="12295" width="10.1640625" style="36" bestFit="1" customWidth="1"/>
    <col min="12296" max="12544" width="9.33203125" style="36"/>
    <col min="12545" max="12545" width="45.83203125" style="36" customWidth="1"/>
    <col min="12546" max="12546" width="31" style="36" customWidth="1"/>
    <col min="12547" max="12547" width="11.5" style="36" customWidth="1"/>
    <col min="12548" max="12548" width="15.5" style="36" customWidth="1"/>
    <col min="12549" max="12550" width="9.33203125" style="36"/>
    <col min="12551" max="12551" width="10.1640625" style="36" bestFit="1" customWidth="1"/>
    <col min="12552" max="12800" width="9.33203125" style="36"/>
    <col min="12801" max="12801" width="45.83203125" style="36" customWidth="1"/>
    <col min="12802" max="12802" width="31" style="36" customWidth="1"/>
    <col min="12803" max="12803" width="11.5" style="36" customWidth="1"/>
    <col min="12804" max="12804" width="15.5" style="36" customWidth="1"/>
    <col min="12805" max="12806" width="9.33203125" style="36"/>
    <col min="12807" max="12807" width="10.1640625" style="36" bestFit="1" customWidth="1"/>
    <col min="12808" max="13056" width="9.33203125" style="36"/>
    <col min="13057" max="13057" width="45.83203125" style="36" customWidth="1"/>
    <col min="13058" max="13058" width="31" style="36" customWidth="1"/>
    <col min="13059" max="13059" width="11.5" style="36" customWidth="1"/>
    <col min="13060" max="13060" width="15.5" style="36" customWidth="1"/>
    <col min="13061" max="13062" width="9.33203125" style="36"/>
    <col min="13063" max="13063" width="10.1640625" style="36" bestFit="1" customWidth="1"/>
    <col min="13064" max="13312" width="9.33203125" style="36"/>
    <col min="13313" max="13313" width="45.83203125" style="36" customWidth="1"/>
    <col min="13314" max="13314" width="31" style="36" customWidth="1"/>
    <col min="13315" max="13315" width="11.5" style="36" customWidth="1"/>
    <col min="13316" max="13316" width="15.5" style="36" customWidth="1"/>
    <col min="13317" max="13318" width="9.33203125" style="36"/>
    <col min="13319" max="13319" width="10.1640625" style="36" bestFit="1" customWidth="1"/>
    <col min="13320" max="13568" width="9.33203125" style="36"/>
    <col min="13569" max="13569" width="45.83203125" style="36" customWidth="1"/>
    <col min="13570" max="13570" width="31" style="36" customWidth="1"/>
    <col min="13571" max="13571" width="11.5" style="36" customWidth="1"/>
    <col min="13572" max="13572" width="15.5" style="36" customWidth="1"/>
    <col min="13573" max="13574" width="9.33203125" style="36"/>
    <col min="13575" max="13575" width="10.1640625" style="36" bestFit="1" customWidth="1"/>
    <col min="13576" max="13824" width="9.33203125" style="36"/>
    <col min="13825" max="13825" width="45.83203125" style="36" customWidth="1"/>
    <col min="13826" max="13826" width="31" style="36" customWidth="1"/>
    <col min="13827" max="13827" width="11.5" style="36" customWidth="1"/>
    <col min="13828" max="13828" width="15.5" style="36" customWidth="1"/>
    <col min="13829" max="13830" width="9.33203125" style="36"/>
    <col min="13831" max="13831" width="10.1640625" style="36" bestFit="1" customWidth="1"/>
    <col min="13832" max="14080" width="9.33203125" style="36"/>
    <col min="14081" max="14081" width="45.83203125" style="36" customWidth="1"/>
    <col min="14082" max="14082" width="31" style="36" customWidth="1"/>
    <col min="14083" max="14083" width="11.5" style="36" customWidth="1"/>
    <col min="14084" max="14084" width="15.5" style="36" customWidth="1"/>
    <col min="14085" max="14086" width="9.33203125" style="36"/>
    <col min="14087" max="14087" width="10.1640625" style="36" bestFit="1" customWidth="1"/>
    <col min="14088" max="14336" width="9.33203125" style="36"/>
    <col min="14337" max="14337" width="45.83203125" style="36" customWidth="1"/>
    <col min="14338" max="14338" width="31" style="36" customWidth="1"/>
    <col min="14339" max="14339" width="11.5" style="36" customWidth="1"/>
    <col min="14340" max="14340" width="15.5" style="36" customWidth="1"/>
    <col min="14341" max="14342" width="9.33203125" style="36"/>
    <col min="14343" max="14343" width="10.1640625" style="36" bestFit="1" customWidth="1"/>
    <col min="14344" max="14592" width="9.33203125" style="36"/>
    <col min="14593" max="14593" width="45.83203125" style="36" customWidth="1"/>
    <col min="14594" max="14594" width="31" style="36" customWidth="1"/>
    <col min="14595" max="14595" width="11.5" style="36" customWidth="1"/>
    <col min="14596" max="14596" width="15.5" style="36" customWidth="1"/>
    <col min="14597" max="14598" width="9.33203125" style="36"/>
    <col min="14599" max="14599" width="10.1640625" style="36" bestFit="1" customWidth="1"/>
    <col min="14600" max="14848" width="9.33203125" style="36"/>
    <col min="14849" max="14849" width="45.83203125" style="36" customWidth="1"/>
    <col min="14850" max="14850" width="31" style="36" customWidth="1"/>
    <col min="14851" max="14851" width="11.5" style="36" customWidth="1"/>
    <col min="14852" max="14852" width="15.5" style="36" customWidth="1"/>
    <col min="14853" max="14854" width="9.33203125" style="36"/>
    <col min="14855" max="14855" width="10.1640625" style="36" bestFit="1" customWidth="1"/>
    <col min="14856" max="15104" width="9.33203125" style="36"/>
    <col min="15105" max="15105" width="45.83203125" style="36" customWidth="1"/>
    <col min="15106" max="15106" width="31" style="36" customWidth="1"/>
    <col min="15107" max="15107" width="11.5" style="36" customWidth="1"/>
    <col min="15108" max="15108" width="15.5" style="36" customWidth="1"/>
    <col min="15109" max="15110" width="9.33203125" style="36"/>
    <col min="15111" max="15111" width="10.1640625" style="36" bestFit="1" customWidth="1"/>
    <col min="15112" max="15360" width="9.33203125" style="36"/>
    <col min="15361" max="15361" width="45.83203125" style="36" customWidth="1"/>
    <col min="15362" max="15362" width="31" style="36" customWidth="1"/>
    <col min="15363" max="15363" width="11.5" style="36" customWidth="1"/>
    <col min="15364" max="15364" width="15.5" style="36" customWidth="1"/>
    <col min="15365" max="15366" width="9.33203125" style="36"/>
    <col min="15367" max="15367" width="10.1640625" style="36" bestFit="1" customWidth="1"/>
    <col min="15368" max="15616" width="9.33203125" style="36"/>
    <col min="15617" max="15617" width="45.83203125" style="36" customWidth="1"/>
    <col min="15618" max="15618" width="31" style="36" customWidth="1"/>
    <col min="15619" max="15619" width="11.5" style="36" customWidth="1"/>
    <col min="15620" max="15620" width="15.5" style="36" customWidth="1"/>
    <col min="15621" max="15622" width="9.33203125" style="36"/>
    <col min="15623" max="15623" width="10.1640625" style="36" bestFit="1" customWidth="1"/>
    <col min="15624" max="15872" width="9.33203125" style="36"/>
    <col min="15873" max="15873" width="45.83203125" style="36" customWidth="1"/>
    <col min="15874" max="15874" width="31" style="36" customWidth="1"/>
    <col min="15875" max="15875" width="11.5" style="36" customWidth="1"/>
    <col min="15876" max="15876" width="15.5" style="36" customWidth="1"/>
    <col min="15877" max="15878" width="9.33203125" style="36"/>
    <col min="15879" max="15879" width="10.1640625" style="36" bestFit="1" customWidth="1"/>
    <col min="15880" max="16128" width="9.33203125" style="36"/>
    <col min="16129" max="16129" width="45.83203125" style="36" customWidth="1"/>
    <col min="16130" max="16130" width="31" style="36" customWidth="1"/>
    <col min="16131" max="16131" width="11.5" style="36" customWidth="1"/>
    <col min="16132" max="16132" width="15.5" style="36" customWidth="1"/>
    <col min="16133" max="16134" width="9.33203125" style="36"/>
    <col min="16135" max="16135" width="10.1640625" style="36" bestFit="1" customWidth="1"/>
    <col min="16136" max="16384" width="9.33203125" style="36"/>
  </cols>
  <sheetData>
    <row r="1" spans="1:7" ht="47.25" customHeight="1" x14ac:dyDescent="0.2">
      <c r="A1" s="1022" t="s">
        <v>551</v>
      </c>
      <c r="B1" s="1022"/>
      <c r="D1" s="36" t="s">
        <v>992</v>
      </c>
    </row>
    <row r="2" spans="1:7" ht="22.5" customHeight="1" thickBot="1" x14ac:dyDescent="0.25">
      <c r="A2" s="471"/>
      <c r="B2" s="322"/>
      <c r="C2" s="322"/>
      <c r="D2" s="322" t="s">
        <v>14</v>
      </c>
    </row>
    <row r="3" spans="1:7" s="37" customFormat="1" ht="48.75" thickBot="1" x14ac:dyDescent="0.25">
      <c r="A3" s="256" t="s">
        <v>51</v>
      </c>
      <c r="B3" s="321" t="s">
        <v>552</v>
      </c>
      <c r="C3" s="321" t="s">
        <v>553</v>
      </c>
      <c r="D3" s="321" t="s">
        <v>554</v>
      </c>
    </row>
    <row r="4" spans="1:7" s="38" customFormat="1" ht="13.5" thickBot="1" x14ac:dyDescent="0.25">
      <c r="A4" s="162">
        <v>1</v>
      </c>
      <c r="B4" s="163">
        <v>2</v>
      </c>
      <c r="C4" s="163">
        <v>2</v>
      </c>
      <c r="D4" s="163">
        <v>2</v>
      </c>
    </row>
    <row r="5" spans="1:7" x14ac:dyDescent="0.2">
      <c r="A5" s="472" t="s">
        <v>555</v>
      </c>
      <c r="B5" s="473">
        <v>116973200</v>
      </c>
      <c r="C5" s="473">
        <v>-16105</v>
      </c>
      <c r="D5" s="473">
        <f>SUM(B5+C5)</f>
        <v>116957095</v>
      </c>
    </row>
    <row r="6" spans="1:7" x14ac:dyDescent="0.2">
      <c r="A6" s="472" t="s">
        <v>556</v>
      </c>
      <c r="B6" s="473">
        <v>520029</v>
      </c>
      <c r="C6" s="473"/>
      <c r="D6" s="473">
        <v>520029</v>
      </c>
    </row>
    <row r="7" spans="1:7" ht="12.75" customHeight="1" x14ac:dyDescent="0.2">
      <c r="A7" s="474" t="s">
        <v>557</v>
      </c>
      <c r="B7" s="473">
        <f>B8+B9+B10+B12+B11</f>
        <v>29441270</v>
      </c>
      <c r="C7" s="473">
        <f>C8+C9+C10+C12+C11</f>
        <v>-29441270</v>
      </c>
      <c r="D7" s="473"/>
    </row>
    <row r="8" spans="1:7" x14ac:dyDescent="0.2">
      <c r="A8" s="99" t="s">
        <v>558</v>
      </c>
      <c r="B8" s="343">
        <v>8288910</v>
      </c>
      <c r="C8" s="343">
        <v>-8288910</v>
      </c>
      <c r="D8" s="473">
        <f t="shared" ref="D8:D13" si="0">SUM(B8+C8)</f>
        <v>0</v>
      </c>
    </row>
    <row r="9" spans="1:7" x14ac:dyDescent="0.2">
      <c r="A9" s="99" t="s">
        <v>559</v>
      </c>
      <c r="B9" s="343">
        <v>13248000</v>
      </c>
      <c r="C9" s="343">
        <v>-13248000</v>
      </c>
      <c r="D9" s="473">
        <f t="shared" si="0"/>
        <v>0</v>
      </c>
    </row>
    <row r="10" spans="1:7" x14ac:dyDescent="0.2">
      <c r="A10" s="99" t="s">
        <v>560</v>
      </c>
      <c r="B10" s="343">
        <v>100000</v>
      </c>
      <c r="C10" s="343">
        <v>-100000</v>
      </c>
      <c r="D10" s="473">
        <f t="shared" si="0"/>
        <v>0</v>
      </c>
    </row>
    <row r="11" spans="1:7" x14ac:dyDescent="0.2">
      <c r="A11" s="99" t="s">
        <v>561</v>
      </c>
      <c r="B11" s="343">
        <v>124950</v>
      </c>
      <c r="C11" s="343">
        <v>-124950</v>
      </c>
      <c r="D11" s="473">
        <f t="shared" si="0"/>
        <v>0</v>
      </c>
    </row>
    <row r="12" spans="1:7" x14ac:dyDescent="0.2">
      <c r="A12" s="99" t="s">
        <v>562</v>
      </c>
      <c r="B12" s="343">
        <v>7679410</v>
      </c>
      <c r="C12" s="343">
        <v>-7679410</v>
      </c>
      <c r="D12" s="473">
        <f t="shared" si="0"/>
        <v>0</v>
      </c>
    </row>
    <row r="13" spans="1:7" x14ac:dyDescent="0.2">
      <c r="A13" s="474" t="s">
        <v>563</v>
      </c>
      <c r="B13" s="473">
        <v>17563500</v>
      </c>
      <c r="C13" s="473">
        <v>-17563500</v>
      </c>
      <c r="D13" s="473">
        <f t="shared" si="0"/>
        <v>0</v>
      </c>
    </row>
    <row r="14" spans="1:7" x14ac:dyDescent="0.2">
      <c r="A14" s="474"/>
      <c r="B14" s="473"/>
      <c r="C14" s="473"/>
      <c r="D14" s="473"/>
    </row>
    <row r="15" spans="1:7" x14ac:dyDescent="0.2">
      <c r="A15" s="474" t="s">
        <v>564</v>
      </c>
      <c r="B15" s="473">
        <f>B16+B17+B18+B26</f>
        <v>136511169</v>
      </c>
      <c r="C15" s="473"/>
      <c r="D15" s="473">
        <f>SUM(B15:C15)</f>
        <v>136511169</v>
      </c>
      <c r="G15" s="475"/>
    </row>
    <row r="16" spans="1:7" x14ac:dyDescent="0.2">
      <c r="A16" s="99" t="s">
        <v>565</v>
      </c>
      <c r="B16" s="343">
        <v>117910803</v>
      </c>
      <c r="C16" s="343"/>
      <c r="D16" s="343">
        <f>SUM(B16:C16)</f>
        <v>117910803</v>
      </c>
    </row>
    <row r="17" spans="1:4" x14ac:dyDescent="0.2">
      <c r="A17" s="99" t="s">
        <v>566</v>
      </c>
      <c r="B17" s="343">
        <v>18600366</v>
      </c>
      <c r="C17" s="343"/>
      <c r="D17" s="343">
        <f>SUM(B17:C17)</f>
        <v>18600366</v>
      </c>
    </row>
    <row r="18" spans="1:4" ht="22.5" x14ac:dyDescent="0.2">
      <c r="A18" s="99" t="s">
        <v>567</v>
      </c>
      <c r="B18" s="343"/>
      <c r="C18" s="343"/>
      <c r="D18" s="343">
        <f>SUM(B18:C18)</f>
        <v>0</v>
      </c>
    </row>
    <row r="19" spans="1:4" x14ac:dyDescent="0.2">
      <c r="A19" s="99"/>
      <c r="B19" s="343"/>
      <c r="C19" s="343"/>
      <c r="D19" s="343"/>
    </row>
    <row r="20" spans="1:4" x14ac:dyDescent="0.2">
      <c r="A20" s="99" t="s">
        <v>568</v>
      </c>
      <c r="B20" s="343">
        <v>4941000</v>
      </c>
      <c r="C20" s="343"/>
      <c r="D20" s="343">
        <f>SUM(B20:C20)</f>
        <v>4941000</v>
      </c>
    </row>
    <row r="21" spans="1:4" x14ac:dyDescent="0.2">
      <c r="A21" s="99"/>
      <c r="B21" s="343"/>
      <c r="C21" s="343"/>
      <c r="D21" s="343"/>
    </row>
    <row r="22" spans="1:4" s="476" customFormat="1" x14ac:dyDescent="0.2">
      <c r="A22" s="474" t="s">
        <v>569</v>
      </c>
      <c r="B22" s="473">
        <f>B23+B24+B25</f>
        <v>59306130</v>
      </c>
      <c r="C22" s="473"/>
      <c r="D22" s="473">
        <f>D23+D24+D25</f>
        <v>59306130</v>
      </c>
    </row>
    <row r="23" spans="1:4" s="477" customFormat="1" x14ac:dyDescent="0.2">
      <c r="A23" s="99" t="s">
        <v>570</v>
      </c>
      <c r="B23" s="343">
        <v>26699520</v>
      </c>
      <c r="C23" s="343"/>
      <c r="D23" s="343">
        <f t="shared" ref="D23:D32" si="1">SUM(B23:C23)</f>
        <v>26699520</v>
      </c>
    </row>
    <row r="24" spans="1:4" s="477" customFormat="1" x14ac:dyDescent="0.2">
      <c r="A24" s="99" t="s">
        <v>571</v>
      </c>
      <c r="B24" s="343">
        <v>31950405</v>
      </c>
      <c r="C24" s="343"/>
      <c r="D24" s="343">
        <f t="shared" si="1"/>
        <v>31950405</v>
      </c>
    </row>
    <row r="25" spans="1:4" x14ac:dyDescent="0.2">
      <c r="A25" s="99" t="s">
        <v>572</v>
      </c>
      <c r="B25" s="343">
        <v>656205</v>
      </c>
      <c r="C25" s="343"/>
      <c r="D25" s="343">
        <f t="shared" si="1"/>
        <v>656205</v>
      </c>
    </row>
    <row r="26" spans="1:4" x14ac:dyDescent="0.2">
      <c r="A26" s="99"/>
      <c r="B26" s="343"/>
      <c r="C26" s="343"/>
      <c r="D26" s="343">
        <f t="shared" si="1"/>
        <v>0</v>
      </c>
    </row>
    <row r="27" spans="1:4" x14ac:dyDescent="0.2">
      <c r="A27" s="474" t="s">
        <v>573</v>
      </c>
      <c r="B27" s="473">
        <v>10529000</v>
      </c>
      <c r="C27" s="473"/>
      <c r="D27" s="473">
        <f t="shared" si="1"/>
        <v>10529000</v>
      </c>
    </row>
    <row r="28" spans="1:4" x14ac:dyDescent="0.2">
      <c r="A28" s="474" t="s">
        <v>574</v>
      </c>
      <c r="B28" s="473">
        <f>B29+B30+B31+B32</f>
        <v>30539500</v>
      </c>
      <c r="C28" s="473"/>
      <c r="D28" s="473">
        <f t="shared" si="1"/>
        <v>30539500</v>
      </c>
    </row>
    <row r="29" spans="1:4" x14ac:dyDescent="0.2">
      <c r="A29" s="99" t="s">
        <v>575</v>
      </c>
      <c r="B29" s="343">
        <v>7800000</v>
      </c>
      <c r="C29" s="343"/>
      <c r="D29" s="343">
        <f t="shared" si="1"/>
        <v>7800000</v>
      </c>
    </row>
    <row r="30" spans="1:4" x14ac:dyDescent="0.2">
      <c r="A30" s="99" t="s">
        <v>576</v>
      </c>
      <c r="B30" s="343">
        <v>5536000</v>
      </c>
      <c r="C30" s="343"/>
      <c r="D30" s="343">
        <f t="shared" si="1"/>
        <v>5536000</v>
      </c>
    </row>
    <row r="31" spans="1:4" x14ac:dyDescent="0.2">
      <c r="A31" s="99" t="s">
        <v>577</v>
      </c>
      <c r="B31" s="343">
        <v>12462000</v>
      </c>
      <c r="C31" s="343"/>
      <c r="D31" s="343">
        <f t="shared" si="1"/>
        <v>12462000</v>
      </c>
    </row>
    <row r="32" spans="1:4" x14ac:dyDescent="0.2">
      <c r="A32" s="99" t="s">
        <v>578</v>
      </c>
      <c r="B32" s="343">
        <v>4741500</v>
      </c>
      <c r="C32" s="343"/>
      <c r="D32" s="343">
        <f t="shared" si="1"/>
        <v>4741500</v>
      </c>
    </row>
    <row r="33" spans="1:4" x14ac:dyDescent="0.2">
      <c r="A33" s="99"/>
      <c r="B33" s="343"/>
      <c r="C33" s="343"/>
      <c r="D33" s="343"/>
    </row>
    <row r="34" spans="1:4" ht="13.5" thickBot="1" x14ac:dyDescent="0.25">
      <c r="A34" s="99" t="s">
        <v>579</v>
      </c>
      <c r="B34" s="343">
        <v>7415700</v>
      </c>
      <c r="C34" s="343"/>
      <c r="D34" s="343">
        <f>SUM(B34:C34)</f>
        <v>7415700</v>
      </c>
    </row>
    <row r="35" spans="1:4" s="40" customFormat="1" ht="19.5" customHeight="1" thickBot="1" x14ac:dyDescent="0.25">
      <c r="A35" s="27" t="s">
        <v>52</v>
      </c>
      <c r="B35" s="39">
        <f>B5+B7+B13+B15+B20+B22+B27+B28+B34</f>
        <v>413220469</v>
      </c>
      <c r="C35" s="478">
        <f>C5+C7+C13</f>
        <v>-47020875</v>
      </c>
      <c r="D35" s="39">
        <f>D5+D7+D13+D15+D20+D22+D27+D28+D34+D6</f>
        <v>366719623</v>
      </c>
    </row>
    <row r="37" spans="1:4" ht="47.25" customHeight="1" x14ac:dyDescent="0.2">
      <c r="A37" s="1022" t="s">
        <v>580</v>
      </c>
      <c r="B37" s="1022"/>
    </row>
    <row r="38" spans="1:4" ht="22.5" customHeight="1" thickBot="1" x14ac:dyDescent="0.25">
      <c r="A38" s="471"/>
      <c r="B38" s="322"/>
      <c r="C38" s="322"/>
      <c r="D38" s="322" t="s">
        <v>14</v>
      </c>
    </row>
    <row r="39" spans="1:4" s="37" customFormat="1" ht="48.75" thickBot="1" x14ac:dyDescent="0.25">
      <c r="A39" s="256" t="s">
        <v>51</v>
      </c>
      <c r="B39" s="321" t="s">
        <v>581</v>
      </c>
      <c r="C39" s="321" t="s">
        <v>553</v>
      </c>
      <c r="D39" s="321" t="s">
        <v>582</v>
      </c>
    </row>
    <row r="40" spans="1:4" s="38" customFormat="1" ht="13.5" thickBot="1" x14ac:dyDescent="0.25">
      <c r="A40" s="162">
        <v>1</v>
      </c>
      <c r="B40" s="163">
        <v>2</v>
      </c>
      <c r="C40" s="163">
        <v>2</v>
      </c>
      <c r="D40" s="163">
        <v>2</v>
      </c>
    </row>
    <row r="41" spans="1:4" x14ac:dyDescent="0.2">
      <c r="A41" s="472" t="s">
        <v>555</v>
      </c>
      <c r="B41" s="473">
        <v>117660200</v>
      </c>
      <c r="C41" s="473">
        <v>-7527167</v>
      </c>
      <c r="D41" s="473">
        <f>SUM(B41+C41)</f>
        <v>110133033</v>
      </c>
    </row>
    <row r="42" spans="1:4" x14ac:dyDescent="0.2">
      <c r="A42" s="472" t="s">
        <v>583</v>
      </c>
      <c r="B42" s="473"/>
      <c r="C42" s="473"/>
      <c r="D42" s="473">
        <v>528722</v>
      </c>
    </row>
    <row r="43" spans="1:4" ht="12.75" customHeight="1" x14ac:dyDescent="0.2">
      <c r="A43" s="474" t="s">
        <v>557</v>
      </c>
      <c r="B43" s="473">
        <f>B44+B45+B46+B48</f>
        <v>29252320</v>
      </c>
      <c r="C43" s="473">
        <f>C44+C45+C46+C48</f>
        <v>-29252320</v>
      </c>
      <c r="D43" s="473">
        <f t="shared" ref="D43:D70" si="2">SUM(B43:C43)</f>
        <v>0</v>
      </c>
    </row>
    <row r="44" spans="1:4" x14ac:dyDescent="0.2">
      <c r="A44" s="99" t="s">
        <v>558</v>
      </c>
      <c r="B44" s="343">
        <v>8288910</v>
      </c>
      <c r="C44" s="343">
        <v>-8288910</v>
      </c>
      <c r="D44" s="343">
        <f t="shared" si="2"/>
        <v>0</v>
      </c>
    </row>
    <row r="45" spans="1:4" x14ac:dyDescent="0.2">
      <c r="A45" s="99" t="s">
        <v>559</v>
      </c>
      <c r="B45" s="343">
        <v>13184000</v>
      </c>
      <c r="C45" s="343">
        <v>-13184000</v>
      </c>
      <c r="D45" s="343">
        <f t="shared" si="2"/>
        <v>0</v>
      </c>
    </row>
    <row r="46" spans="1:4" x14ac:dyDescent="0.2">
      <c r="A46" s="99" t="s">
        <v>560</v>
      </c>
      <c r="B46" s="343">
        <v>100000</v>
      </c>
      <c r="C46" s="343">
        <v>-100000</v>
      </c>
      <c r="D46" s="343">
        <f t="shared" si="2"/>
        <v>0</v>
      </c>
    </row>
    <row r="47" spans="1:4" x14ac:dyDescent="0.2">
      <c r="A47" s="99" t="s">
        <v>561</v>
      </c>
      <c r="B47" s="343">
        <v>130050</v>
      </c>
      <c r="C47" s="343">
        <v>-130050</v>
      </c>
      <c r="D47" s="343">
        <f t="shared" si="2"/>
        <v>0</v>
      </c>
    </row>
    <row r="48" spans="1:4" x14ac:dyDescent="0.2">
      <c r="A48" s="99" t="s">
        <v>562</v>
      </c>
      <c r="B48" s="343">
        <v>7679410</v>
      </c>
      <c r="C48" s="343">
        <v>-7679410</v>
      </c>
      <c r="D48" s="343">
        <f t="shared" si="2"/>
        <v>0</v>
      </c>
    </row>
    <row r="49" spans="1:7" x14ac:dyDescent="0.2">
      <c r="A49" s="474" t="s">
        <v>563</v>
      </c>
      <c r="B49" s="473">
        <v>17766000</v>
      </c>
      <c r="C49" s="473">
        <v>-17766000</v>
      </c>
      <c r="D49" s="473">
        <f t="shared" si="2"/>
        <v>0</v>
      </c>
    </row>
    <row r="50" spans="1:7" x14ac:dyDescent="0.2">
      <c r="A50" s="474"/>
      <c r="B50" s="473"/>
      <c r="C50" s="473"/>
      <c r="D50" s="473"/>
    </row>
    <row r="51" spans="1:7" x14ac:dyDescent="0.2">
      <c r="A51" s="474" t="s">
        <v>564</v>
      </c>
      <c r="B51" s="473">
        <f>B52+B53+B54+B62</f>
        <v>142731800</v>
      </c>
      <c r="C51" s="473"/>
      <c r="D51" s="473">
        <f t="shared" si="2"/>
        <v>142731800</v>
      </c>
      <c r="G51" s="475"/>
    </row>
    <row r="52" spans="1:7" x14ac:dyDescent="0.2">
      <c r="A52" s="99" t="s">
        <v>565</v>
      </c>
      <c r="B52" s="343">
        <v>118651800</v>
      </c>
      <c r="C52" s="343"/>
      <c r="D52" s="343">
        <f t="shared" si="2"/>
        <v>118651800</v>
      </c>
    </row>
    <row r="53" spans="1:7" x14ac:dyDescent="0.2">
      <c r="A53" s="99" t="s">
        <v>566</v>
      </c>
      <c r="B53" s="343">
        <v>18880000</v>
      </c>
      <c r="C53" s="343"/>
      <c r="D53" s="343">
        <f t="shared" si="2"/>
        <v>18880000</v>
      </c>
    </row>
    <row r="54" spans="1:7" ht="22.5" x14ac:dyDescent="0.2">
      <c r="A54" s="479" t="s">
        <v>567</v>
      </c>
      <c r="B54" s="480">
        <v>5200000</v>
      </c>
      <c r="C54" s="480"/>
      <c r="D54" s="480">
        <f t="shared" si="2"/>
        <v>5200000</v>
      </c>
    </row>
    <row r="55" spans="1:7" x14ac:dyDescent="0.2">
      <c r="A55" s="99"/>
      <c r="B55" s="343"/>
      <c r="C55" s="343"/>
      <c r="D55" s="343"/>
    </row>
    <row r="56" spans="1:7" x14ac:dyDescent="0.2">
      <c r="A56" s="99" t="s">
        <v>568</v>
      </c>
      <c r="B56" s="343">
        <v>4941000</v>
      </c>
      <c r="C56" s="343"/>
      <c r="D56" s="343">
        <f t="shared" ref="D56:D61" si="3">SUM(B56:C56)</f>
        <v>4941000</v>
      </c>
    </row>
    <row r="57" spans="1:7" x14ac:dyDescent="0.2">
      <c r="A57" s="99"/>
      <c r="B57" s="343"/>
      <c r="C57" s="343"/>
      <c r="D57" s="343"/>
    </row>
    <row r="58" spans="1:7" s="476" customFormat="1" x14ac:dyDescent="0.2">
      <c r="A58" s="474" t="s">
        <v>569</v>
      </c>
      <c r="B58" s="473">
        <f>B59+B60+B61</f>
        <v>55734528</v>
      </c>
      <c r="C58" s="473"/>
      <c r="D58" s="473">
        <f>D59+D60+D61</f>
        <v>55734528</v>
      </c>
    </row>
    <row r="59" spans="1:7" s="477" customFormat="1" x14ac:dyDescent="0.2">
      <c r="A59" s="99" t="s">
        <v>570</v>
      </c>
      <c r="B59" s="343">
        <v>26389440</v>
      </c>
      <c r="C59" s="343"/>
      <c r="D59" s="343">
        <f t="shared" si="3"/>
        <v>26389440</v>
      </c>
    </row>
    <row r="60" spans="1:7" s="477" customFormat="1" x14ac:dyDescent="0.2">
      <c r="A60" s="99" t="s">
        <v>571</v>
      </c>
      <c r="B60" s="343">
        <v>27409938</v>
      </c>
      <c r="C60" s="343"/>
      <c r="D60" s="343">
        <f t="shared" si="3"/>
        <v>27409938</v>
      </c>
    </row>
    <row r="61" spans="1:7" x14ac:dyDescent="0.2">
      <c r="A61" s="99" t="s">
        <v>572</v>
      </c>
      <c r="B61" s="343">
        <v>1935150</v>
      </c>
      <c r="C61" s="343"/>
      <c r="D61" s="343">
        <f t="shared" si="3"/>
        <v>1935150</v>
      </c>
    </row>
    <row r="62" spans="1:7" x14ac:dyDescent="0.2">
      <c r="A62" s="99"/>
      <c r="B62" s="343"/>
      <c r="C62" s="343"/>
      <c r="D62" s="343">
        <f t="shared" si="2"/>
        <v>0</v>
      </c>
    </row>
    <row r="63" spans="1:7" x14ac:dyDescent="0.2">
      <c r="A63" s="474" t="s">
        <v>573</v>
      </c>
      <c r="B63" s="473">
        <v>11158805</v>
      </c>
      <c r="C63" s="473"/>
      <c r="D63" s="473">
        <f t="shared" si="2"/>
        <v>11158805</v>
      </c>
    </row>
    <row r="64" spans="1:7" x14ac:dyDescent="0.2">
      <c r="A64" s="474" t="s">
        <v>574</v>
      </c>
      <c r="B64" s="473">
        <f>B65+B66+B67+B68</f>
        <v>30627820</v>
      </c>
      <c r="C64" s="473"/>
      <c r="D64" s="473">
        <f t="shared" si="2"/>
        <v>30627820</v>
      </c>
    </row>
    <row r="65" spans="1:4" x14ac:dyDescent="0.2">
      <c r="A65" s="99" t="s">
        <v>575</v>
      </c>
      <c r="B65" s="343">
        <v>7800000</v>
      </c>
      <c r="C65" s="343"/>
      <c r="D65" s="343">
        <f t="shared" si="2"/>
        <v>7800000</v>
      </c>
    </row>
    <row r="66" spans="1:4" x14ac:dyDescent="0.2">
      <c r="A66" s="99" t="s">
        <v>576</v>
      </c>
      <c r="B66" s="343">
        <v>4816320</v>
      </c>
      <c r="C66" s="343"/>
      <c r="D66" s="343">
        <f t="shared" si="2"/>
        <v>4816320</v>
      </c>
    </row>
    <row r="67" spans="1:4" x14ac:dyDescent="0.2">
      <c r="A67" s="99" t="s">
        <v>577</v>
      </c>
      <c r="B67" s="343">
        <v>13760500</v>
      </c>
      <c r="C67" s="343"/>
      <c r="D67" s="343">
        <f t="shared" si="2"/>
        <v>13760500</v>
      </c>
    </row>
    <row r="68" spans="1:4" x14ac:dyDescent="0.2">
      <c r="A68" s="99" t="s">
        <v>578</v>
      </c>
      <c r="B68" s="343">
        <v>4251000</v>
      </c>
      <c r="C68" s="343"/>
      <c r="D68" s="343">
        <f t="shared" si="2"/>
        <v>4251000</v>
      </c>
    </row>
    <row r="69" spans="1:4" x14ac:dyDescent="0.2">
      <c r="A69" s="99"/>
      <c r="B69" s="343"/>
      <c r="C69" s="343"/>
      <c r="D69" s="343"/>
    </row>
    <row r="70" spans="1:4" x14ac:dyDescent="0.2">
      <c r="A70" s="99" t="s">
        <v>579</v>
      </c>
      <c r="B70" s="343">
        <v>7501200</v>
      </c>
      <c r="C70" s="343"/>
      <c r="D70" s="343">
        <f t="shared" si="2"/>
        <v>7501200</v>
      </c>
    </row>
    <row r="71" spans="1:4" x14ac:dyDescent="0.2">
      <c r="A71" s="474"/>
      <c r="B71" s="473"/>
      <c r="C71" s="473"/>
      <c r="D71" s="473"/>
    </row>
    <row r="72" spans="1:4" ht="13.5" thickBot="1" x14ac:dyDescent="0.25">
      <c r="A72" s="100"/>
      <c r="B72" s="343"/>
      <c r="C72" s="343"/>
      <c r="D72" s="343"/>
    </row>
    <row r="73" spans="1:4" s="40" customFormat="1" ht="19.5" customHeight="1" thickBot="1" x14ac:dyDescent="0.25">
      <c r="A73" s="27" t="s">
        <v>52</v>
      </c>
      <c r="B73" s="39">
        <f>B41+B43+B49+B51+B56+B58+B63+B64+B70</f>
        <v>417373673</v>
      </c>
      <c r="C73" s="478">
        <f>C41+C43+C49</f>
        <v>-54545487</v>
      </c>
      <c r="D73" s="39">
        <f>D41+D43+D49+D51+D56+D58+D63+D64+D70+D42</f>
        <v>363356908</v>
      </c>
    </row>
    <row r="74" spans="1:4" s="40" customFormat="1" ht="19.5" customHeight="1" x14ac:dyDescent="0.2">
      <c r="A74" s="481"/>
      <c r="B74" s="482"/>
      <c r="C74" s="482"/>
      <c r="D74" s="482"/>
    </row>
  </sheetData>
  <mergeCells count="2">
    <mergeCell ref="A1:B1"/>
    <mergeCell ref="A37:B37"/>
  </mergeCells>
  <phoneticPr fontId="0" type="noConversion"/>
  <printOptions horizontalCentered="1" verticalCentered="1"/>
  <pageMargins left="0.39370078740157483" right="0.39370078740157483" top="0.98425196850393704" bottom="0.78740157480314965" header="0.78740157480314965" footer="0.78740157480314965"/>
  <pageSetup paperSize="9" scale="63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73"/>
  <sheetViews>
    <sheetView topLeftCell="A80" zoomScaleNormal="100" workbookViewId="0">
      <selection activeCell="B108" sqref="B108"/>
    </sheetView>
  </sheetViews>
  <sheetFormatPr defaultRowHeight="12.75" x14ac:dyDescent="0.2"/>
  <cols>
    <col min="1" max="1" width="8" style="501" customWidth="1"/>
    <col min="2" max="2" width="77" style="501" customWidth="1"/>
    <col min="3" max="5" width="12" style="502" bestFit="1" customWidth="1"/>
    <col min="6" max="256" width="9.33203125" style="485"/>
    <col min="257" max="257" width="8" style="485" customWidth="1"/>
    <col min="258" max="258" width="59.33203125" style="485" bestFit="1" customWidth="1"/>
    <col min="259" max="260" width="12" style="485" bestFit="1" customWidth="1"/>
    <col min="261" max="261" width="23.33203125" style="485" customWidth="1"/>
    <col min="262" max="512" width="9.33203125" style="485"/>
    <col min="513" max="513" width="8" style="485" customWidth="1"/>
    <col min="514" max="514" width="59.33203125" style="485" bestFit="1" customWidth="1"/>
    <col min="515" max="516" width="12" style="485" bestFit="1" customWidth="1"/>
    <col min="517" max="517" width="23.33203125" style="485" customWidth="1"/>
    <col min="518" max="768" width="9.33203125" style="485"/>
    <col min="769" max="769" width="8" style="485" customWidth="1"/>
    <col min="770" max="770" width="59.33203125" style="485" bestFit="1" customWidth="1"/>
    <col min="771" max="772" width="12" style="485" bestFit="1" customWidth="1"/>
    <col min="773" max="773" width="23.33203125" style="485" customWidth="1"/>
    <col min="774" max="1024" width="9.33203125" style="485"/>
    <col min="1025" max="1025" width="8" style="485" customWidth="1"/>
    <col min="1026" max="1026" width="59.33203125" style="485" bestFit="1" customWidth="1"/>
    <col min="1027" max="1028" width="12" style="485" bestFit="1" customWidth="1"/>
    <col min="1029" max="1029" width="23.33203125" style="485" customWidth="1"/>
    <col min="1030" max="1280" width="9.33203125" style="485"/>
    <col min="1281" max="1281" width="8" style="485" customWidth="1"/>
    <col min="1282" max="1282" width="59.33203125" style="485" bestFit="1" customWidth="1"/>
    <col min="1283" max="1284" width="12" style="485" bestFit="1" customWidth="1"/>
    <col min="1285" max="1285" width="23.33203125" style="485" customWidth="1"/>
    <col min="1286" max="1536" width="9.33203125" style="485"/>
    <col min="1537" max="1537" width="8" style="485" customWidth="1"/>
    <col min="1538" max="1538" width="59.33203125" style="485" bestFit="1" customWidth="1"/>
    <col min="1539" max="1540" width="12" style="485" bestFit="1" customWidth="1"/>
    <col min="1541" max="1541" width="23.33203125" style="485" customWidth="1"/>
    <col min="1542" max="1792" width="9.33203125" style="485"/>
    <col min="1793" max="1793" width="8" style="485" customWidth="1"/>
    <col min="1794" max="1794" width="59.33203125" style="485" bestFit="1" customWidth="1"/>
    <col min="1795" max="1796" width="12" style="485" bestFit="1" customWidth="1"/>
    <col min="1797" max="1797" width="23.33203125" style="485" customWidth="1"/>
    <col min="1798" max="2048" width="9.33203125" style="485"/>
    <col min="2049" max="2049" width="8" style="485" customWidth="1"/>
    <col min="2050" max="2050" width="59.33203125" style="485" bestFit="1" customWidth="1"/>
    <col min="2051" max="2052" width="12" style="485" bestFit="1" customWidth="1"/>
    <col min="2053" max="2053" width="23.33203125" style="485" customWidth="1"/>
    <col min="2054" max="2304" width="9.33203125" style="485"/>
    <col min="2305" max="2305" width="8" style="485" customWidth="1"/>
    <col min="2306" max="2306" width="59.33203125" style="485" bestFit="1" customWidth="1"/>
    <col min="2307" max="2308" width="12" style="485" bestFit="1" customWidth="1"/>
    <col min="2309" max="2309" width="23.33203125" style="485" customWidth="1"/>
    <col min="2310" max="2560" width="9.33203125" style="485"/>
    <col min="2561" max="2561" width="8" style="485" customWidth="1"/>
    <col min="2562" max="2562" width="59.33203125" style="485" bestFit="1" customWidth="1"/>
    <col min="2563" max="2564" width="12" style="485" bestFit="1" customWidth="1"/>
    <col min="2565" max="2565" width="23.33203125" style="485" customWidth="1"/>
    <col min="2566" max="2816" width="9.33203125" style="485"/>
    <col min="2817" max="2817" width="8" style="485" customWidth="1"/>
    <col min="2818" max="2818" width="59.33203125" style="485" bestFit="1" customWidth="1"/>
    <col min="2819" max="2820" width="12" style="485" bestFit="1" customWidth="1"/>
    <col min="2821" max="2821" width="23.33203125" style="485" customWidth="1"/>
    <col min="2822" max="3072" width="9.33203125" style="485"/>
    <col min="3073" max="3073" width="8" style="485" customWidth="1"/>
    <col min="3074" max="3074" width="59.33203125" style="485" bestFit="1" customWidth="1"/>
    <col min="3075" max="3076" width="12" style="485" bestFit="1" customWidth="1"/>
    <col min="3077" max="3077" width="23.33203125" style="485" customWidth="1"/>
    <col min="3078" max="3328" width="9.33203125" style="485"/>
    <col min="3329" max="3329" width="8" style="485" customWidth="1"/>
    <col min="3330" max="3330" width="59.33203125" style="485" bestFit="1" customWidth="1"/>
    <col min="3331" max="3332" width="12" style="485" bestFit="1" customWidth="1"/>
    <col min="3333" max="3333" width="23.33203125" style="485" customWidth="1"/>
    <col min="3334" max="3584" width="9.33203125" style="485"/>
    <col min="3585" max="3585" width="8" style="485" customWidth="1"/>
    <col min="3586" max="3586" width="59.33203125" style="485" bestFit="1" customWidth="1"/>
    <col min="3587" max="3588" width="12" style="485" bestFit="1" customWidth="1"/>
    <col min="3589" max="3589" width="23.33203125" style="485" customWidth="1"/>
    <col min="3590" max="3840" width="9.33203125" style="485"/>
    <col min="3841" max="3841" width="8" style="485" customWidth="1"/>
    <col min="3842" max="3842" width="59.33203125" style="485" bestFit="1" customWidth="1"/>
    <col min="3843" max="3844" width="12" style="485" bestFit="1" customWidth="1"/>
    <col min="3845" max="3845" width="23.33203125" style="485" customWidth="1"/>
    <col min="3846" max="4096" width="9.33203125" style="485"/>
    <col min="4097" max="4097" width="8" style="485" customWidth="1"/>
    <col min="4098" max="4098" width="59.33203125" style="485" bestFit="1" customWidth="1"/>
    <col min="4099" max="4100" width="12" style="485" bestFit="1" customWidth="1"/>
    <col min="4101" max="4101" width="23.33203125" style="485" customWidth="1"/>
    <col min="4102" max="4352" width="9.33203125" style="485"/>
    <col min="4353" max="4353" width="8" style="485" customWidth="1"/>
    <col min="4354" max="4354" width="59.33203125" style="485" bestFit="1" customWidth="1"/>
    <col min="4355" max="4356" width="12" style="485" bestFit="1" customWidth="1"/>
    <col min="4357" max="4357" width="23.33203125" style="485" customWidth="1"/>
    <col min="4358" max="4608" width="9.33203125" style="485"/>
    <col min="4609" max="4609" width="8" style="485" customWidth="1"/>
    <col min="4610" max="4610" width="59.33203125" style="485" bestFit="1" customWidth="1"/>
    <col min="4611" max="4612" width="12" style="485" bestFit="1" customWidth="1"/>
    <col min="4613" max="4613" width="23.33203125" style="485" customWidth="1"/>
    <col min="4614" max="4864" width="9.33203125" style="485"/>
    <col min="4865" max="4865" width="8" style="485" customWidth="1"/>
    <col min="4866" max="4866" width="59.33203125" style="485" bestFit="1" customWidth="1"/>
    <col min="4867" max="4868" width="12" style="485" bestFit="1" customWidth="1"/>
    <col min="4869" max="4869" width="23.33203125" style="485" customWidth="1"/>
    <col min="4870" max="5120" width="9.33203125" style="485"/>
    <col min="5121" max="5121" width="8" style="485" customWidth="1"/>
    <col min="5122" max="5122" width="59.33203125" style="485" bestFit="1" customWidth="1"/>
    <col min="5123" max="5124" width="12" style="485" bestFit="1" customWidth="1"/>
    <col min="5125" max="5125" width="23.33203125" style="485" customWidth="1"/>
    <col min="5126" max="5376" width="9.33203125" style="485"/>
    <col min="5377" max="5377" width="8" style="485" customWidth="1"/>
    <col min="5378" max="5378" width="59.33203125" style="485" bestFit="1" customWidth="1"/>
    <col min="5379" max="5380" width="12" style="485" bestFit="1" customWidth="1"/>
    <col min="5381" max="5381" width="23.33203125" style="485" customWidth="1"/>
    <col min="5382" max="5632" width="9.33203125" style="485"/>
    <col min="5633" max="5633" width="8" style="485" customWidth="1"/>
    <col min="5634" max="5634" width="59.33203125" style="485" bestFit="1" customWidth="1"/>
    <col min="5635" max="5636" width="12" style="485" bestFit="1" customWidth="1"/>
    <col min="5637" max="5637" width="23.33203125" style="485" customWidth="1"/>
    <col min="5638" max="5888" width="9.33203125" style="485"/>
    <col min="5889" max="5889" width="8" style="485" customWidth="1"/>
    <col min="5890" max="5890" width="59.33203125" style="485" bestFit="1" customWidth="1"/>
    <col min="5891" max="5892" width="12" style="485" bestFit="1" customWidth="1"/>
    <col min="5893" max="5893" width="23.33203125" style="485" customWidth="1"/>
    <col min="5894" max="6144" width="9.33203125" style="485"/>
    <col min="6145" max="6145" width="8" style="485" customWidth="1"/>
    <col min="6146" max="6146" width="59.33203125" style="485" bestFit="1" customWidth="1"/>
    <col min="6147" max="6148" width="12" style="485" bestFit="1" customWidth="1"/>
    <col min="6149" max="6149" width="23.33203125" style="485" customWidth="1"/>
    <col min="6150" max="6400" width="9.33203125" style="485"/>
    <col min="6401" max="6401" width="8" style="485" customWidth="1"/>
    <col min="6402" max="6402" width="59.33203125" style="485" bestFit="1" customWidth="1"/>
    <col min="6403" max="6404" width="12" style="485" bestFit="1" customWidth="1"/>
    <col min="6405" max="6405" width="23.33203125" style="485" customWidth="1"/>
    <col min="6406" max="6656" width="9.33203125" style="485"/>
    <col min="6657" max="6657" width="8" style="485" customWidth="1"/>
    <col min="6658" max="6658" width="59.33203125" style="485" bestFit="1" customWidth="1"/>
    <col min="6659" max="6660" width="12" style="485" bestFit="1" customWidth="1"/>
    <col min="6661" max="6661" width="23.33203125" style="485" customWidth="1"/>
    <col min="6662" max="6912" width="9.33203125" style="485"/>
    <col min="6913" max="6913" width="8" style="485" customWidth="1"/>
    <col min="6914" max="6914" width="59.33203125" style="485" bestFit="1" customWidth="1"/>
    <col min="6915" max="6916" width="12" style="485" bestFit="1" customWidth="1"/>
    <col min="6917" max="6917" width="23.33203125" style="485" customWidth="1"/>
    <col min="6918" max="7168" width="9.33203125" style="485"/>
    <col min="7169" max="7169" width="8" style="485" customWidth="1"/>
    <col min="7170" max="7170" width="59.33203125" style="485" bestFit="1" customWidth="1"/>
    <col min="7171" max="7172" width="12" style="485" bestFit="1" customWidth="1"/>
    <col min="7173" max="7173" width="23.33203125" style="485" customWidth="1"/>
    <col min="7174" max="7424" width="9.33203125" style="485"/>
    <col min="7425" max="7425" width="8" style="485" customWidth="1"/>
    <col min="7426" max="7426" width="59.33203125" style="485" bestFit="1" customWidth="1"/>
    <col min="7427" max="7428" width="12" style="485" bestFit="1" customWidth="1"/>
    <col min="7429" max="7429" width="23.33203125" style="485" customWidth="1"/>
    <col min="7430" max="7680" width="9.33203125" style="485"/>
    <col min="7681" max="7681" width="8" style="485" customWidth="1"/>
    <col min="7682" max="7682" width="59.33203125" style="485" bestFit="1" customWidth="1"/>
    <col min="7683" max="7684" width="12" style="485" bestFit="1" customWidth="1"/>
    <col min="7685" max="7685" width="23.33203125" style="485" customWidth="1"/>
    <col min="7686" max="7936" width="9.33203125" style="485"/>
    <col min="7937" max="7937" width="8" style="485" customWidth="1"/>
    <col min="7938" max="7938" width="59.33203125" style="485" bestFit="1" customWidth="1"/>
    <col min="7939" max="7940" width="12" style="485" bestFit="1" customWidth="1"/>
    <col min="7941" max="7941" width="23.33203125" style="485" customWidth="1"/>
    <col min="7942" max="8192" width="9.33203125" style="485"/>
    <col min="8193" max="8193" width="8" style="485" customWidth="1"/>
    <col min="8194" max="8194" width="59.33203125" style="485" bestFit="1" customWidth="1"/>
    <col min="8195" max="8196" width="12" style="485" bestFit="1" customWidth="1"/>
    <col min="8197" max="8197" width="23.33203125" style="485" customWidth="1"/>
    <col min="8198" max="8448" width="9.33203125" style="485"/>
    <col min="8449" max="8449" width="8" style="485" customWidth="1"/>
    <col min="8450" max="8450" width="59.33203125" style="485" bestFit="1" customWidth="1"/>
    <col min="8451" max="8452" width="12" style="485" bestFit="1" customWidth="1"/>
    <col min="8453" max="8453" width="23.33203125" style="485" customWidth="1"/>
    <col min="8454" max="8704" width="9.33203125" style="485"/>
    <col min="8705" max="8705" width="8" style="485" customWidth="1"/>
    <col min="8706" max="8706" width="59.33203125" style="485" bestFit="1" customWidth="1"/>
    <col min="8707" max="8708" width="12" style="485" bestFit="1" customWidth="1"/>
    <col min="8709" max="8709" width="23.33203125" style="485" customWidth="1"/>
    <col min="8710" max="8960" width="9.33203125" style="485"/>
    <col min="8961" max="8961" width="8" style="485" customWidth="1"/>
    <col min="8962" max="8962" width="59.33203125" style="485" bestFit="1" customWidth="1"/>
    <col min="8963" max="8964" width="12" style="485" bestFit="1" customWidth="1"/>
    <col min="8965" max="8965" width="23.33203125" style="485" customWidth="1"/>
    <col min="8966" max="9216" width="9.33203125" style="485"/>
    <col min="9217" max="9217" width="8" style="485" customWidth="1"/>
    <col min="9218" max="9218" width="59.33203125" style="485" bestFit="1" customWidth="1"/>
    <col min="9219" max="9220" width="12" style="485" bestFit="1" customWidth="1"/>
    <col min="9221" max="9221" width="23.33203125" style="485" customWidth="1"/>
    <col min="9222" max="9472" width="9.33203125" style="485"/>
    <col min="9473" max="9473" width="8" style="485" customWidth="1"/>
    <col min="9474" max="9474" width="59.33203125" style="485" bestFit="1" customWidth="1"/>
    <col min="9475" max="9476" width="12" style="485" bestFit="1" customWidth="1"/>
    <col min="9477" max="9477" width="23.33203125" style="485" customWidth="1"/>
    <col min="9478" max="9728" width="9.33203125" style="485"/>
    <col min="9729" max="9729" width="8" style="485" customWidth="1"/>
    <col min="9730" max="9730" width="59.33203125" style="485" bestFit="1" customWidth="1"/>
    <col min="9731" max="9732" width="12" style="485" bestFit="1" customWidth="1"/>
    <col min="9733" max="9733" width="23.33203125" style="485" customWidth="1"/>
    <col min="9734" max="9984" width="9.33203125" style="485"/>
    <col min="9985" max="9985" width="8" style="485" customWidth="1"/>
    <col min="9986" max="9986" width="59.33203125" style="485" bestFit="1" customWidth="1"/>
    <col min="9987" max="9988" width="12" style="485" bestFit="1" customWidth="1"/>
    <col min="9989" max="9989" width="23.33203125" style="485" customWidth="1"/>
    <col min="9990" max="10240" width="9.33203125" style="485"/>
    <col min="10241" max="10241" width="8" style="485" customWidth="1"/>
    <col min="10242" max="10242" width="59.33203125" style="485" bestFit="1" customWidth="1"/>
    <col min="10243" max="10244" width="12" style="485" bestFit="1" customWidth="1"/>
    <col min="10245" max="10245" width="23.33203125" style="485" customWidth="1"/>
    <col min="10246" max="10496" width="9.33203125" style="485"/>
    <col min="10497" max="10497" width="8" style="485" customWidth="1"/>
    <col min="10498" max="10498" width="59.33203125" style="485" bestFit="1" customWidth="1"/>
    <col min="10499" max="10500" width="12" style="485" bestFit="1" customWidth="1"/>
    <col min="10501" max="10501" width="23.33203125" style="485" customWidth="1"/>
    <col min="10502" max="10752" width="9.33203125" style="485"/>
    <col min="10753" max="10753" width="8" style="485" customWidth="1"/>
    <col min="10754" max="10754" width="59.33203125" style="485" bestFit="1" customWidth="1"/>
    <col min="10755" max="10756" width="12" style="485" bestFit="1" customWidth="1"/>
    <col min="10757" max="10757" width="23.33203125" style="485" customWidth="1"/>
    <col min="10758" max="11008" width="9.33203125" style="485"/>
    <col min="11009" max="11009" width="8" style="485" customWidth="1"/>
    <col min="11010" max="11010" width="59.33203125" style="485" bestFit="1" customWidth="1"/>
    <col min="11011" max="11012" width="12" style="485" bestFit="1" customWidth="1"/>
    <col min="11013" max="11013" width="23.33203125" style="485" customWidth="1"/>
    <col min="11014" max="11264" width="9.33203125" style="485"/>
    <col min="11265" max="11265" width="8" style="485" customWidth="1"/>
    <col min="11266" max="11266" width="59.33203125" style="485" bestFit="1" customWidth="1"/>
    <col min="11267" max="11268" width="12" style="485" bestFit="1" customWidth="1"/>
    <col min="11269" max="11269" width="23.33203125" style="485" customWidth="1"/>
    <col min="11270" max="11520" width="9.33203125" style="485"/>
    <col min="11521" max="11521" width="8" style="485" customWidth="1"/>
    <col min="11522" max="11522" width="59.33203125" style="485" bestFit="1" customWidth="1"/>
    <col min="11523" max="11524" width="12" style="485" bestFit="1" customWidth="1"/>
    <col min="11525" max="11525" width="23.33203125" style="485" customWidth="1"/>
    <col min="11526" max="11776" width="9.33203125" style="485"/>
    <col min="11777" max="11777" width="8" style="485" customWidth="1"/>
    <col min="11778" max="11778" width="59.33203125" style="485" bestFit="1" customWidth="1"/>
    <col min="11779" max="11780" width="12" style="485" bestFit="1" customWidth="1"/>
    <col min="11781" max="11781" width="23.33203125" style="485" customWidth="1"/>
    <col min="11782" max="12032" width="9.33203125" style="485"/>
    <col min="12033" max="12033" width="8" style="485" customWidth="1"/>
    <col min="12034" max="12034" width="59.33203125" style="485" bestFit="1" customWidth="1"/>
    <col min="12035" max="12036" width="12" style="485" bestFit="1" customWidth="1"/>
    <col min="12037" max="12037" width="23.33203125" style="485" customWidth="1"/>
    <col min="12038" max="12288" width="9.33203125" style="485"/>
    <col min="12289" max="12289" width="8" style="485" customWidth="1"/>
    <col min="12290" max="12290" width="59.33203125" style="485" bestFit="1" customWidth="1"/>
    <col min="12291" max="12292" width="12" style="485" bestFit="1" customWidth="1"/>
    <col min="12293" max="12293" width="23.33203125" style="485" customWidth="1"/>
    <col min="12294" max="12544" width="9.33203125" style="485"/>
    <col min="12545" max="12545" width="8" style="485" customWidth="1"/>
    <col min="12546" max="12546" width="59.33203125" style="485" bestFit="1" customWidth="1"/>
    <col min="12547" max="12548" width="12" style="485" bestFit="1" customWidth="1"/>
    <col min="12549" max="12549" width="23.33203125" style="485" customWidth="1"/>
    <col min="12550" max="12800" width="9.33203125" style="485"/>
    <col min="12801" max="12801" width="8" style="485" customWidth="1"/>
    <col min="12802" max="12802" width="59.33203125" style="485" bestFit="1" customWidth="1"/>
    <col min="12803" max="12804" width="12" style="485" bestFit="1" customWidth="1"/>
    <col min="12805" max="12805" width="23.33203125" style="485" customWidth="1"/>
    <col min="12806" max="13056" width="9.33203125" style="485"/>
    <col min="13057" max="13057" width="8" style="485" customWidth="1"/>
    <col min="13058" max="13058" width="59.33203125" style="485" bestFit="1" customWidth="1"/>
    <col min="13059" max="13060" width="12" style="485" bestFit="1" customWidth="1"/>
    <col min="13061" max="13061" width="23.33203125" style="485" customWidth="1"/>
    <col min="13062" max="13312" width="9.33203125" style="485"/>
    <col min="13313" max="13313" width="8" style="485" customWidth="1"/>
    <col min="13314" max="13314" width="59.33203125" style="485" bestFit="1" customWidth="1"/>
    <col min="13315" max="13316" width="12" style="485" bestFit="1" customWidth="1"/>
    <col min="13317" max="13317" width="23.33203125" style="485" customWidth="1"/>
    <col min="13318" max="13568" width="9.33203125" style="485"/>
    <col min="13569" max="13569" width="8" style="485" customWidth="1"/>
    <col min="13570" max="13570" width="59.33203125" style="485" bestFit="1" customWidth="1"/>
    <col min="13571" max="13572" width="12" style="485" bestFit="1" customWidth="1"/>
    <col min="13573" max="13573" width="23.33203125" style="485" customWidth="1"/>
    <col min="13574" max="13824" width="9.33203125" style="485"/>
    <col min="13825" max="13825" width="8" style="485" customWidth="1"/>
    <col min="13826" max="13826" width="59.33203125" style="485" bestFit="1" customWidth="1"/>
    <col min="13827" max="13828" width="12" style="485" bestFit="1" customWidth="1"/>
    <col min="13829" max="13829" width="23.33203125" style="485" customWidth="1"/>
    <col min="13830" max="14080" width="9.33203125" style="485"/>
    <col min="14081" max="14081" width="8" style="485" customWidth="1"/>
    <col min="14082" max="14082" width="59.33203125" style="485" bestFit="1" customWidth="1"/>
    <col min="14083" max="14084" width="12" style="485" bestFit="1" customWidth="1"/>
    <col min="14085" max="14085" width="23.33203125" style="485" customWidth="1"/>
    <col min="14086" max="14336" width="9.33203125" style="485"/>
    <col min="14337" max="14337" width="8" style="485" customWidth="1"/>
    <col min="14338" max="14338" width="59.33203125" style="485" bestFit="1" customWidth="1"/>
    <col min="14339" max="14340" width="12" style="485" bestFit="1" customWidth="1"/>
    <col min="14341" max="14341" width="23.33203125" style="485" customWidth="1"/>
    <col min="14342" max="14592" width="9.33203125" style="485"/>
    <col min="14593" max="14593" width="8" style="485" customWidth="1"/>
    <col min="14594" max="14594" width="59.33203125" style="485" bestFit="1" customWidth="1"/>
    <col min="14595" max="14596" width="12" style="485" bestFit="1" customWidth="1"/>
    <col min="14597" max="14597" width="23.33203125" style="485" customWidth="1"/>
    <col min="14598" max="14848" width="9.33203125" style="485"/>
    <col min="14849" max="14849" width="8" style="485" customWidth="1"/>
    <col min="14850" max="14850" width="59.33203125" style="485" bestFit="1" customWidth="1"/>
    <col min="14851" max="14852" width="12" style="485" bestFit="1" customWidth="1"/>
    <col min="14853" max="14853" width="23.33203125" style="485" customWidth="1"/>
    <col min="14854" max="15104" width="9.33203125" style="485"/>
    <col min="15105" max="15105" width="8" style="485" customWidth="1"/>
    <col min="15106" max="15106" width="59.33203125" style="485" bestFit="1" customWidth="1"/>
    <col min="15107" max="15108" width="12" style="485" bestFit="1" customWidth="1"/>
    <col min="15109" max="15109" width="23.33203125" style="485" customWidth="1"/>
    <col min="15110" max="15360" width="9.33203125" style="485"/>
    <col min="15361" max="15361" width="8" style="485" customWidth="1"/>
    <col min="15362" max="15362" width="59.33203125" style="485" bestFit="1" customWidth="1"/>
    <col min="15363" max="15364" width="12" style="485" bestFit="1" customWidth="1"/>
    <col min="15365" max="15365" width="23.33203125" style="485" customWidth="1"/>
    <col min="15366" max="15616" width="9.33203125" style="485"/>
    <col min="15617" max="15617" width="8" style="485" customWidth="1"/>
    <col min="15618" max="15618" width="59.33203125" style="485" bestFit="1" customWidth="1"/>
    <col min="15619" max="15620" width="12" style="485" bestFit="1" customWidth="1"/>
    <col min="15621" max="15621" width="23.33203125" style="485" customWidth="1"/>
    <col min="15622" max="15872" width="9.33203125" style="485"/>
    <col min="15873" max="15873" width="8" style="485" customWidth="1"/>
    <col min="15874" max="15874" width="59.33203125" style="485" bestFit="1" customWidth="1"/>
    <col min="15875" max="15876" width="12" style="485" bestFit="1" customWidth="1"/>
    <col min="15877" max="15877" width="23.33203125" style="485" customWidth="1"/>
    <col min="15878" max="16128" width="9.33203125" style="485"/>
    <col min="16129" max="16129" width="8" style="485" customWidth="1"/>
    <col min="16130" max="16130" width="59.33203125" style="485" bestFit="1" customWidth="1"/>
    <col min="16131" max="16132" width="12" style="485" bestFit="1" customWidth="1"/>
    <col min="16133" max="16133" width="23.33203125" style="485" customWidth="1"/>
    <col min="16134" max="16384" width="9.33203125" style="485"/>
  </cols>
  <sheetData>
    <row r="1" spans="1:5" ht="27" x14ac:dyDescent="0.25">
      <c r="A1" s="483"/>
      <c r="B1" s="483"/>
      <c r="C1" s="484"/>
      <c r="D1" s="484" t="s">
        <v>584</v>
      </c>
      <c r="E1" s="484" t="s">
        <v>584</v>
      </c>
    </row>
    <row r="2" spans="1:5" s="488" customFormat="1" ht="51" customHeight="1" x14ac:dyDescent="0.2">
      <c r="A2" s="486"/>
      <c r="B2" s="486" t="s">
        <v>585</v>
      </c>
      <c r="C2" s="487" t="s">
        <v>586</v>
      </c>
      <c r="D2" s="487" t="s">
        <v>661</v>
      </c>
      <c r="E2" s="487" t="s">
        <v>828</v>
      </c>
    </row>
    <row r="3" spans="1:5" s="490" customFormat="1" ht="12" customHeight="1" x14ac:dyDescent="0.2">
      <c r="A3" s="489">
        <v>1</v>
      </c>
      <c r="B3" s="489">
        <v>2</v>
      </c>
      <c r="C3" s="489">
        <v>3</v>
      </c>
      <c r="D3" s="489">
        <v>4</v>
      </c>
      <c r="E3" s="489">
        <v>4</v>
      </c>
    </row>
    <row r="4" spans="1:5" ht="17.100000000000001" customHeight="1" x14ac:dyDescent="0.2">
      <c r="A4" s="491" t="s">
        <v>113</v>
      </c>
      <c r="B4" s="492" t="s">
        <v>587</v>
      </c>
      <c r="C4" s="493">
        <f>SUM(C5:C47)</f>
        <v>294040</v>
      </c>
      <c r="D4" s="493">
        <f>SUM(D5:D47)</f>
        <v>320708</v>
      </c>
      <c r="E4" s="493">
        <f>SUM(E5:E48)</f>
        <v>327826</v>
      </c>
    </row>
    <row r="5" spans="1:5" s="31" customFormat="1" ht="17.100000000000001" customHeight="1" x14ac:dyDescent="0.2">
      <c r="A5" s="494"/>
      <c r="B5" s="495" t="s">
        <v>588</v>
      </c>
      <c r="C5" s="496"/>
      <c r="D5" s="496"/>
      <c r="E5" s="496"/>
    </row>
    <row r="6" spans="1:5" s="31" customFormat="1" ht="17.100000000000001" customHeight="1" x14ac:dyDescent="0.2">
      <c r="A6" s="494"/>
      <c r="B6" s="497" t="s">
        <v>753</v>
      </c>
      <c r="C6" s="498"/>
      <c r="D6" s="498"/>
      <c r="E6" s="498"/>
    </row>
    <row r="7" spans="1:5" s="31" customFormat="1" ht="17.100000000000001" customHeight="1" x14ac:dyDescent="0.2">
      <c r="A7" s="494"/>
      <c r="B7" s="499" t="s">
        <v>589</v>
      </c>
      <c r="C7" s="500">
        <v>11083</v>
      </c>
      <c r="D7" s="500">
        <v>12085</v>
      </c>
      <c r="E7" s="500">
        <v>12085</v>
      </c>
    </row>
    <row r="8" spans="1:5" s="31" customFormat="1" ht="17.100000000000001" customHeight="1" x14ac:dyDescent="0.2">
      <c r="A8" s="494"/>
      <c r="B8" s="499" t="s">
        <v>590</v>
      </c>
      <c r="C8" s="500">
        <v>2626</v>
      </c>
      <c r="D8" s="500">
        <v>4270</v>
      </c>
      <c r="E8" s="500">
        <v>4270</v>
      </c>
    </row>
    <row r="9" spans="1:5" s="31" customFormat="1" ht="17.100000000000001" customHeight="1" x14ac:dyDescent="0.2">
      <c r="A9" s="494"/>
      <c r="B9" s="499" t="s">
        <v>591</v>
      </c>
      <c r="C9" s="500">
        <v>13761</v>
      </c>
      <c r="D9" s="500">
        <v>12462</v>
      </c>
      <c r="E9" s="500">
        <v>12462</v>
      </c>
    </row>
    <row r="10" spans="1:5" s="31" customFormat="1" ht="17.100000000000001" customHeight="1" x14ac:dyDescent="0.2">
      <c r="A10" s="494"/>
      <c r="B10" s="499" t="s">
        <v>592</v>
      </c>
      <c r="C10" s="500">
        <v>3774</v>
      </c>
      <c r="D10" s="500">
        <v>3055</v>
      </c>
      <c r="E10" s="500">
        <v>3055</v>
      </c>
    </row>
    <row r="11" spans="1:5" s="31" customFormat="1" ht="17.100000000000001" customHeight="1" x14ac:dyDescent="0.2">
      <c r="A11" s="494"/>
      <c r="B11" s="499" t="s">
        <v>593</v>
      </c>
      <c r="C11" s="500">
        <v>4251</v>
      </c>
      <c r="D11" s="500">
        <v>4742</v>
      </c>
      <c r="E11" s="500">
        <v>4742</v>
      </c>
    </row>
    <row r="12" spans="1:5" s="31" customFormat="1" ht="17.100000000000001" customHeight="1" x14ac:dyDescent="0.2">
      <c r="A12" s="494"/>
      <c r="B12" s="499" t="s">
        <v>594</v>
      </c>
      <c r="C12" s="500">
        <v>7081</v>
      </c>
      <c r="D12" s="500">
        <v>5987</v>
      </c>
      <c r="E12" s="500">
        <v>5987</v>
      </c>
    </row>
    <row r="13" spans="1:5" s="31" customFormat="1" x14ac:dyDescent="0.2">
      <c r="A13" s="494"/>
      <c r="B13" s="499" t="s">
        <v>595</v>
      </c>
      <c r="C13" s="500">
        <v>7800</v>
      </c>
      <c r="D13" s="500">
        <v>7800</v>
      </c>
      <c r="E13" s="500">
        <v>7800</v>
      </c>
    </row>
    <row r="14" spans="1:5" s="31" customFormat="1" ht="17.100000000000001" customHeight="1" x14ac:dyDescent="0.2">
      <c r="A14" s="494"/>
      <c r="B14" s="499" t="s">
        <v>596</v>
      </c>
      <c r="C14" s="500">
        <v>232</v>
      </c>
      <c r="D14" s="500">
        <v>57</v>
      </c>
      <c r="E14" s="500">
        <v>57</v>
      </c>
    </row>
    <row r="15" spans="1:5" s="31" customFormat="1" ht="17.100000000000001" customHeight="1" x14ac:dyDescent="0.2">
      <c r="A15" s="494"/>
      <c r="B15" s="499" t="s">
        <v>597</v>
      </c>
      <c r="C15" s="500">
        <v>1934</v>
      </c>
      <c r="D15" s="500">
        <v>2544</v>
      </c>
      <c r="E15" s="500">
        <v>2544</v>
      </c>
    </row>
    <row r="16" spans="1:5" x14ac:dyDescent="0.2">
      <c r="B16" s="499" t="s">
        <v>598</v>
      </c>
      <c r="C16" s="502">
        <v>1109</v>
      </c>
      <c r="D16" s="502">
        <v>1030</v>
      </c>
      <c r="E16" s="502">
        <v>1030</v>
      </c>
    </row>
    <row r="17" spans="1:5" s="31" customFormat="1" x14ac:dyDescent="0.2">
      <c r="A17" s="494"/>
      <c r="B17" s="499" t="s">
        <v>599</v>
      </c>
      <c r="C17" s="500">
        <v>4816</v>
      </c>
      <c r="D17" s="500">
        <v>5536</v>
      </c>
      <c r="E17" s="500">
        <v>5536</v>
      </c>
    </row>
    <row r="18" spans="1:5" s="31" customFormat="1" ht="17.100000000000001" customHeight="1" x14ac:dyDescent="0.2">
      <c r="A18" s="494"/>
      <c r="B18" s="728" t="s">
        <v>600</v>
      </c>
      <c r="C18" s="503">
        <v>1215</v>
      </c>
      <c r="D18" s="503">
        <v>1339</v>
      </c>
      <c r="E18" s="503">
        <v>1339</v>
      </c>
    </row>
    <row r="19" spans="1:5" s="31" customFormat="1" ht="17.100000000000001" customHeight="1" x14ac:dyDescent="0.2">
      <c r="A19" s="494"/>
      <c r="B19" s="727" t="s">
        <v>836</v>
      </c>
      <c r="C19" s="503"/>
      <c r="D19" s="503"/>
      <c r="E19" s="503">
        <v>5080</v>
      </c>
    </row>
    <row r="20" spans="1:5" s="31" customFormat="1" ht="17.100000000000001" customHeight="1" x14ac:dyDescent="0.2">
      <c r="A20" s="494"/>
      <c r="B20" s="727" t="s">
        <v>889</v>
      </c>
      <c r="C20" s="503"/>
      <c r="D20" s="503"/>
      <c r="E20" s="503">
        <v>683</v>
      </c>
    </row>
    <row r="21" spans="1:5" s="31" customFormat="1" ht="17.100000000000001" customHeight="1" x14ac:dyDescent="0.2">
      <c r="A21" s="494"/>
      <c r="B21" s="727" t="s">
        <v>894</v>
      </c>
      <c r="C21" s="503"/>
      <c r="D21" s="503"/>
      <c r="E21" s="503">
        <v>285</v>
      </c>
    </row>
    <row r="22" spans="1:5" s="31" customFormat="1" ht="17.100000000000001" customHeight="1" x14ac:dyDescent="0.2">
      <c r="A22" s="494"/>
      <c r="B22" s="727" t="s">
        <v>895</v>
      </c>
      <c r="C22" s="503"/>
      <c r="D22" s="503"/>
      <c r="E22" s="503">
        <v>401</v>
      </c>
    </row>
    <row r="23" spans="1:5" s="31" customFormat="1" ht="17.100000000000001" customHeight="1" x14ac:dyDescent="0.2">
      <c r="A23" s="494"/>
      <c r="B23" s="499" t="s">
        <v>601</v>
      </c>
      <c r="C23" s="500">
        <v>118652</v>
      </c>
      <c r="D23" s="500">
        <v>117911</v>
      </c>
      <c r="E23" s="500">
        <v>117911</v>
      </c>
    </row>
    <row r="24" spans="1:5" s="31" customFormat="1" ht="17.100000000000001" customHeight="1" x14ac:dyDescent="0.2">
      <c r="A24" s="494"/>
      <c r="B24" s="499" t="s">
        <v>602</v>
      </c>
      <c r="C24" s="500">
        <v>18880</v>
      </c>
      <c r="D24" s="500">
        <v>18600</v>
      </c>
      <c r="E24" s="500">
        <v>18600</v>
      </c>
    </row>
    <row r="25" spans="1:5" s="31" customFormat="1" ht="17.100000000000001" customHeight="1" x14ac:dyDescent="0.2">
      <c r="A25" s="494"/>
      <c r="B25" s="499" t="s">
        <v>603</v>
      </c>
      <c r="C25" s="500">
        <v>4941</v>
      </c>
      <c r="D25" s="500">
        <v>4941</v>
      </c>
      <c r="E25" s="500">
        <v>4941</v>
      </c>
    </row>
    <row r="26" spans="1:5" s="31" customFormat="1" ht="17.100000000000001" customHeight="1" x14ac:dyDescent="0.2">
      <c r="A26" s="494"/>
      <c r="B26" s="499" t="s">
        <v>604</v>
      </c>
      <c r="C26" s="500">
        <v>55735</v>
      </c>
      <c r="D26" s="500">
        <v>59306</v>
      </c>
      <c r="E26" s="500">
        <v>59306</v>
      </c>
    </row>
    <row r="27" spans="1:5" s="31" customFormat="1" ht="17.100000000000001" customHeight="1" x14ac:dyDescent="0.2">
      <c r="A27" s="494"/>
      <c r="B27" s="499" t="s">
        <v>605</v>
      </c>
      <c r="C27" s="500">
        <v>25718</v>
      </c>
      <c r="D27" s="500">
        <v>49456</v>
      </c>
      <c r="E27" s="500">
        <v>49125</v>
      </c>
    </row>
    <row r="28" spans="1:5" s="31" customFormat="1" ht="17.100000000000001" customHeight="1" x14ac:dyDescent="0.2">
      <c r="A28" s="494"/>
      <c r="B28" s="499" t="s">
        <v>606</v>
      </c>
      <c r="C28" s="500">
        <v>4700</v>
      </c>
      <c r="D28" s="500">
        <v>4700</v>
      </c>
      <c r="E28" s="500">
        <v>4700</v>
      </c>
    </row>
    <row r="29" spans="1:5" s="31" customFormat="1" ht="17.100000000000001" customHeight="1" x14ac:dyDescent="0.2">
      <c r="A29" s="494"/>
      <c r="B29" s="499" t="s">
        <v>607</v>
      </c>
      <c r="C29" s="500">
        <v>3596</v>
      </c>
      <c r="D29" s="500">
        <v>3887</v>
      </c>
      <c r="E29" s="500">
        <v>3887</v>
      </c>
    </row>
    <row r="30" spans="1:5" s="31" customFormat="1" ht="17.100000000000001" customHeight="1" x14ac:dyDescent="0.2">
      <c r="A30" s="494"/>
      <c r="B30" s="499" t="s">
        <v>888</v>
      </c>
      <c r="C30" s="500"/>
      <c r="D30" s="500"/>
      <c r="E30" s="500">
        <v>807</v>
      </c>
    </row>
    <row r="31" spans="1:5" s="31" customFormat="1" ht="17.100000000000001" customHeight="1" x14ac:dyDescent="0.2">
      <c r="A31" s="494"/>
      <c r="B31" s="499" t="s">
        <v>608</v>
      </c>
      <c r="C31" s="500">
        <v>300</v>
      </c>
      <c r="D31" s="500">
        <v>300</v>
      </c>
      <c r="E31" s="500">
        <v>300</v>
      </c>
    </row>
    <row r="32" spans="1:5" s="31" customFormat="1" ht="17.100000000000001" customHeight="1" x14ac:dyDescent="0.2">
      <c r="A32" s="494"/>
      <c r="B32" s="727" t="s">
        <v>837</v>
      </c>
      <c r="C32" s="500"/>
      <c r="D32" s="500"/>
      <c r="E32" s="500">
        <v>122</v>
      </c>
    </row>
    <row r="33" spans="1:5" s="31" customFormat="1" ht="17.100000000000001" customHeight="1" x14ac:dyDescent="0.2">
      <c r="A33" s="494"/>
      <c r="B33" s="727" t="s">
        <v>838</v>
      </c>
      <c r="C33" s="500"/>
      <c r="D33" s="500"/>
      <c r="E33" s="500">
        <v>610</v>
      </c>
    </row>
    <row r="34" spans="1:5" s="31" customFormat="1" ht="17.100000000000001" customHeight="1" x14ac:dyDescent="0.2">
      <c r="A34" s="494"/>
      <c r="B34" s="727" t="s">
        <v>890</v>
      </c>
      <c r="C34" s="500"/>
      <c r="D34" s="500"/>
      <c r="E34" s="500">
        <v>923</v>
      </c>
    </row>
    <row r="35" spans="1:5" s="31" customFormat="1" ht="17.100000000000001" customHeight="1" x14ac:dyDescent="0.2">
      <c r="A35" s="494"/>
      <c r="B35" s="727" t="s">
        <v>891</v>
      </c>
      <c r="C35" s="500"/>
      <c r="D35" s="500"/>
      <c r="E35" s="500">
        <v>3003</v>
      </c>
    </row>
    <row r="36" spans="1:5" s="31" customFormat="1" ht="17.100000000000001" customHeight="1" x14ac:dyDescent="0.2">
      <c r="A36" s="494"/>
      <c r="B36" s="727" t="s">
        <v>892</v>
      </c>
      <c r="C36" s="500"/>
      <c r="D36" s="500"/>
      <c r="E36" s="500">
        <v>552</v>
      </c>
    </row>
    <row r="37" spans="1:5" s="31" customFormat="1" ht="17.100000000000001" customHeight="1" x14ac:dyDescent="0.2">
      <c r="A37" s="494"/>
      <c r="B37" s="727" t="s">
        <v>893</v>
      </c>
      <c r="C37" s="500"/>
      <c r="D37" s="500"/>
      <c r="E37" s="500">
        <v>767</v>
      </c>
    </row>
    <row r="38" spans="1:5" s="31" customFormat="1" x14ac:dyDescent="0.2">
      <c r="A38" s="494"/>
      <c r="B38" s="497" t="s">
        <v>609</v>
      </c>
      <c r="C38" s="504">
        <v>177</v>
      </c>
      <c r="D38" s="504"/>
      <c r="E38" s="504"/>
    </row>
    <row r="39" spans="1:5" s="31" customFormat="1" ht="17.100000000000001" customHeight="1" x14ac:dyDescent="0.2">
      <c r="A39" s="494"/>
      <c r="B39" s="499" t="s">
        <v>610</v>
      </c>
      <c r="C39" s="500">
        <v>959</v>
      </c>
      <c r="D39" s="500"/>
      <c r="E39" s="500"/>
    </row>
    <row r="40" spans="1:5" s="507" customFormat="1" ht="17.100000000000001" customHeight="1" x14ac:dyDescent="0.2">
      <c r="A40" s="505"/>
      <c r="B40" s="506" t="s">
        <v>611</v>
      </c>
      <c r="C40" s="496"/>
      <c r="D40" s="496"/>
      <c r="E40" s="496"/>
    </row>
    <row r="41" spans="1:5" s="31" customFormat="1" ht="17.100000000000001" customHeight="1" x14ac:dyDescent="0.2">
      <c r="A41" s="494"/>
      <c r="B41" s="508" t="s">
        <v>612</v>
      </c>
      <c r="C41" s="496">
        <v>500</v>
      </c>
      <c r="D41" s="496">
        <v>500</v>
      </c>
      <c r="E41" s="496">
        <v>500</v>
      </c>
    </row>
    <row r="42" spans="1:5" s="31" customFormat="1" ht="17.100000000000001" customHeight="1" x14ac:dyDescent="0.2">
      <c r="A42" s="494"/>
      <c r="B42" s="508" t="s">
        <v>613</v>
      </c>
      <c r="C42" s="496">
        <v>200</v>
      </c>
      <c r="D42" s="496">
        <v>200</v>
      </c>
      <c r="E42" s="496">
        <v>200</v>
      </c>
    </row>
    <row r="43" spans="1:5" s="31" customFormat="1" ht="17.100000000000001" customHeight="1" x14ac:dyDescent="0.2">
      <c r="A43" s="494"/>
      <c r="B43" s="508" t="s">
        <v>1002</v>
      </c>
      <c r="C43" s="496"/>
      <c r="D43" s="496"/>
      <c r="E43" s="496">
        <v>1600</v>
      </c>
    </row>
    <row r="44" spans="1:5" s="31" customFormat="1" ht="17.100000000000001" customHeight="1" x14ac:dyDescent="0.2">
      <c r="A44" s="494"/>
      <c r="B44" s="508" t="s">
        <v>1005</v>
      </c>
      <c r="C44" s="496"/>
      <c r="D44" s="496"/>
      <c r="E44" s="496">
        <v>3490</v>
      </c>
    </row>
    <row r="45" spans="1:5" s="31" customFormat="1" ht="17.100000000000001" customHeight="1" x14ac:dyDescent="0.2">
      <c r="A45" s="494"/>
      <c r="B45" s="508" t="s">
        <v>1006</v>
      </c>
      <c r="C45" s="496"/>
      <c r="D45" s="496"/>
      <c r="E45" s="496">
        <v>15767</v>
      </c>
    </row>
    <row r="46" spans="1:5" s="31" customFormat="1" ht="17.100000000000001" customHeight="1" x14ac:dyDescent="0.2">
      <c r="A46" s="494"/>
      <c r="B46" s="497" t="s">
        <v>1004</v>
      </c>
      <c r="C46" s="496"/>
      <c r="D46" s="496"/>
      <c r="E46" s="496">
        <v>-2641</v>
      </c>
    </row>
    <row r="47" spans="1:5" s="31" customFormat="1" ht="15.75" customHeight="1" x14ac:dyDescent="0.2">
      <c r="A47" s="494"/>
      <c r="B47" s="497" t="s">
        <v>1003</v>
      </c>
      <c r="C47" s="498"/>
      <c r="D47" s="498"/>
      <c r="E47" s="498">
        <v>-25475</v>
      </c>
    </row>
    <row r="48" spans="1:5" s="31" customFormat="1" ht="15.75" customHeight="1" x14ac:dyDescent="0.2">
      <c r="A48" s="494"/>
      <c r="B48" s="823" t="s">
        <v>1007</v>
      </c>
      <c r="C48" s="498"/>
      <c r="D48" s="498"/>
      <c r="E48" s="824">
        <v>1475</v>
      </c>
    </row>
    <row r="49" spans="1:5" ht="17.100000000000001" customHeight="1" x14ac:dyDescent="0.25">
      <c r="A49" s="491" t="s">
        <v>101</v>
      </c>
      <c r="B49" s="509" t="s">
        <v>614</v>
      </c>
      <c r="C49" s="510">
        <f>SUM(C50:C94)</f>
        <v>105366</v>
      </c>
      <c r="D49" s="510">
        <f>SUM(D50:D94)</f>
        <v>126052</v>
      </c>
      <c r="E49" s="510">
        <f>SUM(E50:E94)</f>
        <v>128378</v>
      </c>
    </row>
    <row r="50" spans="1:5" s="31" customFormat="1" ht="17.100000000000001" customHeight="1" x14ac:dyDescent="0.2">
      <c r="A50" s="494"/>
      <c r="B50" s="508" t="s">
        <v>615</v>
      </c>
      <c r="C50" s="511"/>
      <c r="D50" s="511"/>
      <c r="E50" s="511"/>
    </row>
    <row r="51" spans="1:5" s="31" customFormat="1" ht="17.100000000000001" customHeight="1" x14ac:dyDescent="0.2">
      <c r="A51" s="494"/>
      <c r="B51" s="508" t="s">
        <v>616</v>
      </c>
      <c r="C51" s="511"/>
      <c r="D51" s="511"/>
      <c r="E51" s="511"/>
    </row>
    <row r="52" spans="1:5" s="31" customFormat="1" ht="17.100000000000001" customHeight="1" x14ac:dyDescent="0.2">
      <c r="A52" s="494"/>
      <c r="B52" s="508" t="s">
        <v>617</v>
      </c>
      <c r="C52" s="511"/>
      <c r="D52" s="511"/>
      <c r="E52" s="511"/>
    </row>
    <row r="53" spans="1:5" s="31" customFormat="1" ht="17.100000000000001" customHeight="1" x14ac:dyDescent="0.2">
      <c r="A53" s="494"/>
      <c r="B53" s="508" t="s">
        <v>618</v>
      </c>
      <c r="C53" s="511">
        <v>600</v>
      </c>
      <c r="D53" s="511">
        <v>600</v>
      </c>
      <c r="E53" s="511">
        <v>600</v>
      </c>
    </row>
    <row r="54" spans="1:5" s="31" customFormat="1" ht="17.100000000000001" customHeight="1" x14ac:dyDescent="0.2">
      <c r="A54" s="494"/>
      <c r="B54" s="508" t="s">
        <v>619</v>
      </c>
      <c r="C54" s="511">
        <v>200</v>
      </c>
      <c r="D54" s="511">
        <v>200</v>
      </c>
      <c r="E54" s="511">
        <v>200</v>
      </c>
    </row>
    <row r="55" spans="1:5" s="31" customFormat="1" ht="17.100000000000001" customHeight="1" x14ac:dyDescent="0.2">
      <c r="A55" s="494"/>
      <c r="B55" s="508" t="s">
        <v>620</v>
      </c>
      <c r="C55" s="511">
        <v>7000</v>
      </c>
      <c r="D55" s="511">
        <v>8000</v>
      </c>
      <c r="E55" s="511">
        <v>8000</v>
      </c>
    </row>
    <row r="56" spans="1:5" s="31" customFormat="1" ht="17.100000000000001" customHeight="1" x14ac:dyDescent="0.2">
      <c r="A56" s="494"/>
      <c r="B56" s="508" t="s">
        <v>621</v>
      </c>
      <c r="C56" s="511">
        <v>200</v>
      </c>
      <c r="D56" s="511">
        <v>300</v>
      </c>
      <c r="E56" s="511">
        <v>300</v>
      </c>
    </row>
    <row r="57" spans="1:5" s="31" customFormat="1" ht="17.100000000000001" customHeight="1" x14ac:dyDescent="0.2">
      <c r="A57" s="494"/>
      <c r="B57" s="512" t="s">
        <v>622</v>
      </c>
      <c r="C57" s="511"/>
      <c r="D57" s="511"/>
      <c r="E57" s="511"/>
    </row>
    <row r="58" spans="1:5" s="31" customFormat="1" ht="17.100000000000001" customHeight="1" x14ac:dyDescent="0.2">
      <c r="A58" s="494"/>
      <c r="B58" s="495" t="s">
        <v>623</v>
      </c>
      <c r="C58" s="513">
        <v>200</v>
      </c>
      <c r="D58" s="513">
        <v>250</v>
      </c>
      <c r="E58" s="513">
        <v>250</v>
      </c>
    </row>
    <row r="59" spans="1:5" s="31" customFormat="1" ht="17.100000000000001" customHeight="1" x14ac:dyDescent="0.2">
      <c r="A59" s="494"/>
      <c r="B59" s="512" t="s">
        <v>624</v>
      </c>
      <c r="C59" s="498">
        <v>700</v>
      </c>
      <c r="D59" s="498">
        <v>700</v>
      </c>
      <c r="E59" s="498">
        <v>700</v>
      </c>
    </row>
    <row r="60" spans="1:5" s="31" customFormat="1" ht="17.100000000000001" customHeight="1" x14ac:dyDescent="0.2">
      <c r="A60" s="494"/>
      <c r="B60" s="512" t="s">
        <v>625</v>
      </c>
      <c r="C60" s="498">
        <v>400</v>
      </c>
      <c r="D60" s="498">
        <v>400</v>
      </c>
      <c r="E60" s="498">
        <v>400</v>
      </c>
    </row>
    <row r="61" spans="1:5" s="31" customFormat="1" ht="25.5" customHeight="1" x14ac:dyDescent="0.2">
      <c r="A61" s="494"/>
      <c r="B61" s="512" t="s">
        <v>626</v>
      </c>
      <c r="C61" s="498">
        <v>900</v>
      </c>
      <c r="D61" s="498">
        <v>1300</v>
      </c>
      <c r="E61" s="498">
        <v>1300</v>
      </c>
    </row>
    <row r="62" spans="1:5" s="31" customFormat="1" ht="17.100000000000001" customHeight="1" x14ac:dyDescent="0.2">
      <c r="A62" s="494"/>
      <c r="B62" s="512" t="s">
        <v>627</v>
      </c>
      <c r="C62" s="498">
        <v>600</v>
      </c>
      <c r="D62" s="498">
        <v>400</v>
      </c>
      <c r="E62" s="498">
        <v>400</v>
      </c>
    </row>
    <row r="63" spans="1:5" s="31" customFormat="1" ht="17.100000000000001" customHeight="1" x14ac:dyDescent="0.2">
      <c r="A63" s="494"/>
      <c r="B63" s="512" t="s">
        <v>628</v>
      </c>
      <c r="C63" s="498">
        <v>100</v>
      </c>
      <c r="D63" s="498">
        <v>300</v>
      </c>
      <c r="E63" s="498">
        <v>300</v>
      </c>
    </row>
    <row r="64" spans="1:5" s="31" customFormat="1" ht="17.100000000000001" customHeight="1" x14ac:dyDescent="0.2">
      <c r="A64" s="494"/>
      <c r="B64" s="512" t="s">
        <v>629</v>
      </c>
      <c r="C64" s="498">
        <v>600</v>
      </c>
      <c r="D64" s="498">
        <v>1000</v>
      </c>
      <c r="E64" s="498">
        <v>1000</v>
      </c>
    </row>
    <row r="65" spans="1:5" s="31" customFormat="1" ht="17.100000000000001" customHeight="1" x14ac:dyDescent="0.2">
      <c r="A65" s="494"/>
      <c r="B65" s="512" t="s">
        <v>630</v>
      </c>
      <c r="C65" s="498">
        <v>1000</v>
      </c>
      <c r="D65" s="498">
        <v>600</v>
      </c>
      <c r="E65" s="498">
        <v>600</v>
      </c>
    </row>
    <row r="66" spans="1:5" s="31" customFormat="1" ht="17.100000000000001" customHeight="1" x14ac:dyDescent="0.2">
      <c r="A66" s="494"/>
      <c r="B66" s="512" t="s">
        <v>631</v>
      </c>
      <c r="C66" s="504">
        <v>300</v>
      </c>
      <c r="D66" s="504"/>
      <c r="E66" s="504"/>
    </row>
    <row r="67" spans="1:5" s="31" customFormat="1" ht="17.100000000000001" customHeight="1" x14ac:dyDescent="0.2">
      <c r="A67" s="494"/>
      <c r="B67" s="512" t="s">
        <v>632</v>
      </c>
      <c r="C67" s="504">
        <v>500</v>
      </c>
      <c r="D67" s="504"/>
      <c r="E67" s="504"/>
    </row>
    <row r="68" spans="1:5" s="31" customFormat="1" x14ac:dyDescent="0.2">
      <c r="A68" s="494"/>
      <c r="B68" s="512" t="s">
        <v>785</v>
      </c>
      <c r="C68" s="504"/>
      <c r="D68" s="504">
        <v>16100</v>
      </c>
      <c r="E68" s="504">
        <v>16100</v>
      </c>
    </row>
    <row r="69" spans="1:5" s="31" customFormat="1" x14ac:dyDescent="0.2">
      <c r="A69" s="494"/>
      <c r="B69" s="512" t="s">
        <v>786</v>
      </c>
      <c r="C69" s="504"/>
      <c r="D69" s="504">
        <v>500</v>
      </c>
      <c r="E69" s="504">
        <v>500</v>
      </c>
    </row>
    <row r="70" spans="1:5" s="31" customFormat="1" x14ac:dyDescent="0.2">
      <c r="A70" s="494"/>
      <c r="B70" s="512" t="s">
        <v>787</v>
      </c>
      <c r="C70" s="504"/>
      <c r="D70" s="504">
        <v>2700</v>
      </c>
      <c r="E70" s="504">
        <v>2700</v>
      </c>
    </row>
    <row r="71" spans="1:5" s="31" customFormat="1" x14ac:dyDescent="0.2">
      <c r="A71" s="494"/>
      <c r="B71" s="512" t="s">
        <v>788</v>
      </c>
      <c r="C71" s="504"/>
      <c r="D71" s="504">
        <v>2700</v>
      </c>
      <c r="E71" s="504">
        <v>2700</v>
      </c>
    </row>
    <row r="72" spans="1:5" s="31" customFormat="1" ht="17.100000000000001" customHeight="1" x14ac:dyDescent="0.2">
      <c r="A72" s="494"/>
      <c r="B72" s="495" t="s">
        <v>633</v>
      </c>
      <c r="C72" s="504">
        <v>34200</v>
      </c>
      <c r="D72" s="504">
        <v>36000</v>
      </c>
      <c r="E72" s="504">
        <v>36000</v>
      </c>
    </row>
    <row r="73" spans="1:5" s="31" customFormat="1" ht="17.100000000000001" customHeight="1" x14ac:dyDescent="0.2">
      <c r="A73" s="494"/>
      <c r="B73" s="495" t="s">
        <v>634</v>
      </c>
      <c r="C73" s="504">
        <v>1600</v>
      </c>
      <c r="D73" s="504"/>
      <c r="E73" s="504"/>
    </row>
    <row r="74" spans="1:5" s="31" customFormat="1" ht="17.100000000000001" customHeight="1" x14ac:dyDescent="0.2">
      <c r="A74" s="494"/>
      <c r="B74" s="495" t="s">
        <v>635</v>
      </c>
      <c r="C74" s="504">
        <v>20000</v>
      </c>
      <c r="D74" s="504">
        <v>34200</v>
      </c>
      <c r="E74" s="504">
        <v>34200</v>
      </c>
    </row>
    <row r="75" spans="1:5" s="31" customFormat="1" ht="17.100000000000001" customHeight="1" x14ac:dyDescent="0.2">
      <c r="A75" s="494"/>
      <c r="B75" s="495" t="s">
        <v>636</v>
      </c>
      <c r="C75" s="504">
        <v>2200</v>
      </c>
      <c r="D75" s="504">
        <v>2630</v>
      </c>
      <c r="E75" s="504">
        <v>2630</v>
      </c>
    </row>
    <row r="76" spans="1:5" s="31" customFormat="1" ht="17.100000000000001" customHeight="1" x14ac:dyDescent="0.2">
      <c r="A76" s="494"/>
      <c r="B76" s="495" t="s">
        <v>637</v>
      </c>
      <c r="C76" s="504">
        <v>4554</v>
      </c>
      <c r="D76" s="504">
        <v>7000</v>
      </c>
      <c r="E76" s="504">
        <v>7000</v>
      </c>
    </row>
    <row r="77" spans="1:5" s="31" customFormat="1" ht="17.100000000000001" customHeight="1" x14ac:dyDescent="0.2">
      <c r="A77" s="494"/>
      <c r="B77" s="495" t="s">
        <v>638</v>
      </c>
      <c r="C77" s="504">
        <v>27310</v>
      </c>
      <c r="D77" s="504">
        <v>0</v>
      </c>
      <c r="E77" s="504">
        <v>0</v>
      </c>
    </row>
    <row r="78" spans="1:5" s="31" customFormat="1" ht="17.100000000000001" customHeight="1" x14ac:dyDescent="0.2">
      <c r="A78" s="494"/>
      <c r="B78" s="495" t="s">
        <v>759</v>
      </c>
      <c r="C78" s="498">
        <v>0</v>
      </c>
      <c r="D78" s="498">
        <v>8300</v>
      </c>
      <c r="E78" s="498">
        <v>8300</v>
      </c>
    </row>
    <row r="79" spans="1:5" s="514" customFormat="1" ht="17.100000000000001" customHeight="1" x14ac:dyDescent="0.2">
      <c r="A79" s="494"/>
      <c r="B79" s="495" t="s">
        <v>639</v>
      </c>
      <c r="C79" s="502">
        <v>2052</v>
      </c>
      <c r="D79" s="502">
        <v>1872</v>
      </c>
      <c r="E79" s="502">
        <v>1872</v>
      </c>
    </row>
    <row r="80" spans="1:5" s="514" customFormat="1" ht="17.100000000000001" customHeight="1" x14ac:dyDescent="0.2">
      <c r="A80" s="494"/>
      <c r="B80" s="508" t="s">
        <v>640</v>
      </c>
      <c r="C80" s="496">
        <v>50</v>
      </c>
      <c r="D80" s="496"/>
      <c r="E80" s="496"/>
    </row>
    <row r="81" spans="1:5" s="514" customFormat="1" ht="17.100000000000001" customHeight="1" x14ac:dyDescent="0.2">
      <c r="A81" s="494"/>
      <c r="B81" s="495" t="s">
        <v>641</v>
      </c>
      <c r="C81" s="502">
        <v>100</v>
      </c>
      <c r="D81" s="502"/>
      <c r="E81" s="502">
        <v>92</v>
      </c>
    </row>
    <row r="82" spans="1:5" s="514" customFormat="1" ht="17.100000000000001" customHeight="1" x14ac:dyDescent="0.2">
      <c r="A82" s="494"/>
      <c r="B82" s="495" t="s">
        <v>831</v>
      </c>
      <c r="C82" s="502"/>
      <c r="D82" s="502"/>
      <c r="E82" s="502">
        <v>50</v>
      </c>
    </row>
    <row r="83" spans="1:5" s="514" customFormat="1" ht="17.100000000000001" customHeight="1" x14ac:dyDescent="0.2">
      <c r="A83" s="494"/>
      <c r="B83" s="495" t="s">
        <v>832</v>
      </c>
      <c r="C83" s="502"/>
      <c r="D83" s="502"/>
      <c r="E83" s="502">
        <v>50</v>
      </c>
    </row>
    <row r="84" spans="1:5" s="514" customFormat="1" ht="17.100000000000001" customHeight="1" x14ac:dyDescent="0.2">
      <c r="A84" s="494"/>
      <c r="B84" s="495" t="s">
        <v>833</v>
      </c>
      <c r="C84" s="502"/>
      <c r="D84" s="502"/>
      <c r="E84" s="502">
        <v>50</v>
      </c>
    </row>
    <row r="85" spans="1:5" s="514" customFormat="1" ht="17.100000000000001" customHeight="1" x14ac:dyDescent="0.2">
      <c r="A85" s="494"/>
      <c r="B85" s="495" t="s">
        <v>834</v>
      </c>
      <c r="C85" s="502"/>
      <c r="D85" s="502"/>
      <c r="E85" s="502">
        <v>70</v>
      </c>
    </row>
    <row r="86" spans="1:5" s="514" customFormat="1" ht="17.100000000000001" customHeight="1" x14ac:dyDescent="0.2">
      <c r="A86" s="494"/>
      <c r="B86" s="495" t="s">
        <v>835</v>
      </c>
      <c r="C86" s="502"/>
      <c r="D86" s="502"/>
      <c r="E86" s="502">
        <v>90</v>
      </c>
    </row>
    <row r="87" spans="1:5" s="514" customFormat="1" ht="17.100000000000001" customHeight="1" x14ac:dyDescent="0.2">
      <c r="A87" s="494"/>
      <c r="B87" s="495" t="s">
        <v>896</v>
      </c>
      <c r="C87" s="502"/>
      <c r="D87" s="502"/>
      <c r="E87" s="502">
        <v>50</v>
      </c>
    </row>
    <row r="88" spans="1:5" s="514" customFormat="1" ht="17.100000000000001" customHeight="1" x14ac:dyDescent="0.2">
      <c r="A88" s="494"/>
      <c r="B88" s="495" t="s">
        <v>1008</v>
      </c>
      <c r="C88" s="502"/>
      <c r="D88" s="502"/>
      <c r="E88" s="502">
        <v>2357</v>
      </c>
    </row>
    <row r="89" spans="1:5" s="514" customFormat="1" ht="17.100000000000001" customHeight="1" x14ac:dyDescent="0.2">
      <c r="A89" s="494"/>
      <c r="B89" s="495" t="s">
        <v>1009</v>
      </c>
      <c r="C89" s="502"/>
      <c r="D89" s="502"/>
      <c r="E89" s="502">
        <v>1900</v>
      </c>
    </row>
    <row r="90" spans="1:5" s="514" customFormat="1" ht="17.100000000000001" customHeight="1" x14ac:dyDescent="0.2">
      <c r="A90" s="494"/>
      <c r="B90" s="495" t="s">
        <v>1010</v>
      </c>
      <c r="C90" s="502"/>
      <c r="D90" s="502"/>
      <c r="E90" s="502">
        <v>62</v>
      </c>
    </row>
    <row r="91" spans="1:5" s="514" customFormat="1" ht="17.100000000000001" customHeight="1" x14ac:dyDescent="0.2">
      <c r="A91" s="494"/>
      <c r="B91" s="495" t="s">
        <v>1011</v>
      </c>
      <c r="C91" s="502"/>
      <c r="D91" s="502"/>
      <c r="E91" s="502">
        <v>75</v>
      </c>
    </row>
    <row r="92" spans="1:5" s="514" customFormat="1" ht="17.100000000000001" customHeight="1" x14ac:dyDescent="0.2">
      <c r="A92" s="494"/>
      <c r="B92" s="495" t="s">
        <v>1012</v>
      </c>
      <c r="C92" s="502"/>
      <c r="D92" s="502"/>
      <c r="E92" s="502">
        <v>66</v>
      </c>
    </row>
    <row r="93" spans="1:5" s="514" customFormat="1" ht="17.100000000000001" customHeight="1" x14ac:dyDescent="0.2">
      <c r="A93" s="494"/>
      <c r="B93" s="495" t="s">
        <v>1013</v>
      </c>
      <c r="C93" s="502"/>
      <c r="D93" s="502"/>
      <c r="E93" s="502">
        <v>-2850</v>
      </c>
    </row>
    <row r="94" spans="1:5" x14ac:dyDescent="0.2">
      <c r="B94" s="515" t="s">
        <v>1014</v>
      </c>
      <c r="C94" s="513"/>
      <c r="D94" s="513"/>
      <c r="E94" s="513">
        <v>264</v>
      </c>
    </row>
    <row r="95" spans="1:5" ht="17.100000000000001" customHeight="1" x14ac:dyDescent="0.2">
      <c r="A95" s="491" t="s">
        <v>642</v>
      </c>
      <c r="B95" s="516" t="s">
        <v>643</v>
      </c>
      <c r="C95" s="517">
        <f>C96+C97+C98+C99+C100+C101+C102+C103+C104+C105+C106+C107+C108+C110</f>
        <v>5096</v>
      </c>
      <c r="D95" s="517">
        <f>D96+D97+D98+D99+D100+D101+D102+D103+D104+D105+D106+D107+D108+D110</f>
        <v>3854</v>
      </c>
      <c r="E95" s="517">
        <f>E96+E97+E98+E99+E100+E101+E102+E103+E104+E105+E106+E107+E108+E110+E109</f>
        <v>2730</v>
      </c>
    </row>
    <row r="96" spans="1:5" ht="17.100000000000001" customHeight="1" x14ac:dyDescent="0.2">
      <c r="A96" s="494"/>
      <c r="B96" s="497" t="s">
        <v>644</v>
      </c>
      <c r="C96" s="496"/>
      <c r="D96" s="496">
        <v>1000</v>
      </c>
      <c r="E96" s="496">
        <v>1000</v>
      </c>
    </row>
    <row r="97" spans="1:5" s="514" customFormat="1" ht="17.100000000000001" customHeight="1" x14ac:dyDescent="0.2">
      <c r="A97" s="494"/>
      <c r="B97" s="497" t="s">
        <v>645</v>
      </c>
      <c r="C97" s="496"/>
      <c r="D97" s="496"/>
      <c r="E97" s="496"/>
    </row>
    <row r="98" spans="1:5" s="514" customFormat="1" ht="17.100000000000001" customHeight="1" x14ac:dyDescent="0.2">
      <c r="A98" s="518"/>
      <c r="B98" s="519" t="s">
        <v>646</v>
      </c>
      <c r="C98" s="520">
        <v>356</v>
      </c>
      <c r="D98" s="520">
        <v>280</v>
      </c>
      <c r="E98" s="520">
        <v>280</v>
      </c>
    </row>
    <row r="99" spans="1:5" s="514" customFormat="1" ht="17.100000000000001" customHeight="1" x14ac:dyDescent="0.2">
      <c r="A99" s="518"/>
      <c r="B99" s="519" t="s">
        <v>647</v>
      </c>
      <c r="C99" s="520">
        <v>254</v>
      </c>
      <c r="D99" s="520">
        <v>254</v>
      </c>
      <c r="E99" s="520">
        <v>254</v>
      </c>
    </row>
    <row r="100" spans="1:5" s="514" customFormat="1" ht="17.100000000000001" customHeight="1" x14ac:dyDescent="0.2">
      <c r="A100" s="518"/>
      <c r="B100" s="519" t="s">
        <v>648</v>
      </c>
      <c r="C100" s="520">
        <v>406</v>
      </c>
      <c r="D100" s="520">
        <v>610</v>
      </c>
      <c r="E100" s="520">
        <v>610</v>
      </c>
    </row>
    <row r="101" spans="1:5" s="514" customFormat="1" ht="17.100000000000001" customHeight="1" x14ac:dyDescent="0.2">
      <c r="A101" s="518"/>
      <c r="B101" s="519" t="s">
        <v>649</v>
      </c>
      <c r="C101" s="520">
        <v>32</v>
      </c>
      <c r="D101" s="520">
        <v>90</v>
      </c>
      <c r="E101" s="520">
        <v>90</v>
      </c>
    </row>
    <row r="102" spans="1:5" s="514" customFormat="1" ht="17.100000000000001" customHeight="1" x14ac:dyDescent="0.2">
      <c r="A102" s="521"/>
      <c r="B102" s="519" t="s">
        <v>650</v>
      </c>
      <c r="C102" s="520">
        <v>470</v>
      </c>
      <c r="D102" s="520">
        <v>476</v>
      </c>
      <c r="E102" s="520">
        <v>476</v>
      </c>
    </row>
    <row r="103" spans="1:5" s="514" customFormat="1" ht="17.100000000000001" customHeight="1" x14ac:dyDescent="0.2">
      <c r="A103" s="521"/>
      <c r="B103" s="519" t="s">
        <v>651</v>
      </c>
      <c r="C103" s="520">
        <v>324</v>
      </c>
      <c r="D103" s="520">
        <v>445</v>
      </c>
      <c r="E103" s="520">
        <v>445</v>
      </c>
    </row>
    <row r="104" spans="1:5" s="514" customFormat="1" ht="17.100000000000001" customHeight="1" x14ac:dyDescent="0.2">
      <c r="A104" s="521"/>
      <c r="B104" s="519" t="s">
        <v>652</v>
      </c>
      <c r="C104" s="520">
        <v>178</v>
      </c>
      <c r="D104" s="520">
        <v>699</v>
      </c>
      <c r="E104" s="520">
        <v>699</v>
      </c>
    </row>
    <row r="105" spans="1:5" s="514" customFormat="1" ht="17.100000000000001" customHeight="1" x14ac:dyDescent="0.2">
      <c r="A105" s="494"/>
      <c r="B105" s="508" t="s">
        <v>653</v>
      </c>
      <c r="C105" s="496">
        <v>1200</v>
      </c>
      <c r="D105" s="496"/>
      <c r="E105" s="496"/>
    </row>
    <row r="106" spans="1:5" s="514" customFormat="1" ht="17.100000000000001" customHeight="1" x14ac:dyDescent="0.2">
      <c r="A106" s="494"/>
      <c r="B106" s="508" t="s">
        <v>654</v>
      </c>
      <c r="C106" s="496">
        <v>280</v>
      </c>
      <c r="D106" s="496"/>
      <c r="E106" s="496"/>
    </row>
    <row r="107" spans="1:5" s="514" customFormat="1" ht="17.100000000000001" customHeight="1" x14ac:dyDescent="0.2">
      <c r="A107" s="494"/>
      <c r="B107" s="508" t="s">
        <v>655</v>
      </c>
      <c r="C107" s="496">
        <v>596</v>
      </c>
      <c r="D107" s="496"/>
      <c r="E107" s="496"/>
    </row>
    <row r="108" spans="1:5" s="514" customFormat="1" ht="17.100000000000001" customHeight="1" x14ac:dyDescent="0.2">
      <c r="A108" s="494"/>
      <c r="B108" s="508" t="s">
        <v>656</v>
      </c>
      <c r="C108" s="496">
        <v>1000</v>
      </c>
      <c r="D108" s="496"/>
      <c r="E108" s="496"/>
    </row>
    <row r="109" spans="1:5" s="514" customFormat="1" ht="17.100000000000001" customHeight="1" x14ac:dyDescent="0.2">
      <c r="A109" s="494"/>
      <c r="B109" s="827" t="s">
        <v>1015</v>
      </c>
      <c r="C109" s="826"/>
      <c r="D109" s="496"/>
      <c r="E109" s="496">
        <v>-904</v>
      </c>
    </row>
    <row r="110" spans="1:5" s="514" customFormat="1" ht="17.100000000000001" customHeight="1" x14ac:dyDescent="0.2">
      <c r="A110" s="494"/>
      <c r="B110" s="827" t="s">
        <v>1016</v>
      </c>
      <c r="C110" s="826"/>
      <c r="D110" s="511"/>
      <c r="E110" s="511">
        <v>-220</v>
      </c>
    </row>
    <row r="111" spans="1:5" x14ac:dyDescent="0.2">
      <c r="A111" s="491" t="s">
        <v>657</v>
      </c>
      <c r="B111" s="516" t="s">
        <v>658</v>
      </c>
      <c r="C111" s="522">
        <f>SUM(C112:C116)</f>
        <v>3390</v>
      </c>
      <c r="D111" s="522">
        <f>SUM(D112:D116)</f>
        <v>2970</v>
      </c>
      <c r="E111" s="522">
        <f>SUM(E112:E116)</f>
        <v>3570</v>
      </c>
    </row>
    <row r="112" spans="1:5" s="31" customFormat="1" ht="17.100000000000001" customHeight="1" x14ac:dyDescent="0.2">
      <c r="A112" s="494"/>
      <c r="B112" s="512" t="s">
        <v>659</v>
      </c>
      <c r="C112" s="498">
        <v>1100</v>
      </c>
      <c r="D112" s="498">
        <v>1100</v>
      </c>
      <c r="E112" s="498">
        <v>1100</v>
      </c>
    </row>
    <row r="113" spans="1:5" s="31" customFormat="1" x14ac:dyDescent="0.2">
      <c r="A113" s="494"/>
      <c r="B113" s="512" t="s">
        <v>752</v>
      </c>
      <c r="C113" s="504">
        <v>2290</v>
      </c>
      <c r="D113" s="504">
        <v>1870</v>
      </c>
      <c r="E113" s="504">
        <v>1870</v>
      </c>
    </row>
    <row r="114" spans="1:5" s="31" customFormat="1" x14ac:dyDescent="0.2">
      <c r="A114" s="494"/>
      <c r="B114" s="495" t="s">
        <v>829</v>
      </c>
      <c r="C114" s="504"/>
      <c r="D114" s="504"/>
      <c r="E114" s="504">
        <v>50</v>
      </c>
    </row>
    <row r="115" spans="1:5" s="31" customFormat="1" x14ac:dyDescent="0.2">
      <c r="A115" s="494"/>
      <c r="B115" s="495" t="s">
        <v>830</v>
      </c>
      <c r="C115" s="504"/>
      <c r="D115" s="504"/>
      <c r="E115" s="504">
        <v>50</v>
      </c>
    </row>
    <row r="116" spans="1:5" s="31" customFormat="1" ht="17.100000000000001" customHeight="1" x14ac:dyDescent="0.2">
      <c r="A116" s="494"/>
      <c r="B116" s="828" t="s">
        <v>1017</v>
      </c>
      <c r="C116" s="523"/>
      <c r="D116" s="523"/>
      <c r="E116" s="523">
        <v>500</v>
      </c>
    </row>
    <row r="117" spans="1:5" s="526" customFormat="1" x14ac:dyDescent="0.2">
      <c r="A117" s="524"/>
      <c r="B117" s="524" t="s">
        <v>660</v>
      </c>
      <c r="C117" s="525">
        <f>C4+C49+C95+C111</f>
        <v>407892</v>
      </c>
      <c r="D117" s="525">
        <f>D4+D49+D95+D111</f>
        <v>453584</v>
      </c>
      <c r="E117" s="525">
        <f>E4+E49+E95+E111</f>
        <v>462504</v>
      </c>
    </row>
    <row r="118" spans="1:5" x14ac:dyDescent="0.2">
      <c r="A118" s="527"/>
      <c r="B118" s="527"/>
      <c r="C118" s="528"/>
      <c r="D118" s="528"/>
      <c r="E118" s="528"/>
    </row>
    <row r="119" spans="1:5" s="529" customFormat="1" x14ac:dyDescent="0.2">
      <c r="A119" s="527"/>
      <c r="B119" s="527"/>
      <c r="C119" s="528"/>
      <c r="D119" s="528"/>
      <c r="E119" s="528"/>
    </row>
    <row r="120" spans="1:5" s="529" customFormat="1" x14ac:dyDescent="0.2">
      <c r="A120" s="527"/>
      <c r="B120" s="527"/>
      <c r="C120" s="528"/>
      <c r="D120" s="528"/>
      <c r="E120" s="528"/>
    </row>
    <row r="121" spans="1:5" s="529" customFormat="1" x14ac:dyDescent="0.2">
      <c r="A121" s="527"/>
      <c r="B121" s="527"/>
      <c r="C121" s="528"/>
      <c r="D121" s="528"/>
      <c r="E121" s="528"/>
    </row>
    <row r="122" spans="1:5" s="529" customFormat="1" x14ac:dyDescent="0.2">
      <c r="A122" s="527"/>
      <c r="B122" s="527"/>
      <c r="C122" s="528"/>
      <c r="D122" s="528"/>
      <c r="E122" s="528"/>
    </row>
    <row r="123" spans="1:5" s="529" customFormat="1" x14ac:dyDescent="0.2">
      <c r="A123" s="527"/>
      <c r="B123" s="527"/>
      <c r="C123" s="528"/>
      <c r="D123" s="528"/>
      <c r="E123" s="528"/>
    </row>
    <row r="124" spans="1:5" s="529" customFormat="1" x14ac:dyDescent="0.2">
      <c r="A124" s="527"/>
      <c r="B124" s="527"/>
      <c r="C124" s="528"/>
      <c r="D124" s="528"/>
      <c r="E124" s="528"/>
    </row>
    <row r="125" spans="1:5" s="529" customFormat="1" x14ac:dyDescent="0.2">
      <c r="A125" s="527"/>
      <c r="B125" s="527"/>
      <c r="C125" s="528"/>
      <c r="D125" s="528"/>
      <c r="E125" s="528"/>
    </row>
    <row r="126" spans="1:5" s="529" customFormat="1" x14ac:dyDescent="0.2">
      <c r="A126" s="527"/>
      <c r="B126" s="527"/>
      <c r="C126" s="528"/>
      <c r="D126" s="528"/>
      <c r="E126" s="528"/>
    </row>
    <row r="127" spans="1:5" s="529" customFormat="1" x14ac:dyDescent="0.2">
      <c r="A127" s="527"/>
      <c r="B127" s="527"/>
      <c r="C127" s="528"/>
      <c r="D127" s="528"/>
      <c r="E127" s="528"/>
    </row>
    <row r="128" spans="1:5" s="529" customFormat="1" x14ac:dyDescent="0.2">
      <c r="A128" s="527"/>
      <c r="B128" s="527"/>
      <c r="C128" s="528"/>
      <c r="D128" s="528"/>
      <c r="E128" s="528"/>
    </row>
    <row r="129" spans="1:5" s="529" customFormat="1" x14ac:dyDescent="0.2">
      <c r="A129" s="527"/>
      <c r="B129" s="527"/>
      <c r="C129" s="528"/>
      <c r="D129" s="528"/>
      <c r="E129" s="528"/>
    </row>
    <row r="130" spans="1:5" s="529" customFormat="1" x14ac:dyDescent="0.2">
      <c r="A130" s="527"/>
      <c r="B130" s="527"/>
      <c r="C130" s="528"/>
      <c r="D130" s="528"/>
      <c r="E130" s="528"/>
    </row>
    <row r="131" spans="1:5" s="529" customFormat="1" x14ac:dyDescent="0.2">
      <c r="A131" s="527"/>
      <c r="B131" s="527"/>
      <c r="C131" s="528"/>
      <c r="D131" s="528"/>
      <c r="E131" s="528"/>
    </row>
    <row r="132" spans="1:5" s="529" customFormat="1" x14ac:dyDescent="0.2">
      <c r="A132" s="527"/>
      <c r="B132" s="527"/>
      <c r="C132" s="528"/>
      <c r="D132" s="528"/>
      <c r="E132" s="528"/>
    </row>
    <row r="133" spans="1:5" s="529" customFormat="1" x14ac:dyDescent="0.2">
      <c r="A133" s="527"/>
      <c r="B133" s="527"/>
      <c r="C133" s="528"/>
      <c r="D133" s="528"/>
      <c r="E133" s="528"/>
    </row>
    <row r="134" spans="1:5" s="529" customFormat="1" x14ac:dyDescent="0.2">
      <c r="A134" s="527"/>
      <c r="B134" s="527"/>
      <c r="C134" s="528"/>
      <c r="D134" s="528"/>
      <c r="E134" s="528"/>
    </row>
    <row r="135" spans="1:5" s="529" customFormat="1" x14ac:dyDescent="0.2">
      <c r="A135" s="527"/>
      <c r="B135" s="527"/>
      <c r="C135" s="528"/>
      <c r="D135" s="528"/>
      <c r="E135" s="528"/>
    </row>
    <row r="136" spans="1:5" s="529" customFormat="1" x14ac:dyDescent="0.2">
      <c r="A136" s="527"/>
      <c r="B136" s="527"/>
      <c r="C136" s="528"/>
      <c r="D136" s="528"/>
      <c r="E136" s="528"/>
    </row>
    <row r="137" spans="1:5" s="529" customFormat="1" x14ac:dyDescent="0.2">
      <c r="A137" s="527"/>
      <c r="B137" s="527"/>
      <c r="C137" s="528"/>
      <c r="D137" s="528"/>
      <c r="E137" s="528"/>
    </row>
    <row r="138" spans="1:5" s="529" customFormat="1" x14ac:dyDescent="0.2">
      <c r="A138" s="527"/>
      <c r="B138" s="527"/>
      <c r="C138" s="528"/>
      <c r="D138" s="528"/>
      <c r="E138" s="528"/>
    </row>
    <row r="139" spans="1:5" s="529" customFormat="1" x14ac:dyDescent="0.2">
      <c r="A139" s="527"/>
      <c r="B139" s="527"/>
      <c r="C139" s="528"/>
      <c r="D139" s="528"/>
      <c r="E139" s="528"/>
    </row>
    <row r="140" spans="1:5" s="529" customFormat="1" x14ac:dyDescent="0.2">
      <c r="A140" s="527"/>
      <c r="B140" s="527"/>
      <c r="C140" s="528"/>
      <c r="D140" s="528"/>
      <c r="E140" s="528"/>
    </row>
    <row r="141" spans="1:5" s="529" customFormat="1" x14ac:dyDescent="0.2">
      <c r="A141" s="527"/>
      <c r="B141" s="527"/>
      <c r="C141" s="528"/>
      <c r="D141" s="528"/>
      <c r="E141" s="528"/>
    </row>
    <row r="142" spans="1:5" s="529" customFormat="1" x14ac:dyDescent="0.2">
      <c r="A142" s="527"/>
      <c r="B142" s="527"/>
      <c r="C142" s="528"/>
      <c r="D142" s="528"/>
      <c r="E142" s="528"/>
    </row>
    <row r="143" spans="1:5" s="529" customFormat="1" x14ac:dyDescent="0.2">
      <c r="A143" s="527"/>
      <c r="B143" s="527"/>
      <c r="C143" s="528"/>
      <c r="D143" s="528"/>
      <c r="E143" s="528"/>
    </row>
    <row r="144" spans="1:5" s="529" customFormat="1" x14ac:dyDescent="0.2">
      <c r="A144" s="527"/>
      <c r="B144" s="527"/>
      <c r="C144" s="528"/>
      <c r="D144" s="528"/>
      <c r="E144" s="528"/>
    </row>
    <row r="145" spans="1:5" s="529" customFormat="1" x14ac:dyDescent="0.2">
      <c r="A145" s="527"/>
      <c r="B145" s="527"/>
      <c r="C145" s="528"/>
      <c r="D145" s="528"/>
      <c r="E145" s="528"/>
    </row>
    <row r="146" spans="1:5" s="529" customFormat="1" x14ac:dyDescent="0.2">
      <c r="A146" s="527"/>
      <c r="B146" s="527"/>
      <c r="C146" s="528"/>
      <c r="D146" s="528"/>
      <c r="E146" s="528"/>
    </row>
    <row r="147" spans="1:5" s="529" customFormat="1" x14ac:dyDescent="0.2">
      <c r="A147" s="527"/>
      <c r="B147" s="527"/>
      <c r="C147" s="528"/>
      <c r="D147" s="528"/>
      <c r="E147" s="528"/>
    </row>
    <row r="148" spans="1:5" s="529" customFormat="1" x14ac:dyDescent="0.2">
      <c r="A148" s="527"/>
      <c r="B148" s="527"/>
      <c r="C148" s="528"/>
      <c r="D148" s="528"/>
      <c r="E148" s="528"/>
    </row>
    <row r="149" spans="1:5" s="529" customFormat="1" x14ac:dyDescent="0.2">
      <c r="A149" s="527"/>
      <c r="B149" s="527"/>
      <c r="C149" s="528"/>
      <c r="D149" s="528"/>
      <c r="E149" s="528"/>
    </row>
    <row r="150" spans="1:5" s="529" customFormat="1" x14ac:dyDescent="0.2">
      <c r="A150" s="527"/>
      <c r="B150" s="527"/>
      <c r="C150" s="528"/>
      <c r="D150" s="528"/>
      <c r="E150" s="528"/>
    </row>
    <row r="151" spans="1:5" s="529" customFormat="1" x14ac:dyDescent="0.2">
      <c r="A151" s="527"/>
      <c r="B151" s="527"/>
      <c r="C151" s="528"/>
      <c r="D151" s="528"/>
      <c r="E151" s="528"/>
    </row>
    <row r="152" spans="1:5" s="529" customFormat="1" x14ac:dyDescent="0.2">
      <c r="A152" s="527"/>
      <c r="B152" s="527"/>
      <c r="C152" s="528"/>
      <c r="D152" s="528"/>
      <c r="E152" s="528"/>
    </row>
    <row r="153" spans="1:5" s="529" customFormat="1" x14ac:dyDescent="0.2">
      <c r="A153" s="527"/>
      <c r="B153" s="527"/>
      <c r="C153" s="528"/>
      <c r="D153" s="528"/>
      <c r="E153" s="528"/>
    </row>
    <row r="154" spans="1:5" s="529" customFormat="1" x14ac:dyDescent="0.2">
      <c r="A154" s="527"/>
      <c r="B154" s="527"/>
      <c r="C154" s="528"/>
      <c r="D154" s="528"/>
      <c r="E154" s="528"/>
    </row>
    <row r="155" spans="1:5" s="529" customFormat="1" x14ac:dyDescent="0.2">
      <c r="A155" s="527"/>
      <c r="B155" s="527"/>
      <c r="C155" s="528"/>
      <c r="D155" s="528"/>
      <c r="E155" s="528"/>
    </row>
    <row r="156" spans="1:5" s="529" customFormat="1" x14ac:dyDescent="0.2">
      <c r="A156" s="527"/>
      <c r="B156" s="527"/>
      <c r="C156" s="528"/>
      <c r="D156" s="528"/>
      <c r="E156" s="528"/>
    </row>
    <row r="157" spans="1:5" s="529" customFormat="1" x14ac:dyDescent="0.2">
      <c r="A157" s="527"/>
      <c r="B157" s="527"/>
      <c r="C157" s="528"/>
      <c r="D157" s="528"/>
      <c r="E157" s="528"/>
    </row>
    <row r="158" spans="1:5" s="529" customFormat="1" x14ac:dyDescent="0.2">
      <c r="A158" s="527"/>
      <c r="B158" s="527"/>
      <c r="C158" s="528"/>
      <c r="D158" s="528"/>
      <c r="E158" s="528"/>
    </row>
    <row r="159" spans="1:5" s="529" customFormat="1" x14ac:dyDescent="0.2">
      <c r="A159" s="527"/>
      <c r="B159" s="527"/>
      <c r="C159" s="528"/>
      <c r="D159" s="528"/>
      <c r="E159" s="528"/>
    </row>
    <row r="160" spans="1:5" s="529" customFormat="1" x14ac:dyDescent="0.2">
      <c r="A160" s="527"/>
      <c r="B160" s="527"/>
      <c r="C160" s="528"/>
      <c r="D160" s="528"/>
      <c r="E160" s="528"/>
    </row>
    <row r="161" spans="1:5" s="529" customFormat="1" x14ac:dyDescent="0.2">
      <c r="A161" s="527"/>
      <c r="B161" s="527"/>
      <c r="C161" s="528"/>
      <c r="D161" s="528"/>
      <c r="E161" s="528"/>
    </row>
    <row r="162" spans="1:5" s="529" customFormat="1" x14ac:dyDescent="0.2">
      <c r="A162" s="527"/>
      <c r="B162" s="527"/>
      <c r="C162" s="528"/>
      <c r="D162" s="528"/>
      <c r="E162" s="528"/>
    </row>
    <row r="163" spans="1:5" s="529" customFormat="1" x14ac:dyDescent="0.2">
      <c r="A163" s="527"/>
      <c r="B163" s="527"/>
      <c r="C163" s="528"/>
      <c r="D163" s="528"/>
      <c r="E163" s="528"/>
    </row>
    <row r="164" spans="1:5" s="529" customFormat="1" x14ac:dyDescent="0.2">
      <c r="A164" s="527"/>
      <c r="B164" s="527"/>
      <c r="C164" s="528"/>
      <c r="D164" s="528"/>
      <c r="E164" s="528"/>
    </row>
    <row r="165" spans="1:5" s="529" customFormat="1" x14ac:dyDescent="0.2">
      <c r="A165" s="527"/>
      <c r="B165" s="527"/>
      <c r="C165" s="528"/>
      <c r="D165" s="528"/>
      <c r="E165" s="528"/>
    </row>
    <row r="166" spans="1:5" s="529" customFormat="1" x14ac:dyDescent="0.2">
      <c r="A166" s="527"/>
      <c r="B166" s="527"/>
      <c r="C166" s="528"/>
      <c r="D166" s="528"/>
      <c r="E166" s="528"/>
    </row>
    <row r="167" spans="1:5" s="529" customFormat="1" x14ac:dyDescent="0.2">
      <c r="A167" s="527"/>
      <c r="B167" s="527"/>
      <c r="C167" s="528"/>
      <c r="D167" s="528"/>
      <c r="E167" s="528"/>
    </row>
    <row r="168" spans="1:5" s="529" customFormat="1" x14ac:dyDescent="0.2">
      <c r="A168" s="527"/>
      <c r="B168" s="527"/>
      <c r="C168" s="528"/>
      <c r="D168" s="528"/>
      <c r="E168" s="528"/>
    </row>
    <row r="169" spans="1:5" s="529" customFormat="1" x14ac:dyDescent="0.2">
      <c r="A169" s="527"/>
      <c r="B169" s="527"/>
      <c r="C169" s="528"/>
      <c r="D169" s="528"/>
      <c r="E169" s="528"/>
    </row>
    <row r="170" spans="1:5" s="529" customFormat="1" x14ac:dyDescent="0.2">
      <c r="A170" s="527"/>
      <c r="B170" s="527"/>
      <c r="C170" s="528"/>
      <c r="D170" s="528"/>
      <c r="E170" s="528"/>
    </row>
    <row r="171" spans="1:5" s="529" customFormat="1" x14ac:dyDescent="0.2">
      <c r="A171" s="527"/>
      <c r="B171" s="527"/>
      <c r="C171" s="528"/>
      <c r="D171" s="528"/>
      <c r="E171" s="528"/>
    </row>
    <row r="172" spans="1:5" s="529" customFormat="1" x14ac:dyDescent="0.2">
      <c r="A172" s="527"/>
      <c r="B172" s="527"/>
      <c r="C172" s="528"/>
      <c r="D172" s="528"/>
      <c r="E172" s="528"/>
    </row>
    <row r="173" spans="1:5" x14ac:dyDescent="0.2">
      <c r="A173" s="530"/>
      <c r="B173" s="530"/>
      <c r="C173" s="531"/>
      <c r="D173" s="531"/>
      <c r="E173" s="531"/>
    </row>
  </sheetData>
  <phoneticPr fontId="32" type="noConversion"/>
  <conditionalFormatting sqref="C52">
    <cfRule type="cellIs" dxfId="2" priority="2" stopIfTrue="1" operator="equal">
      <formula>0</formula>
    </cfRule>
  </conditionalFormatting>
  <conditionalFormatting sqref="D52">
    <cfRule type="cellIs" dxfId="1" priority="4" stopIfTrue="1" operator="equal">
      <formula>0</formula>
    </cfRule>
  </conditionalFormatting>
  <conditionalFormatting sqref="E52">
    <cfRule type="cellIs" dxfId="0" priority="1" stopIfTrue="1" operator="equal">
      <formula>0</formula>
    </cfRule>
  </conditionalFormatting>
  <printOptions horizontalCentered="1" verticalCentered="1"/>
  <pageMargins left="0.59055118110236227" right="0.59055118110236227" top="0.86614173228346458" bottom="0.78740157480314965" header="0.59055118110236227" footer="0.59055118110236227"/>
  <pageSetup paperSize="9" scale="67" fitToHeight="2" orientation="portrait" r:id="rId1"/>
  <headerFooter alignWithMargins="0">
    <oddHeader>&amp;R&amp;"Times New Roman CE,Félkövér dőlt"&amp;11 6. tájékoztató táblaa 4/2017. (III. 08.) önk.-i rendelethez</oddHeader>
    <oddFooter>&amp;C&amp;P</oddFooter>
  </headerFooter>
  <rowBreaks count="2" manualBreakCount="2">
    <brk id="48" max="3" man="1"/>
    <brk id="94" max="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view="pageLayout" zoomScaleNormal="120" zoomScaleSheetLayoutView="100" workbookViewId="0">
      <selection activeCell="O31" sqref="O31"/>
    </sheetView>
  </sheetViews>
  <sheetFormatPr defaultRowHeight="15.75" x14ac:dyDescent="0.25"/>
  <cols>
    <col min="1" max="1" width="9" style="324" customWidth="1"/>
    <col min="2" max="2" width="66.33203125" style="324" bestFit="1" customWidth="1"/>
    <col min="3" max="3" width="15.5" style="325" customWidth="1"/>
    <col min="4" max="5" width="15.5" style="324" customWidth="1"/>
    <col min="6" max="6" width="9" style="347" customWidth="1"/>
    <col min="7" max="16384" width="9.33203125" style="347"/>
  </cols>
  <sheetData>
    <row r="1" spans="1:5" ht="15.95" customHeight="1" x14ac:dyDescent="0.25">
      <c r="A1" s="936" t="s">
        <v>15</v>
      </c>
      <c r="B1" s="936"/>
      <c r="C1" s="936"/>
      <c r="D1" s="936"/>
      <c r="E1" s="936"/>
    </row>
    <row r="2" spans="1:5" ht="15.95" customHeight="1" thickBot="1" x14ac:dyDescent="0.3">
      <c r="A2" s="945" t="s">
        <v>144</v>
      </c>
      <c r="B2" s="945"/>
      <c r="D2" s="114"/>
      <c r="E2" s="267" t="str">
        <f>'4.sz tájékoztató t.'!O2</f>
        <v>E Ft</v>
      </c>
    </row>
    <row r="3" spans="1:5" ht="38.1" customHeight="1" thickBot="1" x14ac:dyDescent="0.3">
      <c r="A3" s="21" t="s">
        <v>67</v>
      </c>
      <c r="B3" s="22" t="s">
        <v>17</v>
      </c>
      <c r="C3" s="22" t="str">
        <f>+CONCATENATE(LEFT(ÖSSZEFÜGGÉSEK!A5,4)+1,". évi")</f>
        <v>2018. évi</v>
      </c>
      <c r="D3" s="342" t="str">
        <f>+CONCATENATE(LEFT(ÖSSZEFÜGGÉSEK!A5,4)+2,". évi")</f>
        <v>2019. évi</v>
      </c>
      <c r="E3" s="133" t="str">
        <f>+CONCATENATE(LEFT(ÖSSZEFÜGGÉSEK!A5,4)+3,". évi")</f>
        <v>2020. évi</v>
      </c>
    </row>
    <row r="4" spans="1:5" s="348" customFormat="1" ht="12" customHeight="1" thickBot="1" x14ac:dyDescent="0.25">
      <c r="A4" s="25" t="s">
        <v>481</v>
      </c>
      <c r="B4" s="26" t="s">
        <v>482</v>
      </c>
      <c r="C4" s="26" t="s">
        <v>483</v>
      </c>
      <c r="D4" s="26" t="s">
        <v>485</v>
      </c>
      <c r="E4" s="380" t="s">
        <v>484</v>
      </c>
    </row>
    <row r="5" spans="1:5" s="349" customFormat="1" ht="12" customHeight="1" thickBot="1" x14ac:dyDescent="0.25">
      <c r="A5" s="18" t="s">
        <v>18</v>
      </c>
      <c r="B5" s="19" t="s">
        <v>517</v>
      </c>
      <c r="C5" s="395">
        <v>390000</v>
      </c>
      <c r="D5" s="395">
        <v>410000</v>
      </c>
      <c r="E5" s="396">
        <v>420000</v>
      </c>
    </row>
    <row r="6" spans="1:5" s="349" customFormat="1" ht="12" customHeight="1" thickBot="1" x14ac:dyDescent="0.25">
      <c r="A6" s="18" t="s">
        <v>19</v>
      </c>
      <c r="B6" s="257" t="s">
        <v>369</v>
      </c>
      <c r="C6" s="395">
        <v>100000</v>
      </c>
      <c r="D6" s="395">
        <v>105000</v>
      </c>
      <c r="E6" s="396">
        <v>110000</v>
      </c>
    </row>
    <row r="7" spans="1:5" s="349" customFormat="1" ht="12" customHeight="1" thickBot="1" x14ac:dyDescent="0.25">
      <c r="A7" s="18" t="s">
        <v>20</v>
      </c>
      <c r="B7" s="19" t="s">
        <v>377</v>
      </c>
      <c r="C7" s="395">
        <v>20000</v>
      </c>
      <c r="D7" s="395">
        <v>25000</v>
      </c>
      <c r="E7" s="396">
        <v>30000</v>
      </c>
    </row>
    <row r="8" spans="1:5" s="349" customFormat="1" ht="12" customHeight="1" thickBot="1" x14ac:dyDescent="0.25">
      <c r="A8" s="18" t="s">
        <v>164</v>
      </c>
      <c r="B8" s="19" t="s">
        <v>258</v>
      </c>
      <c r="C8" s="341">
        <f>SUM(C9:C15)</f>
        <v>278550</v>
      </c>
      <c r="D8" s="341">
        <f>SUM(D9:D15)</f>
        <v>280250</v>
      </c>
      <c r="E8" s="379">
        <f>SUM(E9:E15)</f>
        <v>291900</v>
      </c>
    </row>
    <row r="9" spans="1:5" s="349" customFormat="1" ht="12" customHeight="1" x14ac:dyDescent="0.2">
      <c r="A9" s="13" t="s">
        <v>259</v>
      </c>
      <c r="B9" s="350" t="s">
        <v>762</v>
      </c>
      <c r="C9" s="337">
        <v>34000</v>
      </c>
      <c r="D9" s="337">
        <v>33500</v>
      </c>
      <c r="E9" s="235">
        <v>32000</v>
      </c>
    </row>
    <row r="10" spans="1:5" s="349" customFormat="1" ht="12" customHeight="1" x14ac:dyDescent="0.2">
      <c r="A10" s="12" t="s">
        <v>260</v>
      </c>
      <c r="B10" s="351" t="s">
        <v>540</v>
      </c>
      <c r="C10" s="336"/>
      <c r="D10" s="336"/>
      <c r="E10" s="234"/>
    </row>
    <row r="11" spans="1:5" s="349" customFormat="1" ht="12" customHeight="1" x14ac:dyDescent="0.2">
      <c r="A11" s="12" t="s">
        <v>261</v>
      </c>
      <c r="B11" s="351" t="s">
        <v>541</v>
      </c>
      <c r="C11" s="336">
        <v>226000</v>
      </c>
      <c r="D11" s="336">
        <v>228000</v>
      </c>
      <c r="E11" s="234">
        <v>240000</v>
      </c>
    </row>
    <row r="12" spans="1:5" s="349" customFormat="1" ht="12" customHeight="1" x14ac:dyDescent="0.2">
      <c r="A12" s="12" t="s">
        <v>262</v>
      </c>
      <c r="B12" s="351" t="s">
        <v>542</v>
      </c>
      <c r="C12" s="336">
        <v>650</v>
      </c>
      <c r="D12" s="336">
        <v>650</v>
      </c>
      <c r="E12" s="234">
        <v>700</v>
      </c>
    </row>
    <row r="13" spans="1:5" s="349" customFormat="1" ht="12" customHeight="1" x14ac:dyDescent="0.2">
      <c r="A13" s="12" t="s">
        <v>536</v>
      </c>
      <c r="B13" s="351" t="s">
        <v>263</v>
      </c>
      <c r="C13" s="336">
        <v>16000</v>
      </c>
      <c r="D13" s="336">
        <v>16000</v>
      </c>
      <c r="E13" s="234">
        <v>17000</v>
      </c>
    </row>
    <row r="14" spans="1:5" s="349" customFormat="1" ht="12" customHeight="1" x14ac:dyDescent="0.2">
      <c r="A14" s="12" t="s">
        <v>537</v>
      </c>
      <c r="B14" s="351" t="s">
        <v>264</v>
      </c>
      <c r="C14" s="336">
        <v>900</v>
      </c>
      <c r="D14" s="336">
        <v>1000</v>
      </c>
      <c r="E14" s="234">
        <v>1000</v>
      </c>
    </row>
    <row r="15" spans="1:5" s="349" customFormat="1" ht="12" customHeight="1" thickBot="1" x14ac:dyDescent="0.25">
      <c r="A15" s="14" t="s">
        <v>538</v>
      </c>
      <c r="B15" s="352" t="s">
        <v>265</v>
      </c>
      <c r="C15" s="338">
        <v>1000</v>
      </c>
      <c r="D15" s="338">
        <v>1100</v>
      </c>
      <c r="E15" s="236">
        <v>1200</v>
      </c>
    </row>
    <row r="16" spans="1:5" s="349" customFormat="1" ht="12" customHeight="1" thickBot="1" x14ac:dyDescent="0.25">
      <c r="A16" s="18" t="s">
        <v>22</v>
      </c>
      <c r="B16" s="19" t="s">
        <v>520</v>
      </c>
      <c r="C16" s="395">
        <v>32000</v>
      </c>
      <c r="D16" s="395">
        <v>33000</v>
      </c>
      <c r="E16" s="396">
        <v>35000</v>
      </c>
    </row>
    <row r="17" spans="1:6" s="349" customFormat="1" ht="12" customHeight="1" thickBot="1" x14ac:dyDescent="0.25">
      <c r="A17" s="18" t="s">
        <v>23</v>
      </c>
      <c r="B17" s="19" t="s">
        <v>10</v>
      </c>
      <c r="C17" s="395">
        <v>1200</v>
      </c>
      <c r="D17" s="395">
        <v>1500</v>
      </c>
      <c r="E17" s="396">
        <v>2100</v>
      </c>
    </row>
    <row r="18" spans="1:6" s="349" customFormat="1" ht="12" customHeight="1" thickBot="1" x14ac:dyDescent="0.25">
      <c r="A18" s="18" t="s">
        <v>171</v>
      </c>
      <c r="B18" s="19" t="s">
        <v>519</v>
      </c>
      <c r="C18" s="395">
        <v>16000</v>
      </c>
      <c r="D18" s="395">
        <v>14000</v>
      </c>
      <c r="E18" s="396">
        <v>18000</v>
      </c>
    </row>
    <row r="19" spans="1:6" s="349" customFormat="1" ht="12" customHeight="1" thickBot="1" x14ac:dyDescent="0.25">
      <c r="A19" s="18" t="s">
        <v>25</v>
      </c>
      <c r="B19" s="257" t="s">
        <v>518</v>
      </c>
      <c r="C19" s="395">
        <v>1900</v>
      </c>
      <c r="D19" s="395">
        <v>2000</v>
      </c>
      <c r="E19" s="396">
        <v>18000</v>
      </c>
    </row>
    <row r="20" spans="1:6" s="349" customFormat="1" ht="12" customHeight="1" thickBot="1" x14ac:dyDescent="0.25">
      <c r="A20" s="18" t="s">
        <v>26</v>
      </c>
      <c r="B20" s="19" t="s">
        <v>298</v>
      </c>
      <c r="C20" s="341">
        <f>+C5+C6+C7+C8+C16+C17+C18+C19</f>
        <v>839650</v>
      </c>
      <c r="D20" s="341">
        <f>+D5+D6+D7+D8+D16+D17+D18+D19</f>
        <v>870750</v>
      </c>
      <c r="E20" s="264">
        <f>+E5+E6+E7+E8+E16+E17+E18+E19</f>
        <v>925000</v>
      </c>
    </row>
    <row r="21" spans="1:6" s="349" customFormat="1" ht="12" customHeight="1" thickBot="1" x14ac:dyDescent="0.25">
      <c r="A21" s="18" t="s">
        <v>27</v>
      </c>
      <c r="B21" s="19" t="s">
        <v>521</v>
      </c>
      <c r="C21" s="434">
        <v>32000</v>
      </c>
      <c r="D21" s="434">
        <v>33000</v>
      </c>
      <c r="E21" s="435">
        <v>35000</v>
      </c>
    </row>
    <row r="22" spans="1:6" s="349" customFormat="1" ht="12" customHeight="1" thickBot="1" x14ac:dyDescent="0.25">
      <c r="A22" s="18" t="s">
        <v>28</v>
      </c>
      <c r="B22" s="19" t="s">
        <v>522</v>
      </c>
      <c r="C22" s="341">
        <f>+C20+C21</f>
        <v>871650</v>
      </c>
      <c r="D22" s="341">
        <f>+D20+D21</f>
        <v>903750</v>
      </c>
      <c r="E22" s="379">
        <f>+E20+E21</f>
        <v>960000</v>
      </c>
    </row>
    <row r="23" spans="1:6" s="349" customFormat="1" ht="12" customHeight="1" x14ac:dyDescent="0.2">
      <c r="A23" s="315"/>
      <c r="B23" s="316"/>
      <c r="C23" s="317"/>
      <c r="D23" s="431"/>
      <c r="E23" s="432"/>
    </row>
    <row r="24" spans="1:6" s="349" customFormat="1" ht="12" customHeight="1" x14ac:dyDescent="0.2">
      <c r="A24" s="936" t="s">
        <v>46</v>
      </c>
      <c r="B24" s="936"/>
      <c r="C24" s="936"/>
      <c r="D24" s="936"/>
      <c r="E24" s="936"/>
    </row>
    <row r="25" spans="1:6" s="349" customFormat="1" ht="12" customHeight="1" thickBot="1" x14ac:dyDescent="0.25">
      <c r="A25" s="950" t="s">
        <v>145</v>
      </c>
      <c r="B25" s="950"/>
      <c r="C25" s="325"/>
      <c r="D25" s="114"/>
      <c r="E25" s="267" t="str">
        <f>E2</f>
        <v>E Ft</v>
      </c>
    </row>
    <row r="26" spans="1:6" s="349" customFormat="1" ht="24" customHeight="1" thickBot="1" x14ac:dyDescent="0.25">
      <c r="A26" s="21" t="s">
        <v>16</v>
      </c>
      <c r="B26" s="22" t="s">
        <v>47</v>
      </c>
      <c r="C26" s="22" t="str">
        <f>+C3</f>
        <v>2018. évi</v>
      </c>
      <c r="D26" s="22" t="str">
        <f>+D3</f>
        <v>2019. évi</v>
      </c>
      <c r="E26" s="133" t="str">
        <f>+E3</f>
        <v>2020. évi</v>
      </c>
      <c r="F26" s="433"/>
    </row>
    <row r="27" spans="1:6" s="349" customFormat="1" ht="12" customHeight="1" thickBot="1" x14ac:dyDescent="0.25">
      <c r="A27" s="344" t="s">
        <v>481</v>
      </c>
      <c r="B27" s="345" t="s">
        <v>482</v>
      </c>
      <c r="C27" s="345" t="s">
        <v>483</v>
      </c>
      <c r="D27" s="345" t="s">
        <v>485</v>
      </c>
      <c r="E27" s="427" t="s">
        <v>484</v>
      </c>
      <c r="F27" s="433"/>
    </row>
    <row r="28" spans="1:6" s="349" customFormat="1" ht="15" customHeight="1" thickBot="1" x14ac:dyDescent="0.25">
      <c r="A28" s="18" t="s">
        <v>18</v>
      </c>
      <c r="B28" s="23" t="s">
        <v>523</v>
      </c>
      <c r="C28" s="395">
        <v>805000</v>
      </c>
      <c r="D28" s="395">
        <v>810000</v>
      </c>
      <c r="E28" s="391">
        <v>830000</v>
      </c>
      <c r="F28" s="433"/>
    </row>
    <row r="29" spans="1:6" ht="12" customHeight="1" thickBot="1" x14ac:dyDescent="0.3">
      <c r="A29" s="408" t="s">
        <v>19</v>
      </c>
      <c r="B29" s="428" t="s">
        <v>528</v>
      </c>
      <c r="C29" s="429">
        <f>+C30+C31+C32</f>
        <v>66650</v>
      </c>
      <c r="D29" s="429">
        <f>+D30+D31+D32</f>
        <v>93750</v>
      </c>
      <c r="E29" s="430">
        <f>+E30+E31+E32</f>
        <v>130000</v>
      </c>
    </row>
    <row r="30" spans="1:6" ht="12" customHeight="1" x14ac:dyDescent="0.25">
      <c r="A30" s="13" t="s">
        <v>102</v>
      </c>
      <c r="B30" s="6" t="s">
        <v>220</v>
      </c>
      <c r="C30" s="337">
        <v>51000</v>
      </c>
      <c r="D30" s="337">
        <v>75000</v>
      </c>
      <c r="E30" s="235">
        <v>90000</v>
      </c>
    </row>
    <row r="31" spans="1:6" ht="12" customHeight="1" x14ac:dyDescent="0.25">
      <c r="A31" s="13" t="s">
        <v>103</v>
      </c>
      <c r="B31" s="10" t="s">
        <v>178</v>
      </c>
      <c r="C31" s="336">
        <v>15650</v>
      </c>
      <c r="D31" s="336">
        <v>18750</v>
      </c>
      <c r="E31" s="234">
        <v>40000</v>
      </c>
    </row>
    <row r="32" spans="1:6" ht="12" customHeight="1" thickBot="1" x14ac:dyDescent="0.3">
      <c r="A32" s="13" t="s">
        <v>104</v>
      </c>
      <c r="B32" s="259" t="s">
        <v>222</v>
      </c>
      <c r="C32" s="336"/>
      <c r="D32" s="336"/>
      <c r="E32" s="234"/>
    </row>
    <row r="33" spans="1:7" ht="12" customHeight="1" thickBot="1" x14ac:dyDescent="0.3">
      <c r="A33" s="18" t="s">
        <v>20</v>
      </c>
      <c r="B33" s="104" t="s">
        <v>438</v>
      </c>
      <c r="C33" s="335">
        <f>+C28+C29</f>
        <v>871650</v>
      </c>
      <c r="D33" s="335">
        <f>+D28+D29</f>
        <v>903750</v>
      </c>
      <c r="E33" s="233">
        <f>+E28+E29</f>
        <v>960000</v>
      </c>
    </row>
    <row r="34" spans="1:7" ht="15" customHeight="1" thickBot="1" x14ac:dyDescent="0.3">
      <c r="A34" s="18" t="s">
        <v>21</v>
      </c>
      <c r="B34" s="104" t="s">
        <v>524</v>
      </c>
      <c r="C34" s="436"/>
      <c r="D34" s="436"/>
      <c r="E34" s="437"/>
      <c r="F34" s="361"/>
    </row>
    <row r="35" spans="1:7" s="349" customFormat="1" ht="12.95" customHeight="1" thickBot="1" x14ac:dyDescent="0.25">
      <c r="A35" s="260" t="s">
        <v>22</v>
      </c>
      <c r="B35" s="323" t="s">
        <v>525</v>
      </c>
      <c r="C35" s="426">
        <f>+C33+C34</f>
        <v>871650</v>
      </c>
      <c r="D35" s="426">
        <f>+D33+D34</f>
        <v>903750</v>
      </c>
      <c r="E35" s="420">
        <f>+E33+E34</f>
        <v>960000</v>
      </c>
    </row>
    <row r="36" spans="1:7" x14ac:dyDescent="0.25">
      <c r="C36" s="324"/>
    </row>
    <row r="37" spans="1:7" x14ac:dyDescent="0.25">
      <c r="C37" s="324"/>
    </row>
    <row r="38" spans="1:7" x14ac:dyDescent="0.25">
      <c r="C38" s="324"/>
    </row>
    <row r="39" spans="1:7" ht="16.5" customHeight="1" x14ac:dyDescent="0.25">
      <c r="C39" s="324"/>
    </row>
    <row r="40" spans="1:7" x14ac:dyDescent="0.25">
      <c r="C40" s="324"/>
    </row>
    <row r="41" spans="1:7" x14ac:dyDescent="0.25">
      <c r="C41" s="324"/>
    </row>
    <row r="42" spans="1:7" s="324" customFormat="1" x14ac:dyDescent="0.25">
      <c r="F42" s="347"/>
      <c r="G42" s="347"/>
    </row>
    <row r="43" spans="1:7" s="324" customFormat="1" x14ac:dyDescent="0.25">
      <c r="F43" s="347"/>
      <c r="G43" s="347"/>
    </row>
    <row r="44" spans="1:7" s="324" customFormat="1" x14ac:dyDescent="0.25">
      <c r="F44" s="347"/>
      <c r="G44" s="347"/>
    </row>
    <row r="45" spans="1:7" s="324" customFormat="1" x14ac:dyDescent="0.25">
      <c r="F45" s="347"/>
      <c r="G45" s="347"/>
    </row>
    <row r="46" spans="1:7" s="324" customFormat="1" x14ac:dyDescent="0.25">
      <c r="F46" s="347"/>
      <c r="G46" s="347"/>
    </row>
    <row r="47" spans="1:7" s="324" customFormat="1" x14ac:dyDescent="0.25">
      <c r="F47" s="347"/>
      <c r="G47" s="347"/>
    </row>
    <row r="48" spans="1:7" s="324" customFormat="1" x14ac:dyDescent="0.25">
      <c r="F48" s="347"/>
      <c r="G48" s="347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CE,Félkövér"&amp;12Bátaszék Város Önkormányzat
2017. ÉVI KÖLTSÉGVETÉSI ÉVET KÖVETŐ 3 ÉV TERVEZETT BEVÉTELEI, KIADÁSAI&amp;R&amp;"Times New Roman CE,Félkövér dőlt"&amp;11 7. számú tájékoztató tábla 
a 4/2017. (III. 08.) önk.-i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0"/>
  <sheetViews>
    <sheetView zoomScaleNormal="100" workbookViewId="0">
      <selection activeCell="H6" sqref="H6"/>
    </sheetView>
  </sheetViews>
  <sheetFormatPr defaultRowHeight="12.75" x14ac:dyDescent="0.2"/>
  <cols>
    <col min="1" max="1" width="8.6640625" style="629" bestFit="1" customWidth="1"/>
    <col min="2" max="2" width="55.1640625" style="630" customWidth="1"/>
    <col min="3" max="5" width="12" style="626" bestFit="1" customWidth="1"/>
    <col min="6" max="255" width="9.33203125" style="626"/>
    <col min="256" max="256" width="8.6640625" style="626" bestFit="1" customWidth="1"/>
    <col min="257" max="257" width="50.5" style="626" bestFit="1" customWidth="1"/>
    <col min="258" max="259" width="12" style="626" bestFit="1" customWidth="1"/>
    <col min="260" max="511" width="9.33203125" style="626"/>
    <col min="512" max="512" width="8.6640625" style="626" bestFit="1" customWidth="1"/>
    <col min="513" max="513" width="50.5" style="626" bestFit="1" customWidth="1"/>
    <col min="514" max="515" width="12" style="626" bestFit="1" customWidth="1"/>
    <col min="516" max="767" width="9.33203125" style="626"/>
    <col min="768" max="768" width="8.6640625" style="626" bestFit="1" customWidth="1"/>
    <col min="769" max="769" width="50.5" style="626" bestFit="1" customWidth="1"/>
    <col min="770" max="771" width="12" style="626" bestFit="1" customWidth="1"/>
    <col min="772" max="1023" width="9.33203125" style="626"/>
    <col min="1024" max="1024" width="8.6640625" style="626" bestFit="1" customWidth="1"/>
    <col min="1025" max="1025" width="50.5" style="626" bestFit="1" customWidth="1"/>
    <col min="1026" max="1027" width="12" style="626" bestFit="1" customWidth="1"/>
    <col min="1028" max="1279" width="9.33203125" style="626"/>
    <col min="1280" max="1280" width="8.6640625" style="626" bestFit="1" customWidth="1"/>
    <col min="1281" max="1281" width="50.5" style="626" bestFit="1" customWidth="1"/>
    <col min="1282" max="1283" width="12" style="626" bestFit="1" customWidth="1"/>
    <col min="1284" max="1535" width="9.33203125" style="626"/>
    <col min="1536" max="1536" width="8.6640625" style="626" bestFit="1" customWidth="1"/>
    <col min="1537" max="1537" width="50.5" style="626" bestFit="1" customWidth="1"/>
    <col min="1538" max="1539" width="12" style="626" bestFit="1" customWidth="1"/>
    <col min="1540" max="1791" width="9.33203125" style="626"/>
    <col min="1792" max="1792" width="8.6640625" style="626" bestFit="1" customWidth="1"/>
    <col min="1793" max="1793" width="50.5" style="626" bestFit="1" customWidth="1"/>
    <col min="1794" max="1795" width="12" style="626" bestFit="1" customWidth="1"/>
    <col min="1796" max="2047" width="9.33203125" style="626"/>
    <col min="2048" max="2048" width="8.6640625" style="626" bestFit="1" customWidth="1"/>
    <col min="2049" max="2049" width="50.5" style="626" bestFit="1" customWidth="1"/>
    <col min="2050" max="2051" width="12" style="626" bestFit="1" customWidth="1"/>
    <col min="2052" max="2303" width="9.33203125" style="626"/>
    <col min="2304" max="2304" width="8.6640625" style="626" bestFit="1" customWidth="1"/>
    <col min="2305" max="2305" width="50.5" style="626" bestFit="1" customWidth="1"/>
    <col min="2306" max="2307" width="12" style="626" bestFit="1" customWidth="1"/>
    <col min="2308" max="2559" width="9.33203125" style="626"/>
    <col min="2560" max="2560" width="8.6640625" style="626" bestFit="1" customWidth="1"/>
    <col min="2561" max="2561" width="50.5" style="626" bestFit="1" customWidth="1"/>
    <col min="2562" max="2563" width="12" style="626" bestFit="1" customWidth="1"/>
    <col min="2564" max="2815" width="9.33203125" style="626"/>
    <col min="2816" max="2816" width="8.6640625" style="626" bestFit="1" customWidth="1"/>
    <col min="2817" max="2817" width="50.5" style="626" bestFit="1" customWidth="1"/>
    <col min="2818" max="2819" width="12" style="626" bestFit="1" customWidth="1"/>
    <col min="2820" max="3071" width="9.33203125" style="626"/>
    <col min="3072" max="3072" width="8.6640625" style="626" bestFit="1" customWidth="1"/>
    <col min="3073" max="3073" width="50.5" style="626" bestFit="1" customWidth="1"/>
    <col min="3074" max="3075" width="12" style="626" bestFit="1" customWidth="1"/>
    <col min="3076" max="3327" width="9.33203125" style="626"/>
    <col min="3328" max="3328" width="8.6640625" style="626" bestFit="1" customWidth="1"/>
    <col min="3329" max="3329" width="50.5" style="626" bestFit="1" customWidth="1"/>
    <col min="3330" max="3331" width="12" style="626" bestFit="1" customWidth="1"/>
    <col min="3332" max="3583" width="9.33203125" style="626"/>
    <col min="3584" max="3584" width="8.6640625" style="626" bestFit="1" customWidth="1"/>
    <col min="3585" max="3585" width="50.5" style="626" bestFit="1" customWidth="1"/>
    <col min="3586" max="3587" width="12" style="626" bestFit="1" customWidth="1"/>
    <col min="3588" max="3839" width="9.33203125" style="626"/>
    <col min="3840" max="3840" width="8.6640625" style="626" bestFit="1" customWidth="1"/>
    <col min="3841" max="3841" width="50.5" style="626" bestFit="1" customWidth="1"/>
    <col min="3842" max="3843" width="12" style="626" bestFit="1" customWidth="1"/>
    <col min="3844" max="4095" width="9.33203125" style="626"/>
    <col min="4096" max="4096" width="8.6640625" style="626" bestFit="1" customWidth="1"/>
    <col min="4097" max="4097" width="50.5" style="626" bestFit="1" customWidth="1"/>
    <col min="4098" max="4099" width="12" style="626" bestFit="1" customWidth="1"/>
    <col min="4100" max="4351" width="9.33203125" style="626"/>
    <col min="4352" max="4352" width="8.6640625" style="626" bestFit="1" customWidth="1"/>
    <col min="4353" max="4353" width="50.5" style="626" bestFit="1" customWidth="1"/>
    <col min="4354" max="4355" width="12" style="626" bestFit="1" customWidth="1"/>
    <col min="4356" max="4607" width="9.33203125" style="626"/>
    <col min="4608" max="4608" width="8.6640625" style="626" bestFit="1" customWidth="1"/>
    <col min="4609" max="4609" width="50.5" style="626" bestFit="1" customWidth="1"/>
    <col min="4610" max="4611" width="12" style="626" bestFit="1" customWidth="1"/>
    <col min="4612" max="4863" width="9.33203125" style="626"/>
    <col min="4864" max="4864" width="8.6640625" style="626" bestFit="1" customWidth="1"/>
    <col min="4865" max="4865" width="50.5" style="626" bestFit="1" customWidth="1"/>
    <col min="4866" max="4867" width="12" style="626" bestFit="1" customWidth="1"/>
    <col min="4868" max="5119" width="9.33203125" style="626"/>
    <col min="5120" max="5120" width="8.6640625" style="626" bestFit="1" customWidth="1"/>
    <col min="5121" max="5121" width="50.5" style="626" bestFit="1" customWidth="1"/>
    <col min="5122" max="5123" width="12" style="626" bestFit="1" customWidth="1"/>
    <col min="5124" max="5375" width="9.33203125" style="626"/>
    <col min="5376" max="5376" width="8.6640625" style="626" bestFit="1" customWidth="1"/>
    <col min="5377" max="5377" width="50.5" style="626" bestFit="1" customWidth="1"/>
    <col min="5378" max="5379" width="12" style="626" bestFit="1" customWidth="1"/>
    <col min="5380" max="5631" width="9.33203125" style="626"/>
    <col min="5632" max="5632" width="8.6640625" style="626" bestFit="1" customWidth="1"/>
    <col min="5633" max="5633" width="50.5" style="626" bestFit="1" customWidth="1"/>
    <col min="5634" max="5635" width="12" style="626" bestFit="1" customWidth="1"/>
    <col min="5636" max="5887" width="9.33203125" style="626"/>
    <col min="5888" max="5888" width="8.6640625" style="626" bestFit="1" customWidth="1"/>
    <col min="5889" max="5889" width="50.5" style="626" bestFit="1" customWidth="1"/>
    <col min="5890" max="5891" width="12" style="626" bestFit="1" customWidth="1"/>
    <col min="5892" max="6143" width="9.33203125" style="626"/>
    <col min="6144" max="6144" width="8.6640625" style="626" bestFit="1" customWidth="1"/>
    <col min="6145" max="6145" width="50.5" style="626" bestFit="1" customWidth="1"/>
    <col min="6146" max="6147" width="12" style="626" bestFit="1" customWidth="1"/>
    <col min="6148" max="6399" width="9.33203125" style="626"/>
    <col min="6400" max="6400" width="8.6640625" style="626" bestFit="1" customWidth="1"/>
    <col min="6401" max="6401" width="50.5" style="626" bestFit="1" customWidth="1"/>
    <col min="6402" max="6403" width="12" style="626" bestFit="1" customWidth="1"/>
    <col min="6404" max="6655" width="9.33203125" style="626"/>
    <col min="6656" max="6656" width="8.6640625" style="626" bestFit="1" customWidth="1"/>
    <col min="6657" max="6657" width="50.5" style="626" bestFit="1" customWidth="1"/>
    <col min="6658" max="6659" width="12" style="626" bestFit="1" customWidth="1"/>
    <col min="6660" max="6911" width="9.33203125" style="626"/>
    <col min="6912" max="6912" width="8.6640625" style="626" bestFit="1" customWidth="1"/>
    <col min="6913" max="6913" width="50.5" style="626" bestFit="1" customWidth="1"/>
    <col min="6914" max="6915" width="12" style="626" bestFit="1" customWidth="1"/>
    <col min="6916" max="7167" width="9.33203125" style="626"/>
    <col min="7168" max="7168" width="8.6640625" style="626" bestFit="1" customWidth="1"/>
    <col min="7169" max="7169" width="50.5" style="626" bestFit="1" customWidth="1"/>
    <col min="7170" max="7171" width="12" style="626" bestFit="1" customWidth="1"/>
    <col min="7172" max="7423" width="9.33203125" style="626"/>
    <col min="7424" max="7424" width="8.6640625" style="626" bestFit="1" customWidth="1"/>
    <col min="7425" max="7425" width="50.5" style="626" bestFit="1" customWidth="1"/>
    <col min="7426" max="7427" width="12" style="626" bestFit="1" customWidth="1"/>
    <col min="7428" max="7679" width="9.33203125" style="626"/>
    <col min="7680" max="7680" width="8.6640625" style="626" bestFit="1" customWidth="1"/>
    <col min="7681" max="7681" width="50.5" style="626" bestFit="1" customWidth="1"/>
    <col min="7682" max="7683" width="12" style="626" bestFit="1" customWidth="1"/>
    <col min="7684" max="7935" width="9.33203125" style="626"/>
    <col min="7936" max="7936" width="8.6640625" style="626" bestFit="1" customWidth="1"/>
    <col min="7937" max="7937" width="50.5" style="626" bestFit="1" customWidth="1"/>
    <col min="7938" max="7939" width="12" style="626" bestFit="1" customWidth="1"/>
    <col min="7940" max="8191" width="9.33203125" style="626"/>
    <col min="8192" max="8192" width="8.6640625" style="626" bestFit="1" customWidth="1"/>
    <col min="8193" max="8193" width="50.5" style="626" bestFit="1" customWidth="1"/>
    <col min="8194" max="8195" width="12" style="626" bestFit="1" customWidth="1"/>
    <col min="8196" max="8447" width="9.33203125" style="626"/>
    <col min="8448" max="8448" width="8.6640625" style="626" bestFit="1" customWidth="1"/>
    <col min="8449" max="8449" width="50.5" style="626" bestFit="1" customWidth="1"/>
    <col min="8450" max="8451" width="12" style="626" bestFit="1" customWidth="1"/>
    <col min="8452" max="8703" width="9.33203125" style="626"/>
    <col min="8704" max="8704" width="8.6640625" style="626" bestFit="1" customWidth="1"/>
    <col min="8705" max="8705" width="50.5" style="626" bestFit="1" customWidth="1"/>
    <col min="8706" max="8707" width="12" style="626" bestFit="1" customWidth="1"/>
    <col min="8708" max="8959" width="9.33203125" style="626"/>
    <col min="8960" max="8960" width="8.6640625" style="626" bestFit="1" customWidth="1"/>
    <col min="8961" max="8961" width="50.5" style="626" bestFit="1" customWidth="1"/>
    <col min="8962" max="8963" width="12" style="626" bestFit="1" customWidth="1"/>
    <col min="8964" max="9215" width="9.33203125" style="626"/>
    <col min="9216" max="9216" width="8.6640625" style="626" bestFit="1" customWidth="1"/>
    <col min="9217" max="9217" width="50.5" style="626" bestFit="1" customWidth="1"/>
    <col min="9218" max="9219" width="12" style="626" bestFit="1" customWidth="1"/>
    <col min="9220" max="9471" width="9.33203125" style="626"/>
    <col min="9472" max="9472" width="8.6640625" style="626" bestFit="1" customWidth="1"/>
    <col min="9473" max="9473" width="50.5" style="626" bestFit="1" customWidth="1"/>
    <col min="9474" max="9475" width="12" style="626" bestFit="1" customWidth="1"/>
    <col min="9476" max="9727" width="9.33203125" style="626"/>
    <col min="9728" max="9728" width="8.6640625" style="626" bestFit="1" customWidth="1"/>
    <col min="9729" max="9729" width="50.5" style="626" bestFit="1" customWidth="1"/>
    <col min="9730" max="9731" width="12" style="626" bestFit="1" customWidth="1"/>
    <col min="9732" max="9983" width="9.33203125" style="626"/>
    <col min="9984" max="9984" width="8.6640625" style="626" bestFit="1" customWidth="1"/>
    <col min="9985" max="9985" width="50.5" style="626" bestFit="1" customWidth="1"/>
    <col min="9986" max="9987" width="12" style="626" bestFit="1" customWidth="1"/>
    <col min="9988" max="10239" width="9.33203125" style="626"/>
    <col min="10240" max="10240" width="8.6640625" style="626" bestFit="1" customWidth="1"/>
    <col min="10241" max="10241" width="50.5" style="626" bestFit="1" customWidth="1"/>
    <col min="10242" max="10243" width="12" style="626" bestFit="1" customWidth="1"/>
    <col min="10244" max="10495" width="9.33203125" style="626"/>
    <col min="10496" max="10496" width="8.6640625" style="626" bestFit="1" customWidth="1"/>
    <col min="10497" max="10497" width="50.5" style="626" bestFit="1" customWidth="1"/>
    <col min="10498" max="10499" width="12" style="626" bestFit="1" customWidth="1"/>
    <col min="10500" max="10751" width="9.33203125" style="626"/>
    <col min="10752" max="10752" width="8.6640625" style="626" bestFit="1" customWidth="1"/>
    <col min="10753" max="10753" width="50.5" style="626" bestFit="1" customWidth="1"/>
    <col min="10754" max="10755" width="12" style="626" bestFit="1" customWidth="1"/>
    <col min="10756" max="11007" width="9.33203125" style="626"/>
    <col min="11008" max="11008" width="8.6640625" style="626" bestFit="1" customWidth="1"/>
    <col min="11009" max="11009" width="50.5" style="626" bestFit="1" customWidth="1"/>
    <col min="11010" max="11011" width="12" style="626" bestFit="1" customWidth="1"/>
    <col min="11012" max="11263" width="9.33203125" style="626"/>
    <col min="11264" max="11264" width="8.6640625" style="626" bestFit="1" customWidth="1"/>
    <col min="11265" max="11265" width="50.5" style="626" bestFit="1" customWidth="1"/>
    <col min="11266" max="11267" width="12" style="626" bestFit="1" customWidth="1"/>
    <col min="11268" max="11519" width="9.33203125" style="626"/>
    <col min="11520" max="11520" width="8.6640625" style="626" bestFit="1" customWidth="1"/>
    <col min="11521" max="11521" width="50.5" style="626" bestFit="1" customWidth="1"/>
    <col min="11522" max="11523" width="12" style="626" bestFit="1" customWidth="1"/>
    <col min="11524" max="11775" width="9.33203125" style="626"/>
    <col min="11776" max="11776" width="8.6640625" style="626" bestFit="1" customWidth="1"/>
    <col min="11777" max="11777" width="50.5" style="626" bestFit="1" customWidth="1"/>
    <col min="11778" max="11779" width="12" style="626" bestFit="1" customWidth="1"/>
    <col min="11780" max="12031" width="9.33203125" style="626"/>
    <col min="12032" max="12032" width="8.6640625" style="626" bestFit="1" customWidth="1"/>
    <col min="12033" max="12033" width="50.5" style="626" bestFit="1" customWidth="1"/>
    <col min="12034" max="12035" width="12" style="626" bestFit="1" customWidth="1"/>
    <col min="12036" max="12287" width="9.33203125" style="626"/>
    <col min="12288" max="12288" width="8.6640625" style="626" bestFit="1" customWidth="1"/>
    <col min="12289" max="12289" width="50.5" style="626" bestFit="1" customWidth="1"/>
    <col min="12290" max="12291" width="12" style="626" bestFit="1" customWidth="1"/>
    <col min="12292" max="12543" width="9.33203125" style="626"/>
    <col min="12544" max="12544" width="8.6640625" style="626" bestFit="1" customWidth="1"/>
    <col min="12545" max="12545" width="50.5" style="626" bestFit="1" customWidth="1"/>
    <col min="12546" max="12547" width="12" style="626" bestFit="1" customWidth="1"/>
    <col min="12548" max="12799" width="9.33203125" style="626"/>
    <col min="12800" max="12800" width="8.6640625" style="626" bestFit="1" customWidth="1"/>
    <col min="12801" max="12801" width="50.5" style="626" bestFit="1" customWidth="1"/>
    <col min="12802" max="12803" width="12" style="626" bestFit="1" customWidth="1"/>
    <col min="12804" max="13055" width="9.33203125" style="626"/>
    <col min="13056" max="13056" width="8.6640625" style="626" bestFit="1" customWidth="1"/>
    <col min="13057" max="13057" width="50.5" style="626" bestFit="1" customWidth="1"/>
    <col min="13058" max="13059" width="12" style="626" bestFit="1" customWidth="1"/>
    <col min="13060" max="13311" width="9.33203125" style="626"/>
    <col min="13312" max="13312" width="8.6640625" style="626" bestFit="1" customWidth="1"/>
    <col min="13313" max="13313" width="50.5" style="626" bestFit="1" customWidth="1"/>
    <col min="13314" max="13315" width="12" style="626" bestFit="1" customWidth="1"/>
    <col min="13316" max="13567" width="9.33203125" style="626"/>
    <col min="13568" max="13568" width="8.6640625" style="626" bestFit="1" customWidth="1"/>
    <col min="13569" max="13569" width="50.5" style="626" bestFit="1" customWidth="1"/>
    <col min="13570" max="13571" width="12" style="626" bestFit="1" customWidth="1"/>
    <col min="13572" max="13823" width="9.33203125" style="626"/>
    <col min="13824" max="13824" width="8.6640625" style="626" bestFit="1" customWidth="1"/>
    <col min="13825" max="13825" width="50.5" style="626" bestFit="1" customWidth="1"/>
    <col min="13826" max="13827" width="12" style="626" bestFit="1" customWidth="1"/>
    <col min="13828" max="14079" width="9.33203125" style="626"/>
    <col min="14080" max="14080" width="8.6640625" style="626" bestFit="1" customWidth="1"/>
    <col min="14081" max="14081" width="50.5" style="626" bestFit="1" customWidth="1"/>
    <col min="14082" max="14083" width="12" style="626" bestFit="1" customWidth="1"/>
    <col min="14084" max="14335" width="9.33203125" style="626"/>
    <col min="14336" max="14336" width="8.6640625" style="626" bestFit="1" customWidth="1"/>
    <col min="14337" max="14337" width="50.5" style="626" bestFit="1" customWidth="1"/>
    <col min="14338" max="14339" width="12" style="626" bestFit="1" customWidth="1"/>
    <col min="14340" max="14591" width="9.33203125" style="626"/>
    <col min="14592" max="14592" width="8.6640625" style="626" bestFit="1" customWidth="1"/>
    <col min="14593" max="14593" width="50.5" style="626" bestFit="1" customWidth="1"/>
    <col min="14594" max="14595" width="12" style="626" bestFit="1" customWidth="1"/>
    <col min="14596" max="14847" width="9.33203125" style="626"/>
    <col min="14848" max="14848" width="8.6640625" style="626" bestFit="1" customWidth="1"/>
    <col min="14849" max="14849" width="50.5" style="626" bestFit="1" customWidth="1"/>
    <col min="14850" max="14851" width="12" style="626" bestFit="1" customWidth="1"/>
    <col min="14852" max="15103" width="9.33203125" style="626"/>
    <col min="15104" max="15104" width="8.6640625" style="626" bestFit="1" customWidth="1"/>
    <col min="15105" max="15105" width="50.5" style="626" bestFit="1" customWidth="1"/>
    <col min="15106" max="15107" width="12" style="626" bestFit="1" customWidth="1"/>
    <col min="15108" max="15359" width="9.33203125" style="626"/>
    <col min="15360" max="15360" width="8.6640625" style="626" bestFit="1" customWidth="1"/>
    <col min="15361" max="15361" width="50.5" style="626" bestFit="1" customWidth="1"/>
    <col min="15362" max="15363" width="12" style="626" bestFit="1" customWidth="1"/>
    <col min="15364" max="15615" width="9.33203125" style="626"/>
    <col min="15616" max="15616" width="8.6640625" style="626" bestFit="1" customWidth="1"/>
    <col min="15617" max="15617" width="50.5" style="626" bestFit="1" customWidth="1"/>
    <col min="15618" max="15619" width="12" style="626" bestFit="1" customWidth="1"/>
    <col min="15620" max="15871" width="9.33203125" style="626"/>
    <col min="15872" max="15872" width="8.6640625" style="626" bestFit="1" customWidth="1"/>
    <col min="15873" max="15873" width="50.5" style="626" bestFit="1" customWidth="1"/>
    <col min="15874" max="15875" width="12" style="626" bestFit="1" customWidth="1"/>
    <col min="15876" max="16127" width="9.33203125" style="626"/>
    <col min="16128" max="16128" width="8.6640625" style="626" bestFit="1" customWidth="1"/>
    <col min="16129" max="16129" width="50.5" style="626" bestFit="1" customWidth="1"/>
    <col min="16130" max="16131" width="12" style="626" bestFit="1" customWidth="1"/>
    <col min="16132" max="16384" width="9.33203125" style="626"/>
  </cols>
  <sheetData>
    <row r="1" spans="1:5" ht="27" x14ac:dyDescent="0.25">
      <c r="A1" s="624"/>
      <c r="B1" s="625" t="s">
        <v>993</v>
      </c>
      <c r="C1" s="532"/>
      <c r="D1" s="532"/>
      <c r="E1" s="532" t="s">
        <v>584</v>
      </c>
    </row>
    <row r="2" spans="1:5" s="488" customFormat="1" ht="38.25" x14ac:dyDescent="0.2">
      <c r="A2" s="533"/>
      <c r="B2" s="534" t="s">
        <v>662</v>
      </c>
      <c r="C2" s="487" t="s">
        <v>663</v>
      </c>
      <c r="D2" s="487" t="s">
        <v>709</v>
      </c>
      <c r="E2" s="487" t="s">
        <v>839</v>
      </c>
    </row>
    <row r="3" spans="1:5" s="627" customFormat="1" ht="20.100000000000001" customHeight="1" x14ac:dyDescent="0.2">
      <c r="A3" s="535">
        <v>1</v>
      </c>
      <c r="B3" s="535">
        <v>2</v>
      </c>
      <c r="C3" s="535">
        <v>3</v>
      </c>
      <c r="D3" s="535">
        <v>4</v>
      </c>
      <c r="E3" s="535">
        <v>4</v>
      </c>
    </row>
    <row r="4" spans="1:5" s="539" customFormat="1" x14ac:dyDescent="0.2">
      <c r="A4" s="536" t="s">
        <v>664</v>
      </c>
      <c r="B4" s="537" t="s">
        <v>665</v>
      </c>
      <c r="C4" s="538">
        <f>C5+C9+C17+C22</f>
        <v>96150</v>
      </c>
      <c r="D4" s="538">
        <f>D5+D9+D17+D22</f>
        <v>106382</v>
      </c>
      <c r="E4" s="538">
        <f>E5+E9+E17+E22</f>
        <v>143380</v>
      </c>
    </row>
    <row r="5" spans="1:5" s="543" customFormat="1" ht="20.100000000000001" customHeight="1" x14ac:dyDescent="0.2">
      <c r="A5" s="540" t="s">
        <v>666</v>
      </c>
      <c r="B5" s="541" t="s">
        <v>667</v>
      </c>
      <c r="C5" s="542">
        <f>C6+C7+C8</f>
        <v>0</v>
      </c>
      <c r="D5" s="542">
        <f>D6+D7+D8</f>
        <v>4790</v>
      </c>
      <c r="E5" s="542">
        <f>E6+E7+E8</f>
        <v>7290</v>
      </c>
    </row>
    <row r="6" spans="1:5" s="628" customFormat="1" ht="20.100000000000001" customHeight="1" x14ac:dyDescent="0.2">
      <c r="A6" s="544" t="s">
        <v>668</v>
      </c>
      <c r="B6" s="545" t="s">
        <v>809</v>
      </c>
      <c r="C6" s="546"/>
      <c r="D6" s="546">
        <v>4790</v>
      </c>
      <c r="E6" s="546">
        <v>7290</v>
      </c>
    </row>
    <row r="7" spans="1:5" s="628" customFormat="1" ht="20.100000000000001" customHeight="1" x14ac:dyDescent="0.2">
      <c r="A7" s="544" t="s">
        <v>669</v>
      </c>
      <c r="B7" s="545"/>
      <c r="C7" s="546"/>
      <c r="D7" s="546"/>
      <c r="E7" s="546"/>
    </row>
    <row r="8" spans="1:5" ht="20.100000000000001" customHeight="1" x14ac:dyDescent="0.2">
      <c r="A8" s="544" t="s">
        <v>670</v>
      </c>
      <c r="B8" s="6"/>
      <c r="C8" s="546"/>
      <c r="D8" s="546"/>
      <c r="E8" s="546"/>
    </row>
    <row r="9" spans="1:5" ht="20.100000000000001" customHeight="1" x14ac:dyDescent="0.2">
      <c r="A9" s="547" t="s">
        <v>671</v>
      </c>
      <c r="B9" s="541" t="s">
        <v>672</v>
      </c>
      <c r="C9" s="542">
        <f>SUM(C10:C12)</f>
        <v>0</v>
      </c>
      <c r="D9" s="542">
        <f>SUM(D10:D12)</f>
        <v>0</v>
      </c>
      <c r="E9" s="542">
        <f>SUM(E10:E15)</f>
        <v>19940</v>
      </c>
    </row>
    <row r="10" spans="1:5" s="628" customFormat="1" ht="20.100000000000001" customHeight="1" x14ac:dyDescent="0.2">
      <c r="A10" s="544"/>
      <c r="B10" s="548" t="s">
        <v>1018</v>
      </c>
      <c r="C10" s="546"/>
      <c r="D10" s="546"/>
      <c r="E10" s="546">
        <v>6538</v>
      </c>
    </row>
    <row r="11" spans="1:5" s="628" customFormat="1" ht="24" x14ac:dyDescent="0.2">
      <c r="A11" s="544"/>
      <c r="B11" s="548" t="s">
        <v>1019</v>
      </c>
      <c r="C11" s="546"/>
      <c r="D11" s="546"/>
      <c r="E11" s="546">
        <v>4953</v>
      </c>
    </row>
    <row r="12" spans="1:5" ht="20.100000000000001" customHeight="1" x14ac:dyDescent="0.2">
      <c r="A12" s="544"/>
      <c r="B12" s="548" t="s">
        <v>1020</v>
      </c>
      <c r="C12" s="546"/>
      <c r="D12" s="546"/>
      <c r="E12" s="546">
        <v>2500</v>
      </c>
    </row>
    <row r="13" spans="1:5" ht="24" x14ac:dyDescent="0.2">
      <c r="A13" s="544"/>
      <c r="B13" s="548" t="s">
        <v>1021</v>
      </c>
      <c r="C13" s="546"/>
      <c r="D13" s="546"/>
      <c r="E13" s="546">
        <v>500</v>
      </c>
    </row>
    <row r="14" spans="1:5" ht="24" x14ac:dyDescent="0.2">
      <c r="A14" s="544"/>
      <c r="B14" s="548" t="s">
        <v>1022</v>
      </c>
      <c r="C14" s="546"/>
      <c r="D14" s="546"/>
      <c r="E14" s="546">
        <v>1599</v>
      </c>
    </row>
    <row r="15" spans="1:5" ht="20.100000000000001" customHeight="1" x14ac:dyDescent="0.2">
      <c r="A15" s="544"/>
      <c r="B15" s="548" t="s">
        <v>1023</v>
      </c>
      <c r="C15" s="546"/>
      <c r="D15" s="546"/>
      <c r="E15" s="546">
        <v>3850</v>
      </c>
    </row>
    <row r="16" spans="1:5" ht="20.100000000000001" customHeight="1" x14ac:dyDescent="0.2">
      <c r="A16" s="544"/>
      <c r="B16" s="548"/>
      <c r="C16" s="546"/>
      <c r="D16" s="546"/>
      <c r="E16" s="546"/>
    </row>
    <row r="17" spans="1:5" s="543" customFormat="1" x14ac:dyDescent="0.2">
      <c r="A17" s="540" t="s">
        <v>673</v>
      </c>
      <c r="B17" s="541" t="s">
        <v>674</v>
      </c>
      <c r="C17" s="542">
        <f>C18+C19+C21</f>
        <v>76398</v>
      </c>
      <c r="D17" s="542">
        <f>D18+D19+D21</f>
        <v>63879</v>
      </c>
      <c r="E17" s="542">
        <f>E18+E19+E20+E21</f>
        <v>79423</v>
      </c>
    </row>
    <row r="18" spans="1:5" ht="20.100000000000001" customHeight="1" x14ac:dyDescent="0.2">
      <c r="A18" s="544"/>
      <c r="B18" s="6" t="s">
        <v>675</v>
      </c>
      <c r="C18" s="546">
        <v>66547</v>
      </c>
      <c r="D18" s="546">
        <v>59879</v>
      </c>
      <c r="E18" s="546">
        <v>59879</v>
      </c>
    </row>
    <row r="19" spans="1:5" ht="20.100000000000001" customHeight="1" x14ac:dyDescent="0.2">
      <c r="A19" s="544"/>
      <c r="B19" s="385" t="s">
        <v>676</v>
      </c>
      <c r="C19" s="549">
        <v>9851</v>
      </c>
      <c r="D19" s="549">
        <v>4000</v>
      </c>
      <c r="E19" s="549">
        <v>16644</v>
      </c>
    </row>
    <row r="20" spans="1:5" ht="20.100000000000001" customHeight="1" x14ac:dyDescent="0.2">
      <c r="A20" s="544"/>
      <c r="B20" s="385" t="s">
        <v>897</v>
      </c>
      <c r="C20" s="549"/>
      <c r="D20" s="549"/>
      <c r="E20" s="549">
        <v>500</v>
      </c>
    </row>
    <row r="21" spans="1:5" ht="20.100000000000001" customHeight="1" x14ac:dyDescent="0.2">
      <c r="A21" s="544"/>
      <c r="B21" s="825" t="s">
        <v>1024</v>
      </c>
      <c r="C21" s="829"/>
      <c r="D21" s="546"/>
      <c r="E21" s="546">
        <v>2400</v>
      </c>
    </row>
    <row r="22" spans="1:5" ht="20.100000000000001" customHeight="1" x14ac:dyDescent="0.2">
      <c r="A22" s="540" t="s">
        <v>671</v>
      </c>
      <c r="B22" s="541" t="s">
        <v>677</v>
      </c>
      <c r="C22" s="542">
        <f>C24+C31+C46+C49</f>
        <v>19752</v>
      </c>
      <c r="D22" s="542">
        <f>D24+D31+D46+D49</f>
        <v>37713</v>
      </c>
      <c r="E22" s="542">
        <f>E24+E31+E46+E49</f>
        <v>36727</v>
      </c>
    </row>
    <row r="23" spans="1:5" ht="20.100000000000001" customHeight="1" x14ac:dyDescent="0.2">
      <c r="A23" s="544"/>
      <c r="B23" s="6"/>
      <c r="C23" s="546"/>
      <c r="D23" s="546"/>
      <c r="E23" s="546"/>
    </row>
    <row r="24" spans="1:5" s="554" customFormat="1" ht="20.100000000000001" customHeight="1" x14ac:dyDescent="0.2">
      <c r="A24" s="551" t="s">
        <v>678</v>
      </c>
      <c r="B24" s="552" t="s">
        <v>679</v>
      </c>
      <c r="C24" s="553">
        <f>SUM(C25:C30)</f>
        <v>3600</v>
      </c>
      <c r="D24" s="553">
        <f>SUM(D25:D30)</f>
        <v>19331</v>
      </c>
      <c r="E24" s="553">
        <f>SUM(E25:E30)</f>
        <v>17153</v>
      </c>
    </row>
    <row r="25" spans="1:5" s="628" customFormat="1" ht="20.100000000000001" customHeight="1" x14ac:dyDescent="0.2">
      <c r="A25" s="544"/>
      <c r="B25" s="6" t="s">
        <v>798</v>
      </c>
      <c r="C25" s="546"/>
      <c r="D25" s="546">
        <v>2178</v>
      </c>
      <c r="E25" s="546">
        <v>0</v>
      </c>
    </row>
    <row r="26" spans="1:5" s="628" customFormat="1" ht="20.100000000000001" customHeight="1" x14ac:dyDescent="0.2">
      <c r="A26" s="544"/>
      <c r="B26" s="6" t="s">
        <v>680</v>
      </c>
      <c r="C26" s="550">
        <v>3600</v>
      </c>
      <c r="D26" s="550">
        <v>3600</v>
      </c>
      <c r="E26" s="550">
        <v>3600</v>
      </c>
    </row>
    <row r="27" spans="1:5" s="628" customFormat="1" ht="20.100000000000001" customHeight="1" x14ac:dyDescent="0.2">
      <c r="A27" s="544"/>
      <c r="B27" s="545" t="s">
        <v>799</v>
      </c>
      <c r="C27" s="550"/>
      <c r="D27" s="550">
        <v>743</v>
      </c>
      <c r="E27" s="550">
        <v>743</v>
      </c>
    </row>
    <row r="28" spans="1:5" s="628" customFormat="1" ht="20.100000000000001" customHeight="1" x14ac:dyDescent="0.2">
      <c r="A28" s="544"/>
      <c r="B28" s="385" t="s">
        <v>681</v>
      </c>
      <c r="C28" s="546"/>
      <c r="D28" s="546"/>
      <c r="E28" s="546"/>
    </row>
    <row r="29" spans="1:5" s="628" customFormat="1" ht="20.100000000000001" customHeight="1" x14ac:dyDescent="0.2">
      <c r="A29" s="544"/>
      <c r="B29" s="385" t="s">
        <v>811</v>
      </c>
      <c r="C29" s="546"/>
      <c r="D29" s="546">
        <v>12810</v>
      </c>
      <c r="E29" s="546">
        <v>12810</v>
      </c>
    </row>
    <row r="30" spans="1:5" ht="20.100000000000001" customHeight="1" x14ac:dyDescent="0.2">
      <c r="A30" s="544"/>
      <c r="B30" s="385"/>
      <c r="C30" s="546"/>
      <c r="D30" s="546"/>
      <c r="E30" s="546"/>
    </row>
    <row r="31" spans="1:5" s="554" customFormat="1" ht="20.100000000000001" customHeight="1" x14ac:dyDescent="0.2">
      <c r="A31" s="551" t="s">
        <v>682</v>
      </c>
      <c r="B31" s="552" t="s">
        <v>683</v>
      </c>
      <c r="C31" s="553">
        <f>SUM(C32:C44)</f>
        <v>16152</v>
      </c>
      <c r="D31" s="553">
        <f>SUM(D32:D44)</f>
        <v>18382</v>
      </c>
      <c r="E31" s="553">
        <v>19483</v>
      </c>
    </row>
    <row r="32" spans="1:5" s="628" customFormat="1" ht="26.25" customHeight="1" x14ac:dyDescent="0.2">
      <c r="A32" s="544"/>
      <c r="B32" s="6" t="s">
        <v>754</v>
      </c>
      <c r="C32" s="546"/>
      <c r="D32" s="546"/>
      <c r="E32" s="546"/>
    </row>
    <row r="33" spans="1:5" s="628" customFormat="1" ht="20.100000000000001" customHeight="1" x14ac:dyDescent="0.2">
      <c r="A33" s="544"/>
      <c r="B33" s="6" t="s">
        <v>755</v>
      </c>
      <c r="C33" s="550"/>
      <c r="D33" s="550"/>
      <c r="E33" s="550"/>
    </row>
    <row r="34" spans="1:5" s="628" customFormat="1" ht="20.100000000000001" customHeight="1" x14ac:dyDescent="0.2">
      <c r="A34" s="544"/>
      <c r="B34" s="6" t="s">
        <v>756</v>
      </c>
      <c r="C34" s="550"/>
      <c r="D34" s="550"/>
      <c r="E34" s="550"/>
    </row>
    <row r="35" spans="1:5" s="628" customFormat="1" ht="20.100000000000001" customHeight="1" x14ac:dyDescent="0.2">
      <c r="A35" s="544"/>
      <c r="B35" s="6" t="s">
        <v>757</v>
      </c>
      <c r="C35" s="550"/>
      <c r="D35" s="550"/>
      <c r="E35" s="550"/>
    </row>
    <row r="36" spans="1:5" s="628" customFormat="1" ht="20.100000000000001" customHeight="1" x14ac:dyDescent="0.2">
      <c r="A36" s="544"/>
      <c r="B36" s="835" t="s">
        <v>684</v>
      </c>
      <c r="C36" s="836">
        <v>4348</v>
      </c>
      <c r="D36" s="836">
        <v>4695</v>
      </c>
      <c r="E36" s="836">
        <v>4695</v>
      </c>
    </row>
    <row r="37" spans="1:5" s="628" customFormat="1" ht="20.100000000000001" customHeight="1" x14ac:dyDescent="0.2">
      <c r="A37" s="544"/>
      <c r="B37" s="835" t="s">
        <v>685</v>
      </c>
      <c r="C37" s="836">
        <v>2898</v>
      </c>
      <c r="D37" s="836">
        <v>3814</v>
      </c>
      <c r="E37" s="836">
        <v>3814</v>
      </c>
    </row>
    <row r="38" spans="1:5" s="628" customFormat="1" x14ac:dyDescent="0.2">
      <c r="A38" s="544"/>
      <c r="B38" s="835" t="s">
        <v>686</v>
      </c>
      <c r="C38" s="836">
        <v>270</v>
      </c>
      <c r="D38" s="836">
        <v>0</v>
      </c>
      <c r="E38" s="836">
        <v>0</v>
      </c>
    </row>
    <row r="39" spans="1:5" s="628" customFormat="1" ht="20.100000000000001" customHeight="1" x14ac:dyDescent="0.2">
      <c r="A39" s="544"/>
      <c r="B39" s="835" t="s">
        <v>687</v>
      </c>
      <c r="C39" s="836">
        <v>4164</v>
      </c>
      <c r="D39" s="836">
        <v>4826</v>
      </c>
      <c r="E39" s="836">
        <v>4826</v>
      </c>
    </row>
    <row r="40" spans="1:5" s="628" customFormat="1" ht="17.25" customHeight="1" x14ac:dyDescent="0.2">
      <c r="A40" s="544"/>
      <c r="B40" s="835" t="s">
        <v>688</v>
      </c>
      <c r="C40" s="836">
        <v>4472</v>
      </c>
      <c r="D40" s="836">
        <v>5047</v>
      </c>
      <c r="E40" s="836">
        <v>5047</v>
      </c>
    </row>
    <row r="41" spans="1:5" s="628" customFormat="1" ht="17.25" customHeight="1" x14ac:dyDescent="0.2">
      <c r="A41" s="544"/>
      <c r="B41" s="837" t="s">
        <v>1030</v>
      </c>
      <c r="C41" s="838"/>
      <c r="D41" s="836"/>
      <c r="E41" s="838">
        <v>750</v>
      </c>
    </row>
    <row r="42" spans="1:5" s="628" customFormat="1" ht="17.25" customHeight="1" x14ac:dyDescent="0.2">
      <c r="A42" s="544"/>
      <c r="B42" s="837" t="s">
        <v>1031</v>
      </c>
      <c r="C42" s="838"/>
      <c r="D42" s="550"/>
      <c r="E42" s="838">
        <v>86</v>
      </c>
    </row>
    <row r="43" spans="1:5" s="628" customFormat="1" ht="17.25" customHeight="1" x14ac:dyDescent="0.2">
      <c r="A43" s="544"/>
      <c r="B43" s="837" t="s">
        <v>1032</v>
      </c>
      <c r="C43" s="838"/>
      <c r="D43" s="550"/>
      <c r="E43" s="838">
        <v>150</v>
      </c>
    </row>
    <row r="44" spans="1:5" ht="20.100000000000001" customHeight="1" x14ac:dyDescent="0.2">
      <c r="A44" s="544"/>
      <c r="B44" s="837" t="s">
        <v>1033</v>
      </c>
      <c r="C44" s="838"/>
      <c r="D44" s="550"/>
      <c r="E44" s="838">
        <v>115</v>
      </c>
    </row>
    <row r="45" spans="1:5" ht="20.100000000000001" customHeight="1" x14ac:dyDescent="0.2">
      <c r="A45" s="544"/>
      <c r="B45" s="839"/>
      <c r="C45" s="840"/>
      <c r="D45" s="550"/>
      <c r="E45" s="841"/>
    </row>
    <row r="46" spans="1:5" s="554" customFormat="1" ht="20.100000000000001" customHeight="1" x14ac:dyDescent="0.2">
      <c r="A46" s="551" t="s">
        <v>689</v>
      </c>
      <c r="B46" s="835" t="s">
        <v>699</v>
      </c>
      <c r="C46" s="555"/>
      <c r="D46" s="555">
        <f>SUM(D47:D48)</f>
        <v>0</v>
      </c>
      <c r="E46" s="555">
        <f>SUM(E47:E48)</f>
        <v>91</v>
      </c>
    </row>
    <row r="47" spans="1:5" s="628" customFormat="1" ht="24" customHeight="1" x14ac:dyDescent="0.2">
      <c r="A47" s="544"/>
      <c r="B47" s="839" t="s">
        <v>1034</v>
      </c>
      <c r="C47" s="546"/>
      <c r="D47" s="546"/>
      <c r="E47" s="546">
        <v>91</v>
      </c>
    </row>
    <row r="48" spans="1:5" s="543" customFormat="1" ht="20.100000000000001" customHeight="1" x14ac:dyDescent="0.2">
      <c r="A48" s="556"/>
      <c r="B48" s="6"/>
      <c r="C48" s="549"/>
      <c r="D48" s="549"/>
      <c r="E48" s="549"/>
    </row>
    <row r="49" spans="1:5" s="554" customFormat="1" ht="20.100000000000001" customHeight="1" x14ac:dyDescent="0.2">
      <c r="A49" s="551" t="s">
        <v>690</v>
      </c>
      <c r="B49" s="552" t="s">
        <v>691</v>
      </c>
      <c r="C49" s="553"/>
      <c r="D49" s="553"/>
      <c r="E49" s="553"/>
    </row>
    <row r="50" spans="1:5" x14ac:dyDescent="0.2">
      <c r="A50" s="547" t="s">
        <v>93</v>
      </c>
      <c r="B50" s="557" t="s">
        <v>692</v>
      </c>
      <c r="C50" s="558">
        <f>C51+C53+C61+C68+C65</f>
        <v>12000</v>
      </c>
      <c r="D50" s="558">
        <f>D51+D53+D61+D68+D65</f>
        <v>18000</v>
      </c>
      <c r="E50" s="558">
        <f>E51+E53+E61+E68+E65</f>
        <v>1038655</v>
      </c>
    </row>
    <row r="51" spans="1:5" ht="20.100000000000001" customHeight="1" x14ac:dyDescent="0.2">
      <c r="A51" s="551" t="s">
        <v>693</v>
      </c>
      <c r="B51" s="559" t="s">
        <v>667</v>
      </c>
      <c r="C51" s="560"/>
      <c r="D51" s="560"/>
      <c r="E51" s="560"/>
    </row>
    <row r="52" spans="1:5" ht="20.100000000000001" customHeight="1" x14ac:dyDescent="0.2">
      <c r="A52" s="544"/>
      <c r="B52" s="6"/>
      <c r="C52" s="546"/>
      <c r="D52" s="546"/>
      <c r="E52" s="546"/>
    </row>
    <row r="53" spans="1:5" ht="20.100000000000001" customHeight="1" x14ac:dyDescent="0.2">
      <c r="A53" s="551" t="s">
        <v>694</v>
      </c>
      <c r="B53" s="559" t="s">
        <v>695</v>
      </c>
      <c r="C53" s="560">
        <f>SUM(C54:C60)</f>
        <v>0</v>
      </c>
      <c r="D53" s="560">
        <f>SUM(D54:D60)</f>
        <v>0</v>
      </c>
      <c r="E53" s="560">
        <f>SUM(E54:E60)</f>
        <v>1015155</v>
      </c>
    </row>
    <row r="54" spans="1:5" ht="22.5" x14ac:dyDescent="0.2">
      <c r="A54" s="551"/>
      <c r="B54" s="833" t="s">
        <v>1022</v>
      </c>
      <c r="C54" s="830"/>
      <c r="D54" s="549"/>
      <c r="E54" s="549">
        <v>15396</v>
      </c>
    </row>
    <row r="55" spans="1:5" ht="20.100000000000001" customHeight="1" x14ac:dyDescent="0.2">
      <c r="A55" s="551"/>
      <c r="B55" s="833" t="s">
        <v>1025</v>
      </c>
      <c r="C55" s="831"/>
      <c r="D55" s="549"/>
      <c r="E55" s="549">
        <v>3150</v>
      </c>
    </row>
    <row r="56" spans="1:5" ht="31.5" customHeight="1" x14ac:dyDescent="0.2">
      <c r="A56" s="551"/>
      <c r="B56" s="833" t="s">
        <v>1026</v>
      </c>
      <c r="C56" s="831"/>
      <c r="D56" s="549"/>
      <c r="E56" s="549">
        <v>243749</v>
      </c>
    </row>
    <row r="57" spans="1:5" ht="20.100000000000001" customHeight="1" x14ac:dyDescent="0.2">
      <c r="A57" s="551"/>
      <c r="B57" s="833" t="s">
        <v>1027</v>
      </c>
      <c r="C57" s="831"/>
      <c r="D57" s="549"/>
      <c r="E57" s="549">
        <v>249050</v>
      </c>
    </row>
    <row r="58" spans="1:5" ht="22.5" x14ac:dyDescent="0.2">
      <c r="A58" s="551"/>
      <c r="B58" s="834" t="s">
        <v>1028</v>
      </c>
      <c r="C58" s="832"/>
      <c r="D58" s="549"/>
      <c r="E58" s="549">
        <v>0</v>
      </c>
    </row>
    <row r="59" spans="1:5" ht="22.5" x14ac:dyDescent="0.2">
      <c r="A59" s="551"/>
      <c r="B59" s="834" t="s">
        <v>1029</v>
      </c>
      <c r="C59" s="832"/>
      <c r="D59" s="549"/>
      <c r="E59" s="549">
        <v>503810</v>
      </c>
    </row>
    <row r="60" spans="1:5" ht="20.100000000000001" customHeight="1" x14ac:dyDescent="0.2">
      <c r="A60" s="551"/>
      <c r="B60" s="548"/>
      <c r="C60" s="549"/>
      <c r="D60" s="549"/>
      <c r="E60" s="549"/>
    </row>
    <row r="61" spans="1:5" ht="18.75" customHeight="1" x14ac:dyDescent="0.2">
      <c r="A61" s="551" t="s">
        <v>696</v>
      </c>
      <c r="B61" s="559" t="s">
        <v>674</v>
      </c>
      <c r="C61" s="560">
        <f>C62+C63</f>
        <v>12000</v>
      </c>
      <c r="D61" s="560">
        <f>D62+D63</f>
        <v>18000</v>
      </c>
      <c r="E61" s="560">
        <f>E62+E63</f>
        <v>23500</v>
      </c>
    </row>
    <row r="62" spans="1:5" ht="20.100000000000001" customHeight="1" x14ac:dyDescent="0.2">
      <c r="A62" s="544"/>
      <c r="B62" s="561" t="s">
        <v>697</v>
      </c>
      <c r="C62" s="549">
        <v>12000</v>
      </c>
      <c r="D62" s="549">
        <v>18000</v>
      </c>
      <c r="E62" s="549">
        <v>18000</v>
      </c>
    </row>
    <row r="63" spans="1:5" ht="20.100000000000001" customHeight="1" x14ac:dyDescent="0.2">
      <c r="A63" s="544"/>
      <c r="B63" s="561" t="s">
        <v>840</v>
      </c>
      <c r="C63" s="549"/>
      <c r="D63" s="549"/>
      <c r="E63" s="549">
        <v>5500</v>
      </c>
    </row>
    <row r="64" spans="1:5" ht="20.100000000000001" customHeight="1" x14ac:dyDescent="0.2">
      <c r="A64" s="544"/>
      <c r="B64" s="561"/>
      <c r="C64" s="549"/>
      <c r="D64" s="549"/>
      <c r="E64" s="549"/>
    </row>
    <row r="65" spans="1:5" ht="18.75" customHeight="1" x14ac:dyDescent="0.2">
      <c r="A65" s="551" t="s">
        <v>698</v>
      </c>
      <c r="B65" s="559" t="s">
        <v>699</v>
      </c>
      <c r="C65" s="560">
        <f>C66+C67</f>
        <v>0</v>
      </c>
      <c r="D65" s="560">
        <f>D66+D67</f>
        <v>0</v>
      </c>
      <c r="E65" s="560">
        <f>E66+E67</f>
        <v>0</v>
      </c>
    </row>
    <row r="66" spans="1:5" ht="20.100000000000001" customHeight="1" x14ac:dyDescent="0.2">
      <c r="A66" s="544"/>
      <c r="B66" s="561" t="s">
        <v>898</v>
      </c>
      <c r="C66" s="549"/>
      <c r="D66" s="549"/>
      <c r="E66" s="549"/>
    </row>
    <row r="67" spans="1:5" ht="20.100000000000001" customHeight="1" x14ac:dyDescent="0.2">
      <c r="A67" s="562"/>
      <c r="B67" s="385"/>
      <c r="C67" s="549"/>
      <c r="D67" s="549"/>
      <c r="E67" s="549"/>
    </row>
    <row r="68" spans="1:5" ht="20.100000000000001" customHeight="1" x14ac:dyDescent="0.2">
      <c r="A68" s="551" t="s">
        <v>700</v>
      </c>
      <c r="B68" s="559" t="s">
        <v>701</v>
      </c>
      <c r="C68" s="560">
        <f>SUM(C69:C69)</f>
        <v>0</v>
      </c>
      <c r="D68" s="560">
        <f>SUM(D69:D69)</f>
        <v>0</v>
      </c>
      <c r="E68" s="560">
        <f>SUM(E69:E69)</f>
        <v>0</v>
      </c>
    </row>
    <row r="69" spans="1:5" s="628" customFormat="1" ht="20.100000000000001" customHeight="1" x14ac:dyDescent="0.2">
      <c r="A69" s="544"/>
      <c r="B69" s="6" t="s">
        <v>702</v>
      </c>
      <c r="C69" s="546"/>
      <c r="D69" s="546"/>
      <c r="E69" s="546"/>
    </row>
    <row r="70" spans="1:5" ht="22.5" customHeight="1" x14ac:dyDescent="0.2">
      <c r="A70" s="536" t="s">
        <v>279</v>
      </c>
      <c r="B70" s="563" t="s">
        <v>703</v>
      </c>
      <c r="C70" s="538">
        <f>SUM(C71:C73)</f>
        <v>12682</v>
      </c>
      <c r="D70" s="538">
        <f>SUM(D71:D73)</f>
        <v>0</v>
      </c>
      <c r="E70" s="538">
        <f>SUM(E71:E73)</f>
        <v>4982</v>
      </c>
    </row>
    <row r="71" spans="1:5" ht="18.75" customHeight="1" x14ac:dyDescent="0.2">
      <c r="A71" s="544"/>
      <c r="B71" s="6" t="s">
        <v>704</v>
      </c>
      <c r="C71" s="546">
        <v>7700</v>
      </c>
      <c r="D71" s="546"/>
      <c r="E71" s="546"/>
    </row>
    <row r="72" spans="1:5" ht="18.75" customHeight="1" x14ac:dyDescent="0.2">
      <c r="A72" s="544"/>
      <c r="B72" s="6" t="s">
        <v>1035</v>
      </c>
      <c r="C72" s="546">
        <v>856</v>
      </c>
      <c r="D72" s="546"/>
      <c r="E72" s="546">
        <v>856</v>
      </c>
    </row>
    <row r="73" spans="1:5" ht="24" customHeight="1" x14ac:dyDescent="0.2">
      <c r="A73" s="544"/>
      <c r="B73" s="6" t="s">
        <v>858</v>
      </c>
      <c r="C73" s="546">
        <v>4126</v>
      </c>
      <c r="D73" s="546"/>
      <c r="E73" s="546">
        <v>4126</v>
      </c>
    </row>
    <row r="74" spans="1:5" x14ac:dyDescent="0.2">
      <c r="A74" s="536" t="s">
        <v>280</v>
      </c>
      <c r="B74" s="563" t="s">
        <v>705</v>
      </c>
      <c r="C74" s="538">
        <f>SUM(C75:C77)</f>
        <v>2546</v>
      </c>
      <c r="D74" s="538">
        <f>SUM(D75:D77)</f>
        <v>6246</v>
      </c>
      <c r="E74" s="538">
        <f>SUM(E75:E77)</f>
        <v>746</v>
      </c>
    </row>
    <row r="75" spans="1:5" s="628" customFormat="1" ht="19.5" customHeight="1" x14ac:dyDescent="0.2">
      <c r="A75" s="544"/>
      <c r="B75" s="561" t="s">
        <v>706</v>
      </c>
      <c r="C75" s="48">
        <v>746</v>
      </c>
      <c r="D75" s="48">
        <v>746</v>
      </c>
      <c r="E75" s="48">
        <v>746</v>
      </c>
    </row>
    <row r="76" spans="1:5" s="628" customFormat="1" ht="19.5" customHeight="1" x14ac:dyDescent="0.2">
      <c r="A76" s="544"/>
      <c r="B76" s="561" t="s">
        <v>840</v>
      </c>
      <c r="C76" s="48"/>
      <c r="D76" s="48">
        <v>5500</v>
      </c>
      <c r="E76" s="48">
        <v>0</v>
      </c>
    </row>
    <row r="77" spans="1:5" s="628" customFormat="1" ht="20.100000000000001" customHeight="1" x14ac:dyDescent="0.2">
      <c r="A77" s="544"/>
      <c r="B77" s="561" t="s">
        <v>707</v>
      </c>
      <c r="C77" s="48">
        <v>1800</v>
      </c>
      <c r="D77" s="48"/>
      <c r="E77" s="48"/>
    </row>
    <row r="78" spans="1:5" ht="25.5" customHeight="1" x14ac:dyDescent="0.2">
      <c r="A78" s="564" t="s">
        <v>23</v>
      </c>
      <c r="B78" s="564" t="s">
        <v>708</v>
      </c>
      <c r="C78" s="565">
        <f>C4+C50+C70+C74</f>
        <v>123378</v>
      </c>
      <c r="D78" s="565">
        <f>D4+D50+D70+D74</f>
        <v>130628</v>
      </c>
      <c r="E78" s="565">
        <f>E4+E50+E70+E74</f>
        <v>1187763</v>
      </c>
    </row>
    <row r="79" spans="1:5" ht="20.100000000000001" customHeight="1" x14ac:dyDescent="0.2">
      <c r="C79" s="566"/>
      <c r="D79" s="566"/>
      <c r="E79" s="566"/>
    </row>
    <row r="80" spans="1:5" ht="20.100000000000001" customHeight="1" x14ac:dyDescent="0.2">
      <c r="C80" s="566"/>
      <c r="D80" s="566"/>
      <c r="E80" s="566"/>
    </row>
    <row r="81" spans="2:5" ht="20.100000000000001" customHeight="1" x14ac:dyDescent="0.2">
      <c r="C81" s="566"/>
      <c r="D81" s="566"/>
      <c r="E81" s="566"/>
    </row>
    <row r="82" spans="2:5" ht="20.100000000000001" customHeight="1" x14ac:dyDescent="0.2">
      <c r="C82" s="566"/>
      <c r="D82" s="566"/>
      <c r="E82" s="566"/>
    </row>
    <row r="83" spans="2:5" ht="20.100000000000001" customHeight="1" x14ac:dyDescent="0.2">
      <c r="C83" s="566"/>
      <c r="D83" s="566"/>
      <c r="E83" s="566"/>
    </row>
    <row r="84" spans="2:5" ht="20.100000000000001" customHeight="1" x14ac:dyDescent="0.2">
      <c r="C84" s="566"/>
      <c r="D84" s="566"/>
      <c r="E84" s="566"/>
    </row>
    <row r="85" spans="2:5" ht="20.100000000000001" customHeight="1" x14ac:dyDescent="0.2">
      <c r="C85" s="566"/>
      <c r="D85" s="566"/>
      <c r="E85" s="566"/>
    </row>
    <row r="86" spans="2:5" ht="20.100000000000001" customHeight="1" x14ac:dyDescent="0.2">
      <c r="C86" s="566"/>
      <c r="D86" s="566"/>
      <c r="E86" s="566"/>
    </row>
    <row r="87" spans="2:5" ht="20.100000000000001" customHeight="1" x14ac:dyDescent="0.2">
      <c r="C87" s="566"/>
      <c r="D87" s="566"/>
      <c r="E87" s="566"/>
    </row>
    <row r="88" spans="2:5" ht="20.100000000000001" customHeight="1" x14ac:dyDescent="0.2">
      <c r="C88" s="566"/>
      <c r="D88" s="566"/>
      <c r="E88" s="566"/>
    </row>
    <row r="89" spans="2:5" ht="20.100000000000001" customHeight="1" x14ac:dyDescent="0.2">
      <c r="C89" s="566"/>
      <c r="D89" s="566"/>
      <c r="E89" s="566"/>
    </row>
    <row r="90" spans="2:5" ht="20.100000000000001" customHeight="1" x14ac:dyDescent="0.2">
      <c r="B90" s="631"/>
      <c r="C90" s="566"/>
      <c r="D90" s="566"/>
      <c r="E90" s="566"/>
    </row>
    <row r="91" spans="2:5" ht="20.100000000000001" customHeight="1" x14ac:dyDescent="0.2">
      <c r="B91" s="631"/>
      <c r="C91" s="566"/>
      <c r="D91" s="566"/>
      <c r="E91" s="566"/>
    </row>
    <row r="92" spans="2:5" ht="20.100000000000001" customHeight="1" x14ac:dyDescent="0.2">
      <c r="B92" s="631"/>
      <c r="C92" s="566"/>
      <c r="D92" s="566"/>
      <c r="E92" s="566"/>
    </row>
    <row r="93" spans="2:5" ht="20.100000000000001" customHeight="1" x14ac:dyDescent="0.2">
      <c r="B93" s="631"/>
      <c r="C93" s="566"/>
      <c r="D93" s="566"/>
      <c r="E93" s="566"/>
    </row>
    <row r="94" spans="2:5" ht="20.100000000000001" customHeight="1" x14ac:dyDescent="0.2">
      <c r="B94" s="631"/>
      <c r="C94" s="566"/>
      <c r="D94" s="566"/>
      <c r="E94" s="566"/>
    </row>
    <row r="95" spans="2:5" ht="20.100000000000001" customHeight="1" x14ac:dyDescent="0.2">
      <c r="B95" s="631"/>
      <c r="C95" s="566"/>
      <c r="D95" s="566"/>
      <c r="E95" s="566"/>
    </row>
    <row r="96" spans="2:5" ht="20.100000000000001" customHeight="1" x14ac:dyDescent="0.2">
      <c r="B96" s="631"/>
      <c r="C96" s="566"/>
      <c r="D96" s="566"/>
      <c r="E96" s="566"/>
    </row>
    <row r="97" spans="2:5" ht="20.100000000000001" customHeight="1" x14ac:dyDescent="0.2">
      <c r="B97" s="631"/>
      <c r="C97" s="566"/>
      <c r="D97" s="566"/>
      <c r="E97" s="566"/>
    </row>
    <row r="98" spans="2:5" ht="20.100000000000001" customHeight="1" x14ac:dyDescent="0.2">
      <c r="B98" s="631"/>
      <c r="C98" s="566"/>
      <c r="D98" s="566"/>
      <c r="E98" s="566"/>
    </row>
    <row r="99" spans="2:5" ht="20.100000000000001" customHeight="1" x14ac:dyDescent="0.2">
      <c r="B99" s="631"/>
      <c r="C99" s="566"/>
      <c r="D99" s="566"/>
      <c r="E99" s="566"/>
    </row>
    <row r="100" spans="2:5" ht="20.100000000000001" customHeight="1" x14ac:dyDescent="0.2">
      <c r="B100" s="631"/>
      <c r="C100" s="566"/>
      <c r="D100" s="566"/>
      <c r="E100" s="566"/>
    </row>
    <row r="101" spans="2:5" ht="20.100000000000001" customHeight="1" x14ac:dyDescent="0.2">
      <c r="B101" s="631"/>
      <c r="C101" s="566"/>
      <c r="D101" s="566"/>
      <c r="E101" s="566"/>
    </row>
    <row r="102" spans="2:5" ht="20.100000000000001" customHeight="1" x14ac:dyDescent="0.2">
      <c r="B102" s="631"/>
      <c r="C102" s="566"/>
      <c r="D102" s="566"/>
      <c r="E102" s="566"/>
    </row>
    <row r="103" spans="2:5" ht="20.100000000000001" customHeight="1" x14ac:dyDescent="0.2">
      <c r="B103" s="631"/>
      <c r="C103" s="566"/>
      <c r="D103" s="566"/>
      <c r="E103" s="566"/>
    </row>
    <row r="104" spans="2:5" ht="20.100000000000001" customHeight="1" x14ac:dyDescent="0.2">
      <c r="B104" s="631"/>
      <c r="C104" s="566"/>
      <c r="D104" s="566"/>
      <c r="E104" s="566"/>
    </row>
    <row r="105" spans="2:5" ht="20.100000000000001" customHeight="1" x14ac:dyDescent="0.2">
      <c r="B105" s="631"/>
      <c r="C105" s="566"/>
      <c r="D105" s="566"/>
      <c r="E105" s="566"/>
    </row>
    <row r="106" spans="2:5" ht="20.100000000000001" customHeight="1" x14ac:dyDescent="0.2">
      <c r="B106" s="631"/>
      <c r="C106" s="566"/>
      <c r="D106" s="566"/>
      <c r="E106" s="566"/>
    </row>
    <row r="107" spans="2:5" ht="20.100000000000001" customHeight="1" x14ac:dyDescent="0.2">
      <c r="B107" s="631"/>
      <c r="C107" s="566"/>
      <c r="D107" s="566"/>
      <c r="E107" s="566"/>
    </row>
    <row r="108" spans="2:5" ht="20.100000000000001" customHeight="1" x14ac:dyDescent="0.2">
      <c r="B108" s="631"/>
      <c r="C108" s="566"/>
      <c r="D108" s="566"/>
      <c r="E108" s="566"/>
    </row>
    <row r="109" spans="2:5" ht="20.100000000000001" customHeight="1" x14ac:dyDescent="0.2">
      <c r="B109" s="631"/>
      <c r="C109" s="566"/>
      <c r="D109" s="566"/>
      <c r="E109" s="566"/>
    </row>
    <row r="110" spans="2:5" ht="20.100000000000001" customHeight="1" x14ac:dyDescent="0.2">
      <c r="B110" s="631"/>
      <c r="C110" s="566"/>
      <c r="D110" s="566"/>
      <c r="E110" s="566"/>
    </row>
    <row r="111" spans="2:5" ht="20.100000000000001" customHeight="1" x14ac:dyDescent="0.2">
      <c r="B111" s="631"/>
    </row>
    <row r="112" spans="2:5" ht="20.100000000000001" customHeight="1" x14ac:dyDescent="0.2">
      <c r="B112" s="631"/>
    </row>
    <row r="113" spans="2:2" ht="20.100000000000001" customHeight="1" x14ac:dyDescent="0.2">
      <c r="B113" s="631"/>
    </row>
    <row r="114" spans="2:2" ht="20.100000000000001" customHeight="1" x14ac:dyDescent="0.2">
      <c r="B114" s="631"/>
    </row>
    <row r="115" spans="2:2" ht="20.100000000000001" customHeight="1" x14ac:dyDescent="0.2">
      <c r="B115" s="631"/>
    </row>
    <row r="116" spans="2:2" ht="20.100000000000001" customHeight="1" x14ac:dyDescent="0.2">
      <c r="B116" s="631"/>
    </row>
    <row r="117" spans="2:2" ht="20.100000000000001" customHeight="1" x14ac:dyDescent="0.2">
      <c r="B117" s="631"/>
    </row>
    <row r="118" spans="2:2" ht="20.100000000000001" customHeight="1" x14ac:dyDescent="0.2">
      <c r="B118" s="631"/>
    </row>
    <row r="119" spans="2:2" ht="20.100000000000001" customHeight="1" x14ac:dyDescent="0.2">
      <c r="B119" s="631"/>
    </row>
    <row r="120" spans="2:2" ht="20.100000000000001" customHeight="1" x14ac:dyDescent="0.2">
      <c r="B120" s="631"/>
    </row>
  </sheetData>
  <phoneticPr fontId="32" type="noConversion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3" fitToHeight="2" orientation="portrait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6"/>
  <sheetViews>
    <sheetView topLeftCell="A16" zoomScaleNormal="100" workbookViewId="0">
      <selection activeCell="H13" sqref="H13"/>
    </sheetView>
  </sheetViews>
  <sheetFormatPr defaultRowHeight="12.75" x14ac:dyDescent="0.2"/>
  <cols>
    <col min="1" max="1" width="6.1640625" style="568" customWidth="1"/>
    <col min="2" max="2" width="71" style="568" customWidth="1"/>
    <col min="3" max="4" width="14.5" style="568" customWidth="1"/>
    <col min="5" max="34" width="9.33203125" style="567"/>
    <col min="35" max="256" width="9.33203125" style="568"/>
    <col min="257" max="257" width="6.1640625" style="568" customWidth="1"/>
    <col min="258" max="258" width="71" style="568" customWidth="1"/>
    <col min="259" max="260" width="14.5" style="568" customWidth="1"/>
    <col min="261" max="512" width="9.33203125" style="568"/>
    <col min="513" max="513" width="6.1640625" style="568" customWidth="1"/>
    <col min="514" max="514" width="71" style="568" customWidth="1"/>
    <col min="515" max="516" width="14.5" style="568" customWidth="1"/>
    <col min="517" max="768" width="9.33203125" style="568"/>
    <col min="769" max="769" width="6.1640625" style="568" customWidth="1"/>
    <col min="770" max="770" width="71" style="568" customWidth="1"/>
    <col min="771" max="772" width="14.5" style="568" customWidth="1"/>
    <col min="773" max="1024" width="9.33203125" style="568"/>
    <col min="1025" max="1025" width="6.1640625" style="568" customWidth="1"/>
    <col min="1026" max="1026" width="71" style="568" customWidth="1"/>
    <col min="1027" max="1028" width="14.5" style="568" customWidth="1"/>
    <col min="1029" max="1280" width="9.33203125" style="568"/>
    <col min="1281" max="1281" width="6.1640625" style="568" customWidth="1"/>
    <col min="1282" max="1282" width="71" style="568" customWidth="1"/>
    <col min="1283" max="1284" width="14.5" style="568" customWidth="1"/>
    <col min="1285" max="1536" width="9.33203125" style="568"/>
    <col min="1537" max="1537" width="6.1640625" style="568" customWidth="1"/>
    <col min="1538" max="1538" width="71" style="568" customWidth="1"/>
    <col min="1539" max="1540" width="14.5" style="568" customWidth="1"/>
    <col min="1541" max="1792" width="9.33203125" style="568"/>
    <col min="1793" max="1793" width="6.1640625" style="568" customWidth="1"/>
    <col min="1794" max="1794" width="71" style="568" customWidth="1"/>
    <col min="1795" max="1796" width="14.5" style="568" customWidth="1"/>
    <col min="1797" max="2048" width="9.33203125" style="568"/>
    <col min="2049" max="2049" width="6.1640625" style="568" customWidth="1"/>
    <col min="2050" max="2050" width="71" style="568" customWidth="1"/>
    <col min="2051" max="2052" width="14.5" style="568" customWidth="1"/>
    <col min="2053" max="2304" width="9.33203125" style="568"/>
    <col min="2305" max="2305" width="6.1640625" style="568" customWidth="1"/>
    <col min="2306" max="2306" width="71" style="568" customWidth="1"/>
    <col min="2307" max="2308" width="14.5" style="568" customWidth="1"/>
    <col min="2309" max="2560" width="9.33203125" style="568"/>
    <col min="2561" max="2561" width="6.1640625" style="568" customWidth="1"/>
    <col min="2562" max="2562" width="71" style="568" customWidth="1"/>
    <col min="2563" max="2564" width="14.5" style="568" customWidth="1"/>
    <col min="2565" max="2816" width="9.33203125" style="568"/>
    <col min="2817" max="2817" width="6.1640625" style="568" customWidth="1"/>
    <col min="2818" max="2818" width="71" style="568" customWidth="1"/>
    <col min="2819" max="2820" width="14.5" style="568" customWidth="1"/>
    <col min="2821" max="3072" width="9.33203125" style="568"/>
    <col min="3073" max="3073" width="6.1640625" style="568" customWidth="1"/>
    <col min="3074" max="3074" width="71" style="568" customWidth="1"/>
    <col min="3075" max="3076" width="14.5" style="568" customWidth="1"/>
    <col min="3077" max="3328" width="9.33203125" style="568"/>
    <col min="3329" max="3329" width="6.1640625" style="568" customWidth="1"/>
    <col min="3330" max="3330" width="71" style="568" customWidth="1"/>
    <col min="3331" max="3332" width="14.5" style="568" customWidth="1"/>
    <col min="3333" max="3584" width="9.33203125" style="568"/>
    <col min="3585" max="3585" width="6.1640625" style="568" customWidth="1"/>
    <col min="3586" max="3586" width="71" style="568" customWidth="1"/>
    <col min="3587" max="3588" width="14.5" style="568" customWidth="1"/>
    <col min="3589" max="3840" width="9.33203125" style="568"/>
    <col min="3841" max="3841" width="6.1640625" style="568" customWidth="1"/>
    <col min="3842" max="3842" width="71" style="568" customWidth="1"/>
    <col min="3843" max="3844" width="14.5" style="568" customWidth="1"/>
    <col min="3845" max="4096" width="9.33203125" style="568"/>
    <col min="4097" max="4097" width="6.1640625" style="568" customWidth="1"/>
    <col min="4098" max="4098" width="71" style="568" customWidth="1"/>
    <col min="4099" max="4100" width="14.5" style="568" customWidth="1"/>
    <col min="4101" max="4352" width="9.33203125" style="568"/>
    <col min="4353" max="4353" width="6.1640625" style="568" customWidth="1"/>
    <col min="4354" max="4354" width="71" style="568" customWidth="1"/>
    <col min="4355" max="4356" width="14.5" style="568" customWidth="1"/>
    <col min="4357" max="4608" width="9.33203125" style="568"/>
    <col min="4609" max="4609" width="6.1640625" style="568" customWidth="1"/>
    <col min="4610" max="4610" width="71" style="568" customWidth="1"/>
    <col min="4611" max="4612" width="14.5" style="568" customWidth="1"/>
    <col min="4613" max="4864" width="9.33203125" style="568"/>
    <col min="4865" max="4865" width="6.1640625" style="568" customWidth="1"/>
    <col min="4866" max="4866" width="71" style="568" customWidth="1"/>
    <col min="4867" max="4868" width="14.5" style="568" customWidth="1"/>
    <col min="4869" max="5120" width="9.33203125" style="568"/>
    <col min="5121" max="5121" width="6.1640625" style="568" customWidth="1"/>
    <col min="5122" max="5122" width="71" style="568" customWidth="1"/>
    <col min="5123" max="5124" width="14.5" style="568" customWidth="1"/>
    <col min="5125" max="5376" width="9.33203125" style="568"/>
    <col min="5377" max="5377" width="6.1640625" style="568" customWidth="1"/>
    <col min="5378" max="5378" width="71" style="568" customWidth="1"/>
    <col min="5379" max="5380" width="14.5" style="568" customWidth="1"/>
    <col min="5381" max="5632" width="9.33203125" style="568"/>
    <col min="5633" max="5633" width="6.1640625" style="568" customWidth="1"/>
    <col min="5634" max="5634" width="71" style="568" customWidth="1"/>
    <col min="5635" max="5636" width="14.5" style="568" customWidth="1"/>
    <col min="5637" max="5888" width="9.33203125" style="568"/>
    <col min="5889" max="5889" width="6.1640625" style="568" customWidth="1"/>
    <col min="5890" max="5890" width="71" style="568" customWidth="1"/>
    <col min="5891" max="5892" width="14.5" style="568" customWidth="1"/>
    <col min="5893" max="6144" width="9.33203125" style="568"/>
    <col min="6145" max="6145" width="6.1640625" style="568" customWidth="1"/>
    <col min="6146" max="6146" width="71" style="568" customWidth="1"/>
    <col min="6147" max="6148" width="14.5" style="568" customWidth="1"/>
    <col min="6149" max="6400" width="9.33203125" style="568"/>
    <col min="6401" max="6401" width="6.1640625" style="568" customWidth="1"/>
    <col min="6402" max="6402" width="71" style="568" customWidth="1"/>
    <col min="6403" max="6404" width="14.5" style="568" customWidth="1"/>
    <col min="6405" max="6656" width="9.33203125" style="568"/>
    <col min="6657" max="6657" width="6.1640625" style="568" customWidth="1"/>
    <col min="6658" max="6658" width="71" style="568" customWidth="1"/>
    <col min="6659" max="6660" width="14.5" style="568" customWidth="1"/>
    <col min="6661" max="6912" width="9.33203125" style="568"/>
    <col min="6913" max="6913" width="6.1640625" style="568" customWidth="1"/>
    <col min="6914" max="6914" width="71" style="568" customWidth="1"/>
    <col min="6915" max="6916" width="14.5" style="568" customWidth="1"/>
    <col min="6917" max="7168" width="9.33203125" style="568"/>
    <col min="7169" max="7169" width="6.1640625" style="568" customWidth="1"/>
    <col min="7170" max="7170" width="71" style="568" customWidth="1"/>
    <col min="7171" max="7172" width="14.5" style="568" customWidth="1"/>
    <col min="7173" max="7424" width="9.33203125" style="568"/>
    <col min="7425" max="7425" width="6.1640625" style="568" customWidth="1"/>
    <col min="7426" max="7426" width="71" style="568" customWidth="1"/>
    <col min="7427" max="7428" width="14.5" style="568" customWidth="1"/>
    <col min="7429" max="7680" width="9.33203125" style="568"/>
    <col min="7681" max="7681" width="6.1640625" style="568" customWidth="1"/>
    <col min="7682" max="7682" width="71" style="568" customWidth="1"/>
    <col min="7683" max="7684" width="14.5" style="568" customWidth="1"/>
    <col min="7685" max="7936" width="9.33203125" style="568"/>
    <col min="7937" max="7937" width="6.1640625" style="568" customWidth="1"/>
    <col min="7938" max="7938" width="71" style="568" customWidth="1"/>
    <col min="7939" max="7940" width="14.5" style="568" customWidth="1"/>
    <col min="7941" max="8192" width="9.33203125" style="568"/>
    <col min="8193" max="8193" width="6.1640625" style="568" customWidth="1"/>
    <col min="8194" max="8194" width="71" style="568" customWidth="1"/>
    <col min="8195" max="8196" width="14.5" style="568" customWidth="1"/>
    <col min="8197" max="8448" width="9.33203125" style="568"/>
    <col min="8449" max="8449" width="6.1640625" style="568" customWidth="1"/>
    <col min="8450" max="8450" width="71" style="568" customWidth="1"/>
    <col min="8451" max="8452" width="14.5" style="568" customWidth="1"/>
    <col min="8453" max="8704" width="9.33203125" style="568"/>
    <col min="8705" max="8705" width="6.1640625" style="568" customWidth="1"/>
    <col min="8706" max="8706" width="71" style="568" customWidth="1"/>
    <col min="8707" max="8708" width="14.5" style="568" customWidth="1"/>
    <col min="8709" max="8960" width="9.33203125" style="568"/>
    <col min="8961" max="8961" width="6.1640625" style="568" customWidth="1"/>
    <col min="8962" max="8962" width="71" style="568" customWidth="1"/>
    <col min="8963" max="8964" width="14.5" style="568" customWidth="1"/>
    <col min="8965" max="9216" width="9.33203125" style="568"/>
    <col min="9217" max="9217" width="6.1640625" style="568" customWidth="1"/>
    <col min="9218" max="9218" width="71" style="568" customWidth="1"/>
    <col min="9219" max="9220" width="14.5" style="568" customWidth="1"/>
    <col min="9221" max="9472" width="9.33203125" style="568"/>
    <col min="9473" max="9473" width="6.1640625" style="568" customWidth="1"/>
    <col min="9474" max="9474" width="71" style="568" customWidth="1"/>
    <col min="9475" max="9476" width="14.5" style="568" customWidth="1"/>
    <col min="9477" max="9728" width="9.33203125" style="568"/>
    <col min="9729" max="9729" width="6.1640625" style="568" customWidth="1"/>
    <col min="9730" max="9730" width="71" style="568" customWidth="1"/>
    <col min="9731" max="9732" width="14.5" style="568" customWidth="1"/>
    <col min="9733" max="9984" width="9.33203125" style="568"/>
    <col min="9985" max="9985" width="6.1640625" style="568" customWidth="1"/>
    <col min="9986" max="9986" width="71" style="568" customWidth="1"/>
    <col min="9987" max="9988" width="14.5" style="568" customWidth="1"/>
    <col min="9989" max="10240" width="9.33203125" style="568"/>
    <col min="10241" max="10241" width="6.1640625" style="568" customWidth="1"/>
    <col min="10242" max="10242" width="71" style="568" customWidth="1"/>
    <col min="10243" max="10244" width="14.5" style="568" customWidth="1"/>
    <col min="10245" max="10496" width="9.33203125" style="568"/>
    <col min="10497" max="10497" width="6.1640625" style="568" customWidth="1"/>
    <col min="10498" max="10498" width="71" style="568" customWidth="1"/>
    <col min="10499" max="10500" width="14.5" style="568" customWidth="1"/>
    <col min="10501" max="10752" width="9.33203125" style="568"/>
    <col min="10753" max="10753" width="6.1640625" style="568" customWidth="1"/>
    <col min="10754" max="10754" width="71" style="568" customWidth="1"/>
    <col min="10755" max="10756" width="14.5" style="568" customWidth="1"/>
    <col min="10757" max="11008" width="9.33203125" style="568"/>
    <col min="11009" max="11009" width="6.1640625" style="568" customWidth="1"/>
    <col min="11010" max="11010" width="71" style="568" customWidth="1"/>
    <col min="11011" max="11012" width="14.5" style="568" customWidth="1"/>
    <col min="11013" max="11264" width="9.33203125" style="568"/>
    <col min="11265" max="11265" width="6.1640625" style="568" customWidth="1"/>
    <col min="11266" max="11266" width="71" style="568" customWidth="1"/>
    <col min="11267" max="11268" width="14.5" style="568" customWidth="1"/>
    <col min="11269" max="11520" width="9.33203125" style="568"/>
    <col min="11521" max="11521" width="6.1640625" style="568" customWidth="1"/>
    <col min="11522" max="11522" width="71" style="568" customWidth="1"/>
    <col min="11523" max="11524" width="14.5" style="568" customWidth="1"/>
    <col min="11525" max="11776" width="9.33203125" style="568"/>
    <col min="11777" max="11777" width="6.1640625" style="568" customWidth="1"/>
    <col min="11778" max="11778" width="71" style="568" customWidth="1"/>
    <col min="11779" max="11780" width="14.5" style="568" customWidth="1"/>
    <col min="11781" max="12032" width="9.33203125" style="568"/>
    <col min="12033" max="12033" width="6.1640625" style="568" customWidth="1"/>
    <col min="12034" max="12034" width="71" style="568" customWidth="1"/>
    <col min="12035" max="12036" width="14.5" style="568" customWidth="1"/>
    <col min="12037" max="12288" width="9.33203125" style="568"/>
    <col min="12289" max="12289" width="6.1640625" style="568" customWidth="1"/>
    <col min="12290" max="12290" width="71" style="568" customWidth="1"/>
    <col min="12291" max="12292" width="14.5" style="568" customWidth="1"/>
    <col min="12293" max="12544" width="9.33203125" style="568"/>
    <col min="12545" max="12545" width="6.1640625" style="568" customWidth="1"/>
    <col min="12546" max="12546" width="71" style="568" customWidth="1"/>
    <col min="12547" max="12548" width="14.5" style="568" customWidth="1"/>
    <col min="12549" max="12800" width="9.33203125" style="568"/>
    <col min="12801" max="12801" width="6.1640625" style="568" customWidth="1"/>
    <col min="12802" max="12802" width="71" style="568" customWidth="1"/>
    <col min="12803" max="12804" width="14.5" style="568" customWidth="1"/>
    <col min="12805" max="13056" width="9.33203125" style="568"/>
    <col min="13057" max="13057" width="6.1640625" style="568" customWidth="1"/>
    <col min="13058" max="13058" width="71" style="568" customWidth="1"/>
    <col min="13059" max="13060" width="14.5" style="568" customWidth="1"/>
    <col min="13061" max="13312" width="9.33203125" style="568"/>
    <col min="13313" max="13313" width="6.1640625" style="568" customWidth="1"/>
    <col min="13314" max="13314" width="71" style="568" customWidth="1"/>
    <col min="13315" max="13316" width="14.5" style="568" customWidth="1"/>
    <col min="13317" max="13568" width="9.33203125" style="568"/>
    <col min="13569" max="13569" width="6.1640625" style="568" customWidth="1"/>
    <col min="13570" max="13570" width="71" style="568" customWidth="1"/>
    <col min="13571" max="13572" width="14.5" style="568" customWidth="1"/>
    <col min="13573" max="13824" width="9.33203125" style="568"/>
    <col min="13825" max="13825" width="6.1640625" style="568" customWidth="1"/>
    <col min="13826" max="13826" width="71" style="568" customWidth="1"/>
    <col min="13827" max="13828" width="14.5" style="568" customWidth="1"/>
    <col min="13829" max="14080" width="9.33203125" style="568"/>
    <col min="14081" max="14081" width="6.1640625" style="568" customWidth="1"/>
    <col min="14082" max="14082" width="71" style="568" customWidth="1"/>
    <col min="14083" max="14084" width="14.5" style="568" customWidth="1"/>
    <col min="14085" max="14336" width="9.33203125" style="568"/>
    <col min="14337" max="14337" width="6.1640625" style="568" customWidth="1"/>
    <col min="14338" max="14338" width="71" style="568" customWidth="1"/>
    <col min="14339" max="14340" width="14.5" style="568" customWidth="1"/>
    <col min="14341" max="14592" width="9.33203125" style="568"/>
    <col min="14593" max="14593" width="6.1640625" style="568" customWidth="1"/>
    <col min="14594" max="14594" width="71" style="568" customWidth="1"/>
    <col min="14595" max="14596" width="14.5" style="568" customWidth="1"/>
    <col min="14597" max="14848" width="9.33203125" style="568"/>
    <col min="14849" max="14849" width="6.1640625" style="568" customWidth="1"/>
    <col min="14850" max="14850" width="71" style="568" customWidth="1"/>
    <col min="14851" max="14852" width="14.5" style="568" customWidth="1"/>
    <col min="14853" max="15104" width="9.33203125" style="568"/>
    <col min="15105" max="15105" width="6.1640625" style="568" customWidth="1"/>
    <col min="15106" max="15106" width="71" style="568" customWidth="1"/>
    <col min="15107" max="15108" width="14.5" style="568" customWidth="1"/>
    <col min="15109" max="15360" width="9.33203125" style="568"/>
    <col min="15361" max="15361" width="6.1640625" style="568" customWidth="1"/>
    <col min="15362" max="15362" width="71" style="568" customWidth="1"/>
    <col min="15363" max="15364" width="14.5" style="568" customWidth="1"/>
    <col min="15365" max="15616" width="9.33203125" style="568"/>
    <col min="15617" max="15617" width="6.1640625" style="568" customWidth="1"/>
    <col min="15618" max="15618" width="71" style="568" customWidth="1"/>
    <col min="15619" max="15620" width="14.5" style="568" customWidth="1"/>
    <col min="15621" max="15872" width="9.33203125" style="568"/>
    <col min="15873" max="15873" width="6.1640625" style="568" customWidth="1"/>
    <col min="15874" max="15874" width="71" style="568" customWidth="1"/>
    <col min="15875" max="15876" width="14.5" style="568" customWidth="1"/>
    <col min="15877" max="16128" width="9.33203125" style="568"/>
    <col min="16129" max="16129" width="6.1640625" style="568" customWidth="1"/>
    <col min="16130" max="16130" width="71" style="568" customWidth="1"/>
    <col min="16131" max="16132" width="14.5" style="568" customWidth="1"/>
    <col min="16133" max="16384" width="9.33203125" style="568"/>
  </cols>
  <sheetData>
    <row r="1" spans="1:4" ht="30" customHeight="1" x14ac:dyDescent="0.2">
      <c r="A1" s="1023" t="s">
        <v>806</v>
      </c>
      <c r="B1" s="1024"/>
      <c r="C1" s="1024"/>
      <c r="D1" s="1024"/>
    </row>
    <row r="2" spans="1:4" ht="45" x14ac:dyDescent="0.2">
      <c r="A2" s="569" t="s">
        <v>710</v>
      </c>
      <c r="B2" s="569" t="s">
        <v>59</v>
      </c>
      <c r="C2" s="569" t="s">
        <v>711</v>
      </c>
      <c r="D2" s="569" t="s">
        <v>717</v>
      </c>
    </row>
    <row r="3" spans="1:4" ht="30" customHeight="1" x14ac:dyDescent="0.2">
      <c r="A3" s="569">
        <v>1</v>
      </c>
      <c r="B3" s="569">
        <v>2</v>
      </c>
      <c r="C3" s="569">
        <v>3</v>
      </c>
      <c r="D3" s="569">
        <v>4</v>
      </c>
    </row>
    <row r="4" spans="1:4" ht="30" customHeight="1" x14ac:dyDescent="0.2">
      <c r="A4" s="570"/>
      <c r="B4" s="571"/>
      <c r="C4" s="570"/>
      <c r="D4" s="570"/>
    </row>
    <row r="5" spans="1:4" ht="30" customHeight="1" x14ac:dyDescent="0.2">
      <c r="A5" s="572" t="s">
        <v>18</v>
      </c>
      <c r="B5" s="573" t="s">
        <v>763</v>
      </c>
      <c r="C5" s="574">
        <v>3600</v>
      </c>
      <c r="D5" s="574">
        <v>3600</v>
      </c>
    </row>
    <row r="6" spans="1:4" ht="30" customHeight="1" x14ac:dyDescent="0.2">
      <c r="A6" s="572" t="s">
        <v>19</v>
      </c>
      <c r="B6" s="573" t="s">
        <v>779</v>
      </c>
      <c r="C6" s="574"/>
      <c r="D6" s="574"/>
    </row>
    <row r="7" spans="1:4" ht="30" customHeight="1" x14ac:dyDescent="0.2">
      <c r="A7" s="572" t="s">
        <v>20</v>
      </c>
      <c r="B7" s="573" t="s">
        <v>764</v>
      </c>
      <c r="C7" s="574"/>
      <c r="D7" s="574"/>
    </row>
    <row r="8" spans="1:4" ht="30" customHeight="1" x14ac:dyDescent="0.2">
      <c r="A8" s="572" t="s">
        <v>21</v>
      </c>
      <c r="B8" s="573" t="s">
        <v>712</v>
      </c>
      <c r="C8" s="574"/>
      <c r="D8" s="574"/>
    </row>
    <row r="9" spans="1:4" ht="30" customHeight="1" x14ac:dyDescent="0.2">
      <c r="A9" s="572" t="s">
        <v>22</v>
      </c>
      <c r="B9" s="575" t="s">
        <v>713</v>
      </c>
      <c r="C9" s="576">
        <f>SUM(C5:C8)</f>
        <v>3600</v>
      </c>
      <c r="D9" s="576">
        <f>SUM(D5:D8)</f>
        <v>3600</v>
      </c>
    </row>
    <row r="10" spans="1:4" ht="30" customHeight="1" x14ac:dyDescent="0.2">
      <c r="A10" s="572" t="s">
        <v>23</v>
      </c>
      <c r="B10" s="573" t="s">
        <v>765</v>
      </c>
      <c r="C10" s="574">
        <v>6000</v>
      </c>
      <c r="D10" s="574">
        <v>5000</v>
      </c>
    </row>
    <row r="11" spans="1:4" ht="30" customHeight="1" x14ac:dyDescent="0.2">
      <c r="A11" s="572" t="s">
        <v>24</v>
      </c>
      <c r="B11" s="573" t="s">
        <v>766</v>
      </c>
      <c r="C11" s="574">
        <v>4000</v>
      </c>
      <c r="D11" s="574">
        <v>5000</v>
      </c>
    </row>
    <row r="12" spans="1:4" ht="30" customHeight="1" x14ac:dyDescent="0.2">
      <c r="A12" s="572" t="s">
        <v>25</v>
      </c>
      <c r="B12" s="573" t="s">
        <v>767</v>
      </c>
      <c r="C12" s="574">
        <v>3000</v>
      </c>
      <c r="D12" s="574">
        <v>1919</v>
      </c>
    </row>
    <row r="13" spans="1:4" ht="30" customHeight="1" x14ac:dyDescent="0.2">
      <c r="A13" s="572" t="s">
        <v>26</v>
      </c>
      <c r="B13" s="573" t="s">
        <v>768</v>
      </c>
      <c r="C13" s="574">
        <v>1000</v>
      </c>
      <c r="D13" s="574">
        <v>1000</v>
      </c>
    </row>
    <row r="14" spans="1:4" ht="30" customHeight="1" x14ac:dyDescent="0.2">
      <c r="A14" s="572" t="s">
        <v>27</v>
      </c>
      <c r="B14" s="573" t="s">
        <v>714</v>
      </c>
      <c r="C14" s="574">
        <v>1600</v>
      </c>
      <c r="D14" s="574"/>
    </row>
    <row r="15" spans="1:4" ht="30" customHeight="1" x14ac:dyDescent="0.2">
      <c r="A15" s="572" t="s">
        <v>28</v>
      </c>
      <c r="B15" s="573" t="s">
        <v>769</v>
      </c>
      <c r="C15" s="574">
        <v>250</v>
      </c>
      <c r="D15" s="574">
        <v>200</v>
      </c>
    </row>
    <row r="16" spans="1:4" ht="30" customHeight="1" x14ac:dyDescent="0.2">
      <c r="A16" s="572" t="s">
        <v>29</v>
      </c>
      <c r="B16" s="573" t="s">
        <v>770</v>
      </c>
      <c r="C16" s="574"/>
      <c r="D16" s="574"/>
    </row>
    <row r="17" spans="1:34" ht="30" customHeight="1" x14ac:dyDescent="0.2">
      <c r="A17" s="572" t="s">
        <v>30</v>
      </c>
      <c r="B17" s="573" t="s">
        <v>771</v>
      </c>
      <c r="C17" s="574">
        <v>4014</v>
      </c>
      <c r="D17" s="574">
        <v>4000</v>
      </c>
    </row>
    <row r="18" spans="1:34" ht="30" customHeight="1" x14ac:dyDescent="0.2">
      <c r="A18" s="572" t="s">
        <v>31</v>
      </c>
      <c r="B18" s="573" t="s">
        <v>772</v>
      </c>
      <c r="C18" s="574">
        <v>300</v>
      </c>
      <c r="D18" s="574">
        <v>250</v>
      </c>
    </row>
    <row r="19" spans="1:34" ht="30" customHeight="1" x14ac:dyDescent="0.2">
      <c r="A19" s="572" t="s">
        <v>32</v>
      </c>
      <c r="B19" s="589" t="s">
        <v>773</v>
      </c>
      <c r="D19" s="574">
        <v>0</v>
      </c>
    </row>
    <row r="20" spans="1:34" ht="30" customHeight="1" x14ac:dyDescent="0.2">
      <c r="A20" s="572" t="s">
        <v>33</v>
      </c>
      <c r="B20" s="573" t="s">
        <v>774</v>
      </c>
      <c r="C20" s="574">
        <v>160</v>
      </c>
      <c r="D20" s="574">
        <v>200</v>
      </c>
    </row>
    <row r="21" spans="1:34" ht="30" customHeight="1" x14ac:dyDescent="0.2">
      <c r="A21" s="572" t="s">
        <v>34</v>
      </c>
      <c r="B21" s="573" t="s">
        <v>775</v>
      </c>
      <c r="C21" s="574">
        <v>300</v>
      </c>
      <c r="D21" s="574">
        <v>300</v>
      </c>
    </row>
    <row r="22" spans="1:34" s="588" customFormat="1" ht="30" customHeight="1" x14ac:dyDescent="0.2">
      <c r="A22" s="586" t="s">
        <v>35</v>
      </c>
      <c r="B22" s="575" t="s">
        <v>780</v>
      </c>
      <c r="C22" s="576"/>
      <c r="D22" s="576">
        <f>SUM(D10:D21)</f>
        <v>17869</v>
      </c>
      <c r="E22" s="587"/>
      <c r="F22" s="587"/>
      <c r="G22" s="587"/>
      <c r="H22" s="587"/>
      <c r="I22" s="587"/>
      <c r="J22" s="587"/>
      <c r="K22" s="587"/>
      <c r="L22" s="587"/>
      <c r="M22" s="587"/>
      <c r="N22" s="587"/>
      <c r="O22" s="587"/>
      <c r="P22" s="587"/>
      <c r="Q22" s="587"/>
      <c r="R22" s="587"/>
      <c r="S22" s="587"/>
      <c r="T22" s="587"/>
      <c r="U22" s="587"/>
      <c r="V22" s="587"/>
      <c r="W22" s="587"/>
      <c r="X22" s="587"/>
      <c r="Y22" s="587"/>
      <c r="Z22" s="587"/>
      <c r="AA22" s="587"/>
      <c r="AB22" s="587"/>
      <c r="AC22" s="587"/>
      <c r="AD22" s="587"/>
      <c r="AE22" s="587"/>
      <c r="AF22" s="587"/>
      <c r="AG22" s="587"/>
      <c r="AH22" s="587"/>
    </row>
    <row r="23" spans="1:34" ht="30" customHeight="1" x14ac:dyDescent="0.2">
      <c r="A23" s="572" t="s">
        <v>36</v>
      </c>
      <c r="B23" s="573" t="s">
        <v>776</v>
      </c>
      <c r="C23" s="574">
        <v>900</v>
      </c>
      <c r="D23" s="574">
        <v>800</v>
      </c>
    </row>
    <row r="24" spans="1:34" ht="30" customHeight="1" x14ac:dyDescent="0.2">
      <c r="A24" s="572" t="s">
        <v>37</v>
      </c>
      <c r="B24" s="573" t="s">
        <v>777</v>
      </c>
      <c r="C24" s="574">
        <v>250</v>
      </c>
      <c r="D24" s="574">
        <v>250</v>
      </c>
    </row>
    <row r="25" spans="1:34" ht="30" customHeight="1" x14ac:dyDescent="0.2">
      <c r="A25" s="572" t="s">
        <v>38</v>
      </c>
      <c r="B25" s="573" t="s">
        <v>778</v>
      </c>
      <c r="C25" s="574">
        <v>220</v>
      </c>
      <c r="D25" s="574">
        <v>220</v>
      </c>
    </row>
    <row r="26" spans="1:34" ht="30" customHeight="1" x14ac:dyDescent="0.2">
      <c r="A26" s="572" t="s">
        <v>39</v>
      </c>
      <c r="B26" s="573" t="s">
        <v>781</v>
      </c>
      <c r="C26" s="574"/>
      <c r="D26" s="574">
        <v>500</v>
      </c>
    </row>
    <row r="27" spans="1:34" ht="30" customHeight="1" x14ac:dyDescent="0.2">
      <c r="A27" s="572" t="s">
        <v>40</v>
      </c>
      <c r="B27" s="575" t="s">
        <v>715</v>
      </c>
      <c r="C27" s="577">
        <f>SUM(C10:C25)</f>
        <v>21994</v>
      </c>
      <c r="D27" s="577">
        <f>SUM(D23:D26)</f>
        <v>1770</v>
      </c>
    </row>
    <row r="28" spans="1:34" s="580" customFormat="1" ht="30" customHeight="1" x14ac:dyDescent="0.2">
      <c r="A28" s="572" t="s">
        <v>41</v>
      </c>
      <c r="B28" s="578" t="s">
        <v>716</v>
      </c>
      <c r="C28" s="579">
        <f>C9+C22+C27</f>
        <v>25594</v>
      </c>
      <c r="D28" s="579">
        <f>D9+D22+D27</f>
        <v>23239</v>
      </c>
      <c r="E28" s="567"/>
      <c r="F28" s="567"/>
      <c r="G28" s="567"/>
      <c r="H28" s="567"/>
      <c r="I28" s="567"/>
      <c r="J28" s="567"/>
      <c r="K28" s="567"/>
      <c r="L28" s="567"/>
      <c r="M28" s="567"/>
      <c r="N28" s="567"/>
      <c r="O28" s="567"/>
      <c r="P28" s="567"/>
      <c r="Q28" s="567"/>
      <c r="R28" s="567"/>
      <c r="S28" s="567"/>
      <c r="T28" s="567"/>
      <c r="U28" s="567"/>
      <c r="V28" s="567"/>
      <c r="W28" s="567"/>
      <c r="X28" s="567"/>
      <c r="Y28" s="567"/>
      <c r="Z28" s="567"/>
      <c r="AA28" s="567"/>
      <c r="AB28" s="567"/>
      <c r="AC28" s="567"/>
      <c r="AD28" s="567"/>
      <c r="AE28" s="567"/>
      <c r="AF28" s="567"/>
      <c r="AG28" s="567"/>
      <c r="AH28" s="567"/>
    </row>
    <row r="29" spans="1:34" s="567" customFormat="1" ht="30" customHeight="1" x14ac:dyDescent="0.2"/>
    <row r="30" spans="1:34" s="567" customFormat="1" ht="30" customHeight="1" x14ac:dyDescent="0.2"/>
    <row r="31" spans="1:34" s="567" customFormat="1" ht="30" customHeight="1" x14ac:dyDescent="0.2"/>
    <row r="32" spans="1:34" s="567" customFormat="1" ht="30" customHeight="1" x14ac:dyDescent="0.2"/>
    <row r="33" s="567" customFormat="1" ht="30" customHeight="1" x14ac:dyDescent="0.2"/>
    <row r="34" s="567" customFormat="1" ht="30" customHeight="1" x14ac:dyDescent="0.2"/>
    <row r="35" s="567" customFormat="1" ht="30" customHeight="1" x14ac:dyDescent="0.2"/>
    <row r="36" s="567" customFormat="1" ht="30" customHeight="1" x14ac:dyDescent="0.2"/>
    <row r="37" s="567" customFormat="1" ht="30" customHeight="1" x14ac:dyDescent="0.2"/>
    <row r="38" s="567" customFormat="1" ht="30" customHeight="1" x14ac:dyDescent="0.2"/>
    <row r="39" s="567" customFormat="1" ht="30" customHeight="1" x14ac:dyDescent="0.2"/>
    <row r="40" s="567" customFormat="1" ht="30" customHeight="1" x14ac:dyDescent="0.2"/>
    <row r="41" s="567" customFormat="1" ht="30" customHeight="1" x14ac:dyDescent="0.2"/>
    <row r="42" s="567" customFormat="1" ht="30" customHeight="1" x14ac:dyDescent="0.2"/>
    <row r="43" s="567" customFormat="1" ht="30" customHeight="1" x14ac:dyDescent="0.2"/>
    <row r="44" s="567" customFormat="1" ht="30" customHeight="1" x14ac:dyDescent="0.2"/>
    <row r="45" s="567" customFormat="1" ht="30" customHeight="1" x14ac:dyDescent="0.2"/>
    <row r="46" s="567" customFormat="1" ht="30" customHeight="1" x14ac:dyDescent="0.2"/>
    <row r="47" s="567" customFormat="1" ht="30" customHeight="1" x14ac:dyDescent="0.2"/>
    <row r="48" s="567" customFormat="1" ht="30" customHeight="1" x14ac:dyDescent="0.2"/>
    <row r="49" s="567" customFormat="1" ht="30" customHeight="1" x14ac:dyDescent="0.2"/>
    <row r="50" s="567" customFormat="1" ht="30" customHeight="1" x14ac:dyDescent="0.2"/>
    <row r="51" s="567" customFormat="1" ht="30" customHeight="1" x14ac:dyDescent="0.2"/>
    <row r="52" s="567" customFormat="1" ht="30" customHeight="1" x14ac:dyDescent="0.2"/>
    <row r="53" s="567" customFormat="1" ht="30" customHeight="1" x14ac:dyDescent="0.2"/>
    <row r="54" s="567" customFormat="1" ht="30" customHeight="1" x14ac:dyDescent="0.2"/>
    <row r="55" s="567" customFormat="1" ht="30" customHeight="1" x14ac:dyDescent="0.2"/>
    <row r="56" s="567" customFormat="1" ht="30" customHeight="1" x14ac:dyDescent="0.2"/>
    <row r="57" s="567" customFormat="1" ht="30" customHeight="1" x14ac:dyDescent="0.2"/>
    <row r="58" s="567" customFormat="1" ht="30" customHeight="1" x14ac:dyDescent="0.2"/>
    <row r="59" s="567" customFormat="1" ht="30" customHeight="1" x14ac:dyDescent="0.2"/>
    <row r="60" s="567" customFormat="1" ht="30" customHeight="1" x14ac:dyDescent="0.2"/>
    <row r="61" s="567" customFormat="1" ht="30" customHeight="1" x14ac:dyDescent="0.2"/>
    <row r="62" s="567" customFormat="1" ht="30" customHeight="1" x14ac:dyDescent="0.2"/>
    <row r="63" s="567" customFormat="1" ht="30" customHeight="1" x14ac:dyDescent="0.2"/>
    <row r="64" s="567" customFormat="1" ht="30" customHeight="1" x14ac:dyDescent="0.2"/>
    <row r="65" s="567" customFormat="1" ht="30" customHeight="1" x14ac:dyDescent="0.2"/>
    <row r="66" s="567" customFormat="1" ht="30" customHeight="1" x14ac:dyDescent="0.2"/>
    <row r="67" s="567" customFormat="1" ht="30" customHeight="1" x14ac:dyDescent="0.2"/>
    <row r="68" s="567" customFormat="1" ht="30" customHeight="1" x14ac:dyDescent="0.2"/>
    <row r="69" s="567" customFormat="1" ht="30" customHeight="1" x14ac:dyDescent="0.2"/>
    <row r="70" s="567" customFormat="1" ht="30" customHeight="1" x14ac:dyDescent="0.2"/>
    <row r="71" s="567" customFormat="1" ht="30" customHeight="1" x14ac:dyDescent="0.2"/>
    <row r="72" s="567" customFormat="1" ht="30" customHeight="1" x14ac:dyDescent="0.2"/>
    <row r="73" s="567" customFormat="1" ht="30" customHeight="1" x14ac:dyDescent="0.2"/>
    <row r="74" s="567" customFormat="1" ht="30" customHeight="1" x14ac:dyDescent="0.2"/>
    <row r="75" s="567" customFormat="1" ht="30" customHeight="1" x14ac:dyDescent="0.2"/>
    <row r="76" s="567" customFormat="1" ht="30" customHeight="1" x14ac:dyDescent="0.2"/>
    <row r="77" s="567" customFormat="1" ht="30" customHeight="1" x14ac:dyDescent="0.2"/>
    <row r="78" s="567" customFormat="1" ht="30" customHeight="1" x14ac:dyDescent="0.2"/>
    <row r="79" s="567" customFormat="1" ht="30" customHeight="1" x14ac:dyDescent="0.2"/>
    <row r="80" s="567" customFormat="1" ht="30" customHeight="1" x14ac:dyDescent="0.2"/>
    <row r="81" s="567" customFormat="1" ht="30" customHeight="1" x14ac:dyDescent="0.2"/>
    <row r="82" s="567" customFormat="1" ht="30" customHeight="1" x14ac:dyDescent="0.2"/>
    <row r="83" s="567" customFormat="1" ht="30" customHeight="1" x14ac:dyDescent="0.2"/>
    <row r="84" s="567" customFormat="1" ht="30" customHeight="1" x14ac:dyDescent="0.2"/>
    <row r="85" s="567" customFormat="1" ht="30" customHeight="1" x14ac:dyDescent="0.2"/>
    <row r="86" s="567" customFormat="1" ht="30" customHeight="1" x14ac:dyDescent="0.2"/>
    <row r="87" s="567" customFormat="1" ht="30" customHeight="1" x14ac:dyDescent="0.2"/>
    <row r="88" s="567" customFormat="1" ht="30" customHeight="1" x14ac:dyDescent="0.2"/>
    <row r="89" s="567" customFormat="1" ht="30" customHeight="1" x14ac:dyDescent="0.2"/>
    <row r="90" s="567" customFormat="1" ht="30" customHeight="1" x14ac:dyDescent="0.2"/>
    <row r="91" s="567" customFormat="1" ht="30" customHeight="1" x14ac:dyDescent="0.2"/>
    <row r="92" s="567" customFormat="1" ht="30" customHeight="1" x14ac:dyDescent="0.2"/>
    <row r="93" s="567" customFormat="1" ht="30" customHeight="1" x14ac:dyDescent="0.2"/>
    <row r="94" s="567" customFormat="1" ht="30" customHeight="1" x14ac:dyDescent="0.2"/>
    <row r="95" s="567" customFormat="1" ht="30" customHeight="1" x14ac:dyDescent="0.2"/>
    <row r="96" s="567" customFormat="1" ht="30" customHeight="1" x14ac:dyDescent="0.2"/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headerFooter>
    <oddHeader>&amp;CBátaszék Város Önkormányzata &amp;R9. sz. tájékoztató melléklet 
a 4/2017. (III. 08.) önk.-i rendelethez</oddHeader>
  </headerFooter>
  <colBreaks count="1" manualBreakCount="1">
    <brk id="4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W31" sqref="W31"/>
    </sheetView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1"/>
  <sheetViews>
    <sheetView topLeftCell="A55" zoomScaleNormal="100" workbookViewId="0">
      <selection activeCell="C79" sqref="C79"/>
    </sheetView>
  </sheetViews>
  <sheetFormatPr defaultRowHeight="15.75" x14ac:dyDescent="0.25"/>
  <cols>
    <col min="1" max="1" width="9.5" style="324" customWidth="1"/>
    <col min="2" max="2" width="59.6640625" style="324" customWidth="1"/>
    <col min="3" max="3" width="17.33203125" style="325" customWidth="1"/>
    <col min="4" max="4" width="17.33203125" style="347" customWidth="1"/>
    <col min="5" max="5" width="15.1640625" style="347" customWidth="1"/>
    <col min="6" max="6" width="14.6640625" style="347" customWidth="1"/>
    <col min="7" max="16384" width="9.33203125" style="347"/>
  </cols>
  <sheetData>
    <row r="1" spans="1:6" ht="15.95" customHeight="1" x14ac:dyDescent="0.25">
      <c r="A1" s="936" t="s">
        <v>15</v>
      </c>
      <c r="B1" s="936"/>
      <c r="C1" s="936"/>
      <c r="D1" s="936"/>
      <c r="E1" s="936"/>
      <c r="F1" s="936"/>
    </row>
    <row r="2" spans="1:6" ht="15.95" customHeight="1" thickBot="1" x14ac:dyDescent="0.3">
      <c r="A2" s="945" t="s">
        <v>144</v>
      </c>
      <c r="B2" s="945"/>
      <c r="C2" s="632"/>
      <c r="D2" s="632"/>
      <c r="F2" s="632" t="str">
        <f>'[1]1.1.sz.mell.'!F2</f>
        <v>ezer forintban!</v>
      </c>
    </row>
    <row r="3" spans="1:6" x14ac:dyDescent="0.25">
      <c r="A3" s="946" t="s">
        <v>67</v>
      </c>
      <c r="B3" s="948" t="s">
        <v>17</v>
      </c>
      <c r="C3" s="937" t="str">
        <f>+CONCATENATE(LEFT([1]ÖSSZEFÜGGÉSEK!A6,4),". évi")</f>
        <v>2017. évi</v>
      </c>
      <c r="D3" s="937"/>
      <c r="E3" s="938"/>
      <c r="F3" s="939"/>
    </row>
    <row r="4" spans="1:6" ht="36.75" thickBot="1" x14ac:dyDescent="0.3">
      <c r="A4" s="947"/>
      <c r="B4" s="949"/>
      <c r="C4" s="661" t="s">
        <v>816</v>
      </c>
      <c r="D4" s="661" t="s">
        <v>869</v>
      </c>
      <c r="E4" s="633" t="s">
        <v>994</v>
      </c>
      <c r="F4" s="634" t="str">
        <f>+CONCATENATE(LEFT([1]ÖSSZEFÜGGÉSEK!A6,4)," 5.",CHAR(10),"Módosítás utáni")</f>
        <v>2017 5.
Módosítás utáni</v>
      </c>
    </row>
    <row r="5" spans="1:6" s="348" customFormat="1" ht="12" customHeight="1" thickBot="1" x14ac:dyDescent="0.25">
      <c r="A5" s="344" t="s">
        <v>481</v>
      </c>
      <c r="B5" s="345" t="s">
        <v>482</v>
      </c>
      <c r="C5" s="345" t="s">
        <v>483</v>
      </c>
      <c r="D5" s="766" t="s">
        <v>485</v>
      </c>
      <c r="E5" s="345" t="s">
        <v>484</v>
      </c>
      <c r="F5" s="648" t="s">
        <v>871</v>
      </c>
    </row>
    <row r="6" spans="1:6" s="349" customFormat="1" ht="12" customHeight="1" thickBot="1" x14ac:dyDescent="0.25">
      <c r="A6" s="18" t="s">
        <v>18</v>
      </c>
      <c r="B6" s="19" t="s">
        <v>243</v>
      </c>
      <c r="C6" s="335">
        <f>+C7+C8+C9+C10+C11+C12</f>
        <v>366720</v>
      </c>
      <c r="D6" s="261">
        <v>390354</v>
      </c>
      <c r="E6" s="335">
        <f t="shared" ref="E6:F6" si="0">+E7+E8+E9+E10+E11+E12</f>
        <v>43864</v>
      </c>
      <c r="F6" s="261">
        <f t="shared" si="0"/>
        <v>434218</v>
      </c>
    </row>
    <row r="7" spans="1:6" s="349" customFormat="1" ht="12" customHeight="1" x14ac:dyDescent="0.2">
      <c r="A7" s="13" t="s">
        <v>96</v>
      </c>
      <c r="B7" s="350" t="s">
        <v>244</v>
      </c>
      <c r="C7" s="337">
        <v>117477</v>
      </c>
      <c r="D7" s="729">
        <v>117477</v>
      </c>
      <c r="E7" s="767">
        <v>1000</v>
      </c>
      <c r="F7" s="729">
        <f>D7+E7</f>
        <v>118477</v>
      </c>
    </row>
    <row r="8" spans="1:6" s="349" customFormat="1" ht="12" customHeight="1" x14ac:dyDescent="0.2">
      <c r="A8" s="12" t="s">
        <v>97</v>
      </c>
      <c r="B8" s="351" t="s">
        <v>245</v>
      </c>
      <c r="C8" s="336">
        <v>136511</v>
      </c>
      <c r="D8" s="729">
        <v>140015</v>
      </c>
      <c r="E8" s="768">
        <v>9513</v>
      </c>
      <c r="F8" s="729">
        <f>D8+E8</f>
        <v>149528</v>
      </c>
    </row>
    <row r="9" spans="1:6" s="349" customFormat="1" ht="12" customHeight="1" x14ac:dyDescent="0.2">
      <c r="A9" s="12" t="s">
        <v>98</v>
      </c>
      <c r="B9" s="351" t="s">
        <v>246</v>
      </c>
      <c r="C9" s="336">
        <v>105316</v>
      </c>
      <c r="D9" s="729">
        <v>111128</v>
      </c>
      <c r="E9" s="768">
        <v>8659</v>
      </c>
      <c r="F9" s="729">
        <f t="shared" ref="F9:F12" si="1">D9+E9</f>
        <v>119787</v>
      </c>
    </row>
    <row r="10" spans="1:6" s="349" customFormat="1" ht="12" customHeight="1" x14ac:dyDescent="0.2">
      <c r="A10" s="12" t="s">
        <v>99</v>
      </c>
      <c r="B10" s="351" t="s">
        <v>247</v>
      </c>
      <c r="C10" s="336">
        <v>7416</v>
      </c>
      <c r="D10" s="729">
        <v>7416</v>
      </c>
      <c r="E10" s="768">
        <v>1843</v>
      </c>
      <c r="F10" s="729">
        <f t="shared" si="1"/>
        <v>9259</v>
      </c>
    </row>
    <row r="11" spans="1:6" s="349" customFormat="1" ht="12" customHeight="1" x14ac:dyDescent="0.2">
      <c r="A11" s="12" t="s">
        <v>140</v>
      </c>
      <c r="B11" s="258" t="s">
        <v>422</v>
      </c>
      <c r="C11" s="336"/>
      <c r="D11" s="729">
        <v>13766</v>
      </c>
      <c r="E11" s="768">
        <v>22849</v>
      </c>
      <c r="F11" s="729">
        <f t="shared" si="1"/>
        <v>36615</v>
      </c>
    </row>
    <row r="12" spans="1:6" s="349" customFormat="1" ht="12" customHeight="1" thickBot="1" x14ac:dyDescent="0.25">
      <c r="A12" s="14" t="s">
        <v>100</v>
      </c>
      <c r="B12" s="259" t="s">
        <v>423</v>
      </c>
      <c r="C12" s="336"/>
      <c r="D12" s="729">
        <v>552</v>
      </c>
      <c r="E12" s="768"/>
      <c r="F12" s="729">
        <f t="shared" si="1"/>
        <v>552</v>
      </c>
    </row>
    <row r="13" spans="1:6" s="349" customFormat="1" ht="12" customHeight="1" thickBot="1" x14ac:dyDescent="0.25">
      <c r="A13" s="18" t="s">
        <v>19</v>
      </c>
      <c r="B13" s="257" t="s">
        <v>248</v>
      </c>
      <c r="C13" s="335">
        <f>+C14+C15+C16+C17+C18</f>
        <v>35982</v>
      </c>
      <c r="D13" s="261">
        <v>35982</v>
      </c>
      <c r="E13" s="335">
        <f t="shared" ref="E13:F13" si="2">+E14+E15+E16+E17+E18</f>
        <v>4046</v>
      </c>
      <c r="F13" s="261">
        <f t="shared" si="2"/>
        <v>40028</v>
      </c>
    </row>
    <row r="14" spans="1:6" s="349" customFormat="1" ht="12" customHeight="1" x14ac:dyDescent="0.2">
      <c r="A14" s="13" t="s">
        <v>102</v>
      </c>
      <c r="B14" s="350" t="s">
        <v>249</v>
      </c>
      <c r="C14" s="337"/>
      <c r="D14" s="729">
        <v>0</v>
      </c>
      <c r="E14" s="767"/>
      <c r="F14" s="729">
        <f>D14+E14</f>
        <v>0</v>
      </c>
    </row>
    <row r="15" spans="1:6" s="349" customFormat="1" ht="12" customHeight="1" x14ac:dyDescent="0.2">
      <c r="A15" s="12" t="s">
        <v>103</v>
      </c>
      <c r="B15" s="351" t="s">
        <v>250</v>
      </c>
      <c r="C15" s="336"/>
      <c r="D15" s="729">
        <v>0</v>
      </c>
      <c r="E15" s="768"/>
      <c r="F15" s="729">
        <f>D15+E15</f>
        <v>0</v>
      </c>
    </row>
    <row r="16" spans="1:6" s="349" customFormat="1" ht="12" customHeight="1" x14ac:dyDescent="0.2">
      <c r="A16" s="12" t="s">
        <v>104</v>
      </c>
      <c r="B16" s="351" t="s">
        <v>415</v>
      </c>
      <c r="C16" s="336"/>
      <c r="D16" s="729">
        <v>0</v>
      </c>
      <c r="E16" s="768"/>
      <c r="F16" s="729">
        <f t="shared" ref="F16:F19" si="3">D16+E16</f>
        <v>0</v>
      </c>
    </row>
    <row r="17" spans="1:6" s="349" customFormat="1" ht="12" customHeight="1" x14ac:dyDescent="0.2">
      <c r="A17" s="12" t="s">
        <v>105</v>
      </c>
      <c r="B17" s="351" t="s">
        <v>416</v>
      </c>
      <c r="C17" s="336"/>
      <c r="D17" s="729">
        <v>0</v>
      </c>
      <c r="E17" s="768"/>
      <c r="F17" s="729">
        <f t="shared" si="3"/>
        <v>0</v>
      </c>
    </row>
    <row r="18" spans="1:6" s="349" customFormat="1" ht="12" customHeight="1" x14ac:dyDescent="0.2">
      <c r="A18" s="12" t="s">
        <v>106</v>
      </c>
      <c r="B18" s="351" t="s">
        <v>251</v>
      </c>
      <c r="C18" s="336">
        <v>35982</v>
      </c>
      <c r="D18" s="729">
        <v>35982</v>
      </c>
      <c r="E18" s="768">
        <v>4046</v>
      </c>
      <c r="F18" s="729">
        <f t="shared" si="3"/>
        <v>40028</v>
      </c>
    </row>
    <row r="19" spans="1:6" s="349" customFormat="1" ht="12" customHeight="1" thickBot="1" x14ac:dyDescent="0.25">
      <c r="A19" s="14" t="s">
        <v>115</v>
      </c>
      <c r="B19" s="259" t="s">
        <v>252</v>
      </c>
      <c r="C19" s="338"/>
      <c r="D19" s="729">
        <v>0</v>
      </c>
      <c r="E19" s="638"/>
      <c r="F19" s="729">
        <f t="shared" si="3"/>
        <v>0</v>
      </c>
    </row>
    <row r="20" spans="1:6" s="349" customFormat="1" ht="12" customHeight="1" thickBot="1" x14ac:dyDescent="0.25">
      <c r="A20" s="18" t="s">
        <v>20</v>
      </c>
      <c r="B20" s="19" t="s">
        <v>253</v>
      </c>
      <c r="C20" s="335">
        <f>+C21+C22+C23+C24+C25</f>
        <v>0</v>
      </c>
      <c r="D20" s="261">
        <v>0</v>
      </c>
      <c r="E20" s="335">
        <f t="shared" ref="E20:F20" si="4">+E21+E22+E23+E24+E25</f>
        <v>-409</v>
      </c>
      <c r="F20" s="261">
        <f t="shared" si="4"/>
        <v>-409</v>
      </c>
    </row>
    <row r="21" spans="1:6" s="349" customFormat="1" ht="12" customHeight="1" x14ac:dyDescent="0.2">
      <c r="A21" s="13" t="s">
        <v>85</v>
      </c>
      <c r="B21" s="350" t="s">
        <v>254</v>
      </c>
      <c r="C21" s="337"/>
      <c r="D21" s="729">
        <v>0</v>
      </c>
      <c r="E21" s="767">
        <v>2536</v>
      </c>
      <c r="F21" s="729">
        <f>D21+E21</f>
        <v>2536</v>
      </c>
    </row>
    <row r="22" spans="1:6" s="349" customFormat="1" ht="12" customHeight="1" x14ac:dyDescent="0.2">
      <c r="A22" s="12" t="s">
        <v>86</v>
      </c>
      <c r="B22" s="351" t="s">
        <v>255</v>
      </c>
      <c r="C22" s="336"/>
      <c r="D22" s="729">
        <v>0</v>
      </c>
      <c r="E22" s="768"/>
      <c r="F22" s="729">
        <f>D22+E22</f>
        <v>0</v>
      </c>
    </row>
    <row r="23" spans="1:6" s="349" customFormat="1" ht="12" customHeight="1" x14ac:dyDescent="0.2">
      <c r="A23" s="12" t="s">
        <v>87</v>
      </c>
      <c r="B23" s="351" t="s">
        <v>417</v>
      </c>
      <c r="C23" s="336"/>
      <c r="D23" s="729">
        <v>0</v>
      </c>
      <c r="E23" s="768"/>
      <c r="F23" s="729">
        <f t="shared" ref="F23:F26" si="5">D23+E23</f>
        <v>0</v>
      </c>
    </row>
    <row r="24" spans="1:6" s="349" customFormat="1" ht="12" customHeight="1" x14ac:dyDescent="0.2">
      <c r="A24" s="12" t="s">
        <v>88</v>
      </c>
      <c r="B24" s="351" t="s">
        <v>418</v>
      </c>
      <c r="C24" s="336"/>
      <c r="D24" s="729">
        <v>0</v>
      </c>
      <c r="E24" s="768"/>
      <c r="F24" s="729">
        <f t="shared" si="5"/>
        <v>0</v>
      </c>
    </row>
    <row r="25" spans="1:6" s="349" customFormat="1" ht="12" customHeight="1" x14ac:dyDescent="0.2">
      <c r="A25" s="12" t="s">
        <v>162</v>
      </c>
      <c r="B25" s="351" t="s">
        <v>256</v>
      </c>
      <c r="C25" s="336">
        <v>0</v>
      </c>
      <c r="D25" s="729">
        <v>0</v>
      </c>
      <c r="E25" s="768">
        <v>-2945</v>
      </c>
      <c r="F25" s="729">
        <f t="shared" si="5"/>
        <v>-2945</v>
      </c>
    </row>
    <row r="26" spans="1:6" s="349" customFormat="1" ht="12" customHeight="1" thickBot="1" x14ac:dyDescent="0.25">
      <c r="A26" s="14" t="s">
        <v>163</v>
      </c>
      <c r="B26" s="352" t="s">
        <v>257</v>
      </c>
      <c r="C26" s="338"/>
      <c r="D26" s="729">
        <v>0</v>
      </c>
      <c r="E26" s="638"/>
      <c r="F26" s="729">
        <f t="shared" si="5"/>
        <v>0</v>
      </c>
    </row>
    <row r="27" spans="1:6" s="349" customFormat="1" ht="12" customHeight="1" thickBot="1" x14ac:dyDescent="0.25">
      <c r="A27" s="18" t="s">
        <v>164</v>
      </c>
      <c r="B27" s="19" t="s">
        <v>544</v>
      </c>
      <c r="C27" s="341">
        <f>SUM(C28:C34)</f>
        <v>16000</v>
      </c>
      <c r="D27" s="264">
        <v>16000</v>
      </c>
      <c r="E27" s="341">
        <f t="shared" ref="E27:F27" si="6">SUM(E28:E34)</f>
        <v>0</v>
      </c>
      <c r="F27" s="264">
        <f t="shared" si="6"/>
        <v>16000</v>
      </c>
    </row>
    <row r="28" spans="1:6" s="349" customFormat="1" ht="12" customHeight="1" x14ac:dyDescent="0.2">
      <c r="A28" s="13" t="s">
        <v>259</v>
      </c>
      <c r="B28" s="350" t="s">
        <v>539</v>
      </c>
      <c r="C28" s="337">
        <v>0</v>
      </c>
      <c r="D28" s="729">
        <v>0</v>
      </c>
      <c r="E28" s="640">
        <f>+E29+E30+E31</f>
        <v>0</v>
      </c>
      <c r="F28" s="729">
        <f>D28+E28</f>
        <v>0</v>
      </c>
    </row>
    <row r="29" spans="1:6" s="349" customFormat="1" ht="12" customHeight="1" x14ac:dyDescent="0.2">
      <c r="A29" s="12" t="s">
        <v>260</v>
      </c>
      <c r="B29" s="351" t="s">
        <v>540</v>
      </c>
      <c r="C29" s="336">
        <v>0</v>
      </c>
      <c r="D29" s="729">
        <v>0</v>
      </c>
      <c r="E29" s="768"/>
      <c r="F29" s="729">
        <f>D29+E29</f>
        <v>0</v>
      </c>
    </row>
    <row r="30" spans="1:6" s="349" customFormat="1" ht="12" customHeight="1" x14ac:dyDescent="0.2">
      <c r="A30" s="12" t="s">
        <v>261</v>
      </c>
      <c r="B30" s="351" t="s">
        <v>541</v>
      </c>
      <c r="C30" s="336">
        <v>0</v>
      </c>
      <c r="D30" s="729">
        <v>0</v>
      </c>
      <c r="E30" s="768"/>
      <c r="F30" s="729">
        <f t="shared" ref="F30:F34" si="7">D30+E30</f>
        <v>0</v>
      </c>
    </row>
    <row r="31" spans="1:6" s="349" customFormat="1" ht="12" customHeight="1" x14ac:dyDescent="0.2">
      <c r="A31" s="12" t="s">
        <v>262</v>
      </c>
      <c r="B31" s="351" t="s">
        <v>542</v>
      </c>
      <c r="C31" s="336">
        <v>0</v>
      </c>
      <c r="D31" s="729">
        <v>16000</v>
      </c>
      <c r="E31" s="768"/>
      <c r="F31" s="729">
        <f t="shared" si="7"/>
        <v>16000</v>
      </c>
    </row>
    <row r="32" spans="1:6" s="349" customFormat="1" ht="12" customHeight="1" x14ac:dyDescent="0.2">
      <c r="A32" s="12" t="s">
        <v>536</v>
      </c>
      <c r="B32" s="351" t="s">
        <v>263</v>
      </c>
      <c r="C32" s="336">
        <v>16000</v>
      </c>
      <c r="D32" s="729">
        <v>0</v>
      </c>
      <c r="E32" s="768"/>
      <c r="F32" s="729">
        <f t="shared" si="7"/>
        <v>0</v>
      </c>
    </row>
    <row r="33" spans="1:6" s="349" customFormat="1" ht="12" customHeight="1" x14ac:dyDescent="0.2">
      <c r="A33" s="12" t="s">
        <v>537</v>
      </c>
      <c r="B33" s="351" t="s">
        <v>264</v>
      </c>
      <c r="C33" s="336">
        <v>0</v>
      </c>
      <c r="D33" s="729">
        <v>0</v>
      </c>
      <c r="E33" s="768"/>
      <c r="F33" s="729">
        <f t="shared" si="7"/>
        <v>0</v>
      </c>
    </row>
    <row r="34" spans="1:6" s="349" customFormat="1" ht="12" customHeight="1" thickBot="1" x14ac:dyDescent="0.25">
      <c r="A34" s="14" t="s">
        <v>538</v>
      </c>
      <c r="B34" s="352" t="s">
        <v>265</v>
      </c>
      <c r="C34" s="338"/>
      <c r="D34" s="729">
        <v>0</v>
      </c>
      <c r="E34" s="638"/>
      <c r="F34" s="729">
        <f t="shared" si="7"/>
        <v>0</v>
      </c>
    </row>
    <row r="35" spans="1:6" s="349" customFormat="1" ht="12" customHeight="1" thickBot="1" x14ac:dyDescent="0.25">
      <c r="A35" s="18" t="s">
        <v>22</v>
      </c>
      <c r="B35" s="19" t="s">
        <v>424</v>
      </c>
      <c r="C35" s="335">
        <f>SUM(C36:C46)</f>
        <v>33356</v>
      </c>
      <c r="D35" s="261">
        <v>33356</v>
      </c>
      <c r="E35" s="335">
        <f t="shared" ref="E35:F35" si="8">SUM(E36:E46)</f>
        <v>13895</v>
      </c>
      <c r="F35" s="261">
        <f t="shared" si="8"/>
        <v>47251</v>
      </c>
    </row>
    <row r="36" spans="1:6" s="349" customFormat="1" ht="12" customHeight="1" x14ac:dyDescent="0.2">
      <c r="A36" s="13" t="s">
        <v>89</v>
      </c>
      <c r="B36" s="350" t="s">
        <v>268</v>
      </c>
      <c r="C36" s="337">
        <v>10</v>
      </c>
      <c r="D36" s="729">
        <v>10</v>
      </c>
      <c r="E36" s="767"/>
      <c r="F36" s="729">
        <f>D36+E36</f>
        <v>10</v>
      </c>
    </row>
    <row r="37" spans="1:6" s="349" customFormat="1" ht="12" customHeight="1" x14ac:dyDescent="0.2">
      <c r="A37" s="12" t="s">
        <v>90</v>
      </c>
      <c r="B37" s="351" t="s">
        <v>269</v>
      </c>
      <c r="C37" s="336">
        <v>24067</v>
      </c>
      <c r="D37" s="729">
        <v>24067</v>
      </c>
      <c r="E37" s="768"/>
      <c r="F37" s="729">
        <f>D37+E37</f>
        <v>24067</v>
      </c>
    </row>
    <row r="38" spans="1:6" s="349" customFormat="1" ht="12" customHeight="1" x14ac:dyDescent="0.2">
      <c r="A38" s="12" t="s">
        <v>91</v>
      </c>
      <c r="B38" s="351" t="s">
        <v>270</v>
      </c>
      <c r="C38" s="336">
        <v>2710</v>
      </c>
      <c r="D38" s="729">
        <v>2710</v>
      </c>
      <c r="E38" s="768">
        <v>2300</v>
      </c>
      <c r="F38" s="729">
        <f t="shared" ref="F38:F46" si="9">D38+E38</f>
        <v>5010</v>
      </c>
    </row>
    <row r="39" spans="1:6" s="349" customFormat="1" ht="12" customHeight="1" x14ac:dyDescent="0.2">
      <c r="A39" s="12" t="s">
        <v>166</v>
      </c>
      <c r="B39" s="351" t="s">
        <v>271</v>
      </c>
      <c r="C39" s="336"/>
      <c r="D39" s="729">
        <v>0</v>
      </c>
      <c r="E39" s="768"/>
      <c r="F39" s="729">
        <f t="shared" si="9"/>
        <v>0</v>
      </c>
    </row>
    <row r="40" spans="1:6" s="349" customFormat="1" ht="12" customHeight="1" x14ac:dyDescent="0.2">
      <c r="A40" s="12" t="s">
        <v>167</v>
      </c>
      <c r="B40" s="351" t="s">
        <v>272</v>
      </c>
      <c r="C40" s="336"/>
      <c r="D40" s="729">
        <v>0</v>
      </c>
      <c r="E40" s="768"/>
      <c r="F40" s="729">
        <f t="shared" si="9"/>
        <v>0</v>
      </c>
    </row>
    <row r="41" spans="1:6" s="349" customFormat="1" ht="12" customHeight="1" x14ac:dyDescent="0.2">
      <c r="A41" s="12" t="s">
        <v>168</v>
      </c>
      <c r="B41" s="351" t="s">
        <v>273</v>
      </c>
      <c r="C41" s="336">
        <v>4748</v>
      </c>
      <c r="D41" s="729">
        <v>4748</v>
      </c>
      <c r="E41" s="768">
        <v>7830</v>
      </c>
      <c r="F41" s="729">
        <f t="shared" si="9"/>
        <v>12578</v>
      </c>
    </row>
    <row r="42" spans="1:6" s="349" customFormat="1" ht="12" customHeight="1" x14ac:dyDescent="0.2">
      <c r="A42" s="12" t="s">
        <v>169</v>
      </c>
      <c r="B42" s="351" t="s">
        <v>274</v>
      </c>
      <c r="C42" s="336">
        <v>1400</v>
      </c>
      <c r="D42" s="729">
        <v>1400</v>
      </c>
      <c r="E42" s="768">
        <v>3765</v>
      </c>
      <c r="F42" s="729">
        <f t="shared" si="9"/>
        <v>5165</v>
      </c>
    </row>
    <row r="43" spans="1:6" s="349" customFormat="1" ht="12" customHeight="1" x14ac:dyDescent="0.2">
      <c r="A43" s="12" t="s">
        <v>170</v>
      </c>
      <c r="B43" s="351" t="s">
        <v>275</v>
      </c>
      <c r="C43" s="336">
        <v>355</v>
      </c>
      <c r="D43" s="729">
        <v>355</v>
      </c>
      <c r="E43" s="768"/>
      <c r="F43" s="729">
        <f t="shared" si="9"/>
        <v>355</v>
      </c>
    </row>
    <row r="44" spans="1:6" s="349" customFormat="1" ht="12" customHeight="1" x14ac:dyDescent="0.2">
      <c r="A44" s="12" t="s">
        <v>266</v>
      </c>
      <c r="B44" s="351" t="s">
        <v>276</v>
      </c>
      <c r="C44" s="339"/>
      <c r="D44" s="729">
        <v>0</v>
      </c>
      <c r="E44" s="769"/>
      <c r="F44" s="729">
        <f t="shared" si="9"/>
        <v>0</v>
      </c>
    </row>
    <row r="45" spans="1:6" s="349" customFormat="1" ht="12" customHeight="1" x14ac:dyDescent="0.2">
      <c r="A45" s="14" t="s">
        <v>267</v>
      </c>
      <c r="B45" s="352" t="s">
        <v>426</v>
      </c>
      <c r="C45" s="340">
        <v>50</v>
      </c>
      <c r="D45" s="729">
        <v>50</v>
      </c>
      <c r="E45" s="770"/>
      <c r="F45" s="729">
        <f t="shared" si="9"/>
        <v>50</v>
      </c>
    </row>
    <row r="46" spans="1:6" s="349" customFormat="1" ht="12" customHeight="1" thickBot="1" x14ac:dyDescent="0.25">
      <c r="A46" s="14" t="s">
        <v>425</v>
      </c>
      <c r="B46" s="259" t="s">
        <v>277</v>
      </c>
      <c r="C46" s="340">
        <v>16</v>
      </c>
      <c r="D46" s="729">
        <v>16</v>
      </c>
      <c r="E46" s="770"/>
      <c r="F46" s="729">
        <f t="shared" si="9"/>
        <v>16</v>
      </c>
    </row>
    <row r="47" spans="1:6" s="349" customFormat="1" ht="12" customHeight="1" thickBot="1" x14ac:dyDescent="0.25">
      <c r="A47" s="18" t="s">
        <v>23</v>
      </c>
      <c r="B47" s="19" t="s">
        <v>278</v>
      </c>
      <c r="C47" s="335">
        <f>SUM(C48:C52)</f>
        <v>0</v>
      </c>
      <c r="D47" s="261">
        <v>0</v>
      </c>
      <c r="E47" s="335">
        <f t="shared" ref="E47:F47" si="10">SUM(E48:E52)</f>
        <v>25317</v>
      </c>
      <c r="F47" s="261">
        <f t="shared" si="10"/>
        <v>25317</v>
      </c>
    </row>
    <row r="48" spans="1:6" s="349" customFormat="1" ht="12" customHeight="1" x14ac:dyDescent="0.2">
      <c r="A48" s="13" t="s">
        <v>92</v>
      </c>
      <c r="B48" s="350" t="s">
        <v>282</v>
      </c>
      <c r="C48" s="392"/>
      <c r="D48" s="731">
        <v>0</v>
      </c>
      <c r="E48" s="641"/>
      <c r="F48" s="731">
        <f>D48+E48</f>
        <v>0</v>
      </c>
    </row>
    <row r="49" spans="1:6" s="349" customFormat="1" ht="12" customHeight="1" x14ac:dyDescent="0.2">
      <c r="A49" s="12" t="s">
        <v>93</v>
      </c>
      <c r="B49" s="351" t="s">
        <v>283</v>
      </c>
      <c r="C49" s="339"/>
      <c r="D49" s="731">
        <v>0</v>
      </c>
      <c r="E49" s="769">
        <v>25317</v>
      </c>
      <c r="F49" s="731">
        <f>D49+E49</f>
        <v>25317</v>
      </c>
    </row>
    <row r="50" spans="1:6" s="349" customFormat="1" ht="12" customHeight="1" x14ac:dyDescent="0.2">
      <c r="A50" s="12" t="s">
        <v>279</v>
      </c>
      <c r="B50" s="351" t="s">
        <v>284</v>
      </c>
      <c r="C50" s="339"/>
      <c r="D50" s="731">
        <v>0</v>
      </c>
      <c r="E50" s="769"/>
      <c r="F50" s="731">
        <f t="shared" ref="F50:F52" si="11">D50+E50</f>
        <v>0</v>
      </c>
    </row>
    <row r="51" spans="1:6" s="349" customFormat="1" ht="12" customHeight="1" x14ac:dyDescent="0.2">
      <c r="A51" s="12" t="s">
        <v>280</v>
      </c>
      <c r="B51" s="351" t="s">
        <v>285</v>
      </c>
      <c r="C51" s="339"/>
      <c r="D51" s="731">
        <v>0</v>
      </c>
      <c r="E51" s="769"/>
      <c r="F51" s="731">
        <f t="shared" si="11"/>
        <v>0</v>
      </c>
    </row>
    <row r="52" spans="1:6" s="349" customFormat="1" ht="12" customHeight="1" thickBot="1" x14ac:dyDescent="0.25">
      <c r="A52" s="14" t="s">
        <v>281</v>
      </c>
      <c r="B52" s="259" t="s">
        <v>286</v>
      </c>
      <c r="C52" s="340"/>
      <c r="D52" s="731">
        <v>0</v>
      </c>
      <c r="E52" s="770"/>
      <c r="F52" s="731">
        <f t="shared" si="11"/>
        <v>0</v>
      </c>
    </row>
    <row r="53" spans="1:6" s="349" customFormat="1" ht="12" customHeight="1" thickBot="1" x14ac:dyDescent="0.25">
      <c r="A53" s="18" t="s">
        <v>171</v>
      </c>
      <c r="B53" s="19" t="s">
        <v>287</v>
      </c>
      <c r="C53" s="335">
        <f>SUM(C54:C56)</f>
        <v>1020</v>
      </c>
      <c r="D53" s="261">
        <v>6002</v>
      </c>
      <c r="E53" s="335">
        <f t="shared" ref="E53:F53" si="12">SUM(E54:E56)</f>
        <v>0</v>
      </c>
      <c r="F53" s="261">
        <f t="shared" si="12"/>
        <v>6002</v>
      </c>
    </row>
    <row r="54" spans="1:6" s="349" customFormat="1" ht="12" customHeight="1" x14ac:dyDescent="0.2">
      <c r="A54" s="13" t="s">
        <v>94</v>
      </c>
      <c r="B54" s="350" t="s">
        <v>288</v>
      </c>
      <c r="C54" s="337"/>
      <c r="D54" s="729">
        <v>0</v>
      </c>
      <c r="E54" s="767"/>
      <c r="F54" s="729">
        <f>D54+E54</f>
        <v>0</v>
      </c>
    </row>
    <row r="55" spans="1:6" s="349" customFormat="1" ht="12" customHeight="1" x14ac:dyDescent="0.2">
      <c r="A55" s="12" t="s">
        <v>95</v>
      </c>
      <c r="B55" s="351" t="s">
        <v>419</v>
      </c>
      <c r="C55" s="336">
        <v>1020</v>
      </c>
      <c r="D55" s="729">
        <v>1020</v>
      </c>
      <c r="E55" s="768"/>
      <c r="F55" s="729">
        <f>D55+E55</f>
        <v>1020</v>
      </c>
    </row>
    <row r="56" spans="1:6" s="349" customFormat="1" ht="12" customHeight="1" x14ac:dyDescent="0.2">
      <c r="A56" s="12" t="s">
        <v>291</v>
      </c>
      <c r="B56" s="351" t="s">
        <v>289</v>
      </c>
      <c r="C56" s="336"/>
      <c r="D56" s="729">
        <v>4982</v>
      </c>
      <c r="E56" s="768"/>
      <c r="F56" s="729">
        <f t="shared" ref="F56:F57" si="13">D56+E56</f>
        <v>4982</v>
      </c>
    </row>
    <row r="57" spans="1:6" s="349" customFormat="1" ht="12" customHeight="1" thickBot="1" x14ac:dyDescent="0.25">
      <c r="A57" s="14" t="s">
        <v>292</v>
      </c>
      <c r="B57" s="259" t="s">
        <v>290</v>
      </c>
      <c r="C57" s="338"/>
      <c r="D57" s="729">
        <v>0</v>
      </c>
      <c r="E57" s="638"/>
      <c r="F57" s="729">
        <f t="shared" si="13"/>
        <v>0</v>
      </c>
    </row>
    <row r="58" spans="1:6" s="349" customFormat="1" ht="12" customHeight="1" thickBot="1" x14ac:dyDescent="0.25">
      <c r="A58" s="18" t="s">
        <v>25</v>
      </c>
      <c r="B58" s="257" t="s">
        <v>293</v>
      </c>
      <c r="C58" s="335">
        <f>SUM(C59:C61)</f>
        <v>5396</v>
      </c>
      <c r="D58" s="261">
        <v>5396</v>
      </c>
      <c r="E58" s="335">
        <f t="shared" ref="E58:F58" si="14">SUM(E59:E61)</f>
        <v>0</v>
      </c>
      <c r="F58" s="261">
        <f t="shared" si="14"/>
        <v>5396</v>
      </c>
    </row>
    <row r="59" spans="1:6" s="349" customFormat="1" ht="12" customHeight="1" x14ac:dyDescent="0.2">
      <c r="A59" s="13" t="s">
        <v>172</v>
      </c>
      <c r="B59" s="350" t="s">
        <v>295</v>
      </c>
      <c r="C59" s="339"/>
      <c r="D59" s="732">
        <v>0</v>
      </c>
      <c r="E59" s="769"/>
      <c r="F59" s="732">
        <f>D59+E59</f>
        <v>0</v>
      </c>
    </row>
    <row r="60" spans="1:6" s="349" customFormat="1" ht="12" customHeight="1" x14ac:dyDescent="0.2">
      <c r="A60" s="12" t="s">
        <v>173</v>
      </c>
      <c r="B60" s="351" t="s">
        <v>420</v>
      </c>
      <c r="C60" s="339">
        <v>4650</v>
      </c>
      <c r="D60" s="732">
        <v>4650</v>
      </c>
      <c r="E60" s="769"/>
      <c r="F60" s="732">
        <f>D60+E60</f>
        <v>4650</v>
      </c>
    </row>
    <row r="61" spans="1:6" s="349" customFormat="1" ht="12" customHeight="1" x14ac:dyDescent="0.2">
      <c r="A61" s="12" t="s">
        <v>221</v>
      </c>
      <c r="B61" s="351" t="s">
        <v>296</v>
      </c>
      <c r="C61" s="339">
        <v>746</v>
      </c>
      <c r="D61" s="732">
        <v>746</v>
      </c>
      <c r="E61" s="769"/>
      <c r="F61" s="732">
        <f>D61+E61</f>
        <v>746</v>
      </c>
    </row>
    <row r="62" spans="1:6" s="349" customFormat="1" ht="12" customHeight="1" thickBot="1" x14ac:dyDescent="0.25">
      <c r="A62" s="14" t="s">
        <v>294</v>
      </c>
      <c r="B62" s="259" t="s">
        <v>297</v>
      </c>
      <c r="C62" s="339"/>
      <c r="D62" s="732">
        <v>0</v>
      </c>
      <c r="E62" s="769"/>
      <c r="F62" s="732">
        <f>D62+E62</f>
        <v>0</v>
      </c>
    </row>
    <row r="63" spans="1:6" s="349" customFormat="1" ht="12" customHeight="1" thickBot="1" x14ac:dyDescent="0.25">
      <c r="A63" s="411" t="s">
        <v>464</v>
      </c>
      <c r="B63" s="19" t="s">
        <v>298</v>
      </c>
      <c r="C63" s="341">
        <f>+C6+C13+C20+C27+C35+C47+C53+C58</f>
        <v>458474</v>
      </c>
      <c r="D63" s="264">
        <v>487090</v>
      </c>
      <c r="E63" s="341">
        <f t="shared" ref="E63:F63" si="15">+E6+E13+E20+E27+E35+E47+E53+E58</f>
        <v>86713</v>
      </c>
      <c r="F63" s="264">
        <f t="shared" si="15"/>
        <v>573803</v>
      </c>
    </row>
    <row r="64" spans="1:6" s="349" customFormat="1" ht="12" customHeight="1" thickBot="1" x14ac:dyDescent="0.25">
      <c r="A64" s="393" t="s">
        <v>299</v>
      </c>
      <c r="B64" s="257" t="s">
        <v>300</v>
      </c>
      <c r="C64" s="335">
        <f>SUM(C65:C67)</f>
        <v>0</v>
      </c>
      <c r="D64" s="261">
        <v>0</v>
      </c>
      <c r="E64" s="635">
        <f>SUM(E65:E67)</f>
        <v>0</v>
      </c>
      <c r="F64" s="261">
        <f>SUM(F65:F67)</f>
        <v>0</v>
      </c>
    </row>
    <row r="65" spans="1:6" s="349" customFormat="1" ht="12" customHeight="1" x14ac:dyDescent="0.2">
      <c r="A65" s="13" t="s">
        <v>331</v>
      </c>
      <c r="B65" s="350" t="s">
        <v>301</v>
      </c>
      <c r="C65" s="339"/>
      <c r="D65" s="732">
        <v>0</v>
      </c>
      <c r="E65" s="769"/>
      <c r="F65" s="732">
        <f t="shared" ref="F65:F86" si="16">C65+E65</f>
        <v>0</v>
      </c>
    </row>
    <row r="66" spans="1:6" s="349" customFormat="1" ht="12" customHeight="1" x14ac:dyDescent="0.2">
      <c r="A66" s="12" t="s">
        <v>340</v>
      </c>
      <c r="B66" s="351" t="s">
        <v>302</v>
      </c>
      <c r="C66" s="339"/>
      <c r="D66" s="732">
        <v>0</v>
      </c>
      <c r="E66" s="769"/>
      <c r="F66" s="732">
        <f t="shared" si="16"/>
        <v>0</v>
      </c>
    </row>
    <row r="67" spans="1:6" s="349" customFormat="1" ht="12" customHeight="1" thickBot="1" x14ac:dyDescent="0.25">
      <c r="A67" s="14" t="s">
        <v>341</v>
      </c>
      <c r="B67" s="407" t="s">
        <v>449</v>
      </c>
      <c r="C67" s="339"/>
      <c r="D67" s="732">
        <v>0</v>
      </c>
      <c r="E67" s="769"/>
      <c r="F67" s="732">
        <f t="shared" si="16"/>
        <v>0</v>
      </c>
    </row>
    <row r="68" spans="1:6" s="349" customFormat="1" ht="12" customHeight="1" thickBot="1" x14ac:dyDescent="0.25">
      <c r="A68" s="393" t="s">
        <v>304</v>
      </c>
      <c r="B68" s="257" t="s">
        <v>305</v>
      </c>
      <c r="C68" s="335">
        <f>SUM(C69:C72)</f>
        <v>0</v>
      </c>
      <c r="D68" s="261">
        <v>0</v>
      </c>
      <c r="E68" s="635">
        <f>SUM(E69:E72)</f>
        <v>0</v>
      </c>
      <c r="F68" s="261">
        <f>SUM(F69:F72)</f>
        <v>0</v>
      </c>
    </row>
    <row r="69" spans="1:6" s="349" customFormat="1" ht="12" customHeight="1" x14ac:dyDescent="0.2">
      <c r="A69" s="13" t="s">
        <v>141</v>
      </c>
      <c r="B69" s="350" t="s">
        <v>306</v>
      </c>
      <c r="C69" s="339"/>
      <c r="D69" s="732">
        <v>0</v>
      </c>
      <c r="E69" s="769"/>
      <c r="F69" s="732">
        <f t="shared" si="16"/>
        <v>0</v>
      </c>
    </row>
    <row r="70" spans="1:6" s="349" customFormat="1" ht="12" customHeight="1" x14ac:dyDescent="0.2">
      <c r="A70" s="12" t="s">
        <v>142</v>
      </c>
      <c r="B70" s="351" t="s">
        <v>307</v>
      </c>
      <c r="C70" s="339"/>
      <c r="D70" s="732">
        <v>0</v>
      </c>
      <c r="E70" s="769"/>
      <c r="F70" s="732">
        <f t="shared" si="16"/>
        <v>0</v>
      </c>
    </row>
    <row r="71" spans="1:6" s="349" customFormat="1" ht="12" customHeight="1" x14ac:dyDescent="0.2">
      <c r="A71" s="12" t="s">
        <v>332</v>
      </c>
      <c r="B71" s="351" t="s">
        <v>308</v>
      </c>
      <c r="C71" s="339"/>
      <c r="D71" s="732">
        <v>0</v>
      </c>
      <c r="E71" s="769"/>
      <c r="F71" s="732">
        <f t="shared" si="16"/>
        <v>0</v>
      </c>
    </row>
    <row r="72" spans="1:6" s="349" customFormat="1" ht="12" customHeight="1" thickBot="1" x14ac:dyDescent="0.25">
      <c r="A72" s="14" t="s">
        <v>333</v>
      </c>
      <c r="B72" s="259" t="s">
        <v>309</v>
      </c>
      <c r="C72" s="339"/>
      <c r="D72" s="732">
        <v>0</v>
      </c>
      <c r="E72" s="769"/>
      <c r="F72" s="732">
        <f t="shared" si="16"/>
        <v>0</v>
      </c>
    </row>
    <row r="73" spans="1:6" s="349" customFormat="1" ht="12" customHeight="1" thickBot="1" x14ac:dyDescent="0.25">
      <c r="A73" s="393" t="s">
        <v>310</v>
      </c>
      <c r="B73" s="257" t="s">
        <v>311</v>
      </c>
      <c r="C73" s="335">
        <f>SUM(C74:C75)</f>
        <v>0</v>
      </c>
      <c r="D73" s="261">
        <v>0</v>
      </c>
      <c r="E73" s="635">
        <f>SUM(E74:E75)</f>
        <v>0</v>
      </c>
      <c r="F73" s="261">
        <f>SUM(F74:F75)</f>
        <v>0</v>
      </c>
    </row>
    <row r="74" spans="1:6" s="349" customFormat="1" ht="12" customHeight="1" x14ac:dyDescent="0.2">
      <c r="A74" s="13" t="s">
        <v>334</v>
      </c>
      <c r="B74" s="350" t="s">
        <v>312</v>
      </c>
      <c r="C74" s="339">
        <v>0</v>
      </c>
      <c r="D74" s="732">
        <v>0</v>
      </c>
      <c r="E74" s="769"/>
      <c r="F74" s="732">
        <f t="shared" si="16"/>
        <v>0</v>
      </c>
    </row>
    <row r="75" spans="1:6" s="349" customFormat="1" ht="12" customHeight="1" thickBot="1" x14ac:dyDescent="0.25">
      <c r="A75" s="14" t="s">
        <v>335</v>
      </c>
      <c r="B75" s="259" t="s">
        <v>313</v>
      </c>
      <c r="C75" s="339"/>
      <c r="D75" s="732">
        <v>0</v>
      </c>
      <c r="E75" s="769"/>
      <c r="F75" s="732">
        <f t="shared" si="16"/>
        <v>0</v>
      </c>
    </row>
    <row r="76" spans="1:6" s="349" customFormat="1" ht="12" customHeight="1" thickBot="1" x14ac:dyDescent="0.25">
      <c r="A76" s="393" t="s">
        <v>314</v>
      </c>
      <c r="B76" s="257" t="s">
        <v>315</v>
      </c>
      <c r="C76" s="335">
        <f>SUM(C77:C79)</f>
        <v>0</v>
      </c>
      <c r="D76" s="261">
        <v>0</v>
      </c>
      <c r="E76" s="635">
        <f>SUM(E77:E79)</f>
        <v>0</v>
      </c>
      <c r="F76" s="261">
        <f>SUM(F77:F79)</f>
        <v>0</v>
      </c>
    </row>
    <row r="77" spans="1:6" s="349" customFormat="1" ht="12" customHeight="1" x14ac:dyDescent="0.2">
      <c r="A77" s="13" t="s">
        <v>336</v>
      </c>
      <c r="B77" s="350" t="s">
        <v>316</v>
      </c>
      <c r="C77" s="339"/>
      <c r="D77" s="732">
        <v>0</v>
      </c>
      <c r="E77" s="769"/>
      <c r="F77" s="732">
        <f t="shared" si="16"/>
        <v>0</v>
      </c>
    </row>
    <row r="78" spans="1:6" s="349" customFormat="1" ht="12" customHeight="1" x14ac:dyDescent="0.2">
      <c r="A78" s="12" t="s">
        <v>337</v>
      </c>
      <c r="B78" s="351" t="s">
        <v>317</v>
      </c>
      <c r="C78" s="339"/>
      <c r="D78" s="732">
        <v>0</v>
      </c>
      <c r="E78" s="769"/>
      <c r="F78" s="732">
        <f t="shared" si="16"/>
        <v>0</v>
      </c>
    </row>
    <row r="79" spans="1:6" s="349" customFormat="1" ht="12" customHeight="1" thickBot="1" x14ac:dyDescent="0.25">
      <c r="A79" s="14" t="s">
        <v>338</v>
      </c>
      <c r="B79" s="259" t="s">
        <v>318</v>
      </c>
      <c r="C79" s="339"/>
      <c r="D79" s="732">
        <v>0</v>
      </c>
      <c r="E79" s="769"/>
      <c r="F79" s="732">
        <f t="shared" si="16"/>
        <v>0</v>
      </c>
    </row>
    <row r="80" spans="1:6" s="349" customFormat="1" ht="12" customHeight="1" thickBot="1" x14ac:dyDescent="0.25">
      <c r="A80" s="393" t="s">
        <v>319</v>
      </c>
      <c r="B80" s="257" t="s">
        <v>339</v>
      </c>
      <c r="C80" s="335">
        <f>SUM(C81:C84)</f>
        <v>0</v>
      </c>
      <c r="D80" s="261">
        <v>0</v>
      </c>
      <c r="E80" s="635">
        <f>SUM(E81:E84)</f>
        <v>0</v>
      </c>
      <c r="F80" s="261">
        <f>SUM(F81:F84)</f>
        <v>0</v>
      </c>
    </row>
    <row r="81" spans="1:6" s="349" customFormat="1" ht="12" customHeight="1" x14ac:dyDescent="0.2">
      <c r="A81" s="354" t="s">
        <v>320</v>
      </c>
      <c r="B81" s="350" t="s">
        <v>321</v>
      </c>
      <c r="C81" s="339"/>
      <c r="D81" s="732">
        <v>0</v>
      </c>
      <c r="E81" s="769"/>
      <c r="F81" s="732">
        <f t="shared" si="16"/>
        <v>0</v>
      </c>
    </row>
    <row r="82" spans="1:6" s="349" customFormat="1" ht="12" customHeight="1" x14ac:dyDescent="0.2">
      <c r="A82" s="355" t="s">
        <v>322</v>
      </c>
      <c r="B82" s="351" t="s">
        <v>323</v>
      </c>
      <c r="C82" s="339"/>
      <c r="D82" s="732">
        <v>0</v>
      </c>
      <c r="E82" s="769"/>
      <c r="F82" s="732">
        <f t="shared" si="16"/>
        <v>0</v>
      </c>
    </row>
    <row r="83" spans="1:6" s="349" customFormat="1" ht="12" customHeight="1" x14ac:dyDescent="0.2">
      <c r="A83" s="355" t="s">
        <v>324</v>
      </c>
      <c r="B83" s="351" t="s">
        <v>325</v>
      </c>
      <c r="C83" s="339"/>
      <c r="D83" s="732">
        <v>0</v>
      </c>
      <c r="E83" s="769"/>
      <c r="F83" s="732">
        <f t="shared" si="16"/>
        <v>0</v>
      </c>
    </row>
    <row r="84" spans="1:6" s="349" customFormat="1" ht="12" customHeight="1" thickBot="1" x14ac:dyDescent="0.25">
      <c r="A84" s="356" t="s">
        <v>326</v>
      </c>
      <c r="B84" s="259" t="s">
        <v>327</v>
      </c>
      <c r="C84" s="339"/>
      <c r="D84" s="732">
        <v>0</v>
      </c>
      <c r="E84" s="769"/>
      <c r="F84" s="732">
        <f t="shared" si="16"/>
        <v>0</v>
      </c>
    </row>
    <row r="85" spans="1:6" s="349" customFormat="1" ht="12" customHeight="1" thickBot="1" x14ac:dyDescent="0.25">
      <c r="A85" s="393" t="s">
        <v>328</v>
      </c>
      <c r="B85" s="257" t="s">
        <v>463</v>
      </c>
      <c r="C85" s="395"/>
      <c r="D85" s="261">
        <v>0</v>
      </c>
      <c r="E85" s="642"/>
      <c r="F85" s="261">
        <f t="shared" si="16"/>
        <v>0</v>
      </c>
    </row>
    <row r="86" spans="1:6" s="349" customFormat="1" ht="13.5" customHeight="1" thickBot="1" x14ac:dyDescent="0.25">
      <c r="A86" s="393" t="s">
        <v>330</v>
      </c>
      <c r="B86" s="257" t="s">
        <v>329</v>
      </c>
      <c r="C86" s="395"/>
      <c r="D86" s="261">
        <v>0</v>
      </c>
      <c r="E86" s="642"/>
      <c r="F86" s="261">
        <f t="shared" si="16"/>
        <v>0</v>
      </c>
    </row>
    <row r="87" spans="1:6" s="349" customFormat="1" ht="15.75" customHeight="1" thickBot="1" x14ac:dyDescent="0.25">
      <c r="A87" s="393" t="s">
        <v>342</v>
      </c>
      <c r="B87" s="357" t="s">
        <v>466</v>
      </c>
      <c r="C87" s="341">
        <f>+C64+C68+C73+C76+C80+C86+C85</f>
        <v>0</v>
      </c>
      <c r="D87" s="264">
        <v>0</v>
      </c>
      <c r="E87" s="639">
        <f>+E64+E68+E73+E76+E80+E86+E85</f>
        <v>0</v>
      </c>
      <c r="F87" s="264">
        <f>+F64+F68+F73+F76+F80+F86+F85</f>
        <v>0</v>
      </c>
    </row>
    <row r="88" spans="1:6" s="349" customFormat="1" ht="25.5" customHeight="1" thickBot="1" x14ac:dyDescent="0.25">
      <c r="A88" s="394" t="s">
        <v>465</v>
      </c>
      <c r="B88" s="358" t="s">
        <v>467</v>
      </c>
      <c r="C88" s="341">
        <f>+C63+C87</f>
        <v>458474</v>
      </c>
      <c r="D88" s="264">
        <v>487090</v>
      </c>
      <c r="E88" s="341">
        <f t="shared" ref="E88:F88" si="17">+E63+E87</f>
        <v>86713</v>
      </c>
      <c r="F88" s="264">
        <f t="shared" si="17"/>
        <v>573803</v>
      </c>
    </row>
    <row r="89" spans="1:6" s="349" customFormat="1" ht="83.25" customHeight="1" x14ac:dyDescent="0.2">
      <c r="A89" s="643"/>
      <c r="B89" s="644"/>
      <c r="C89" s="662"/>
    </row>
    <row r="90" spans="1:6" ht="16.5" customHeight="1" x14ac:dyDescent="0.25">
      <c r="A90" s="936" t="s">
        <v>46</v>
      </c>
      <c r="B90" s="936"/>
      <c r="C90" s="936"/>
      <c r="D90" s="936"/>
      <c r="E90" s="936"/>
      <c r="F90" s="936"/>
    </row>
    <row r="91" spans="1:6" s="359" customFormat="1" ht="16.5" customHeight="1" thickBot="1" x14ac:dyDescent="0.3">
      <c r="A91" s="950" t="s">
        <v>145</v>
      </c>
      <c r="B91" s="950"/>
      <c r="C91" s="113"/>
      <c r="D91" s="647"/>
      <c r="F91" s="113" t="str">
        <f>F2</f>
        <v>ezer forintban!</v>
      </c>
    </row>
    <row r="92" spans="1:6" x14ac:dyDescent="0.25">
      <c r="A92" s="946" t="s">
        <v>67</v>
      </c>
      <c r="B92" s="948" t="s">
        <v>814</v>
      </c>
      <c r="C92" s="937" t="str">
        <f>+CONCATENATE(LEFT([1]ÖSSZEFÜGGÉSEK!A6,4),". évi")</f>
        <v>2017. évi</v>
      </c>
      <c r="D92" s="937"/>
      <c r="E92" s="938"/>
      <c r="F92" s="939"/>
    </row>
    <row r="93" spans="1:6" ht="36.75" thickBot="1" x14ac:dyDescent="0.3">
      <c r="A93" s="947"/>
      <c r="B93" s="949"/>
      <c r="C93" s="661" t="s">
        <v>816</v>
      </c>
      <c r="D93" s="661" t="s">
        <v>869</v>
      </c>
      <c r="E93" s="633" t="s">
        <v>995</v>
      </c>
      <c r="F93" s="634" t="str">
        <f>+CONCATENATE(LEFT([1]ÖSSZEFÜGGÉSEK!A95,4),"……….",CHAR(10),"Módosítás utáni")</f>
        <v>……….
Módosítás utáni</v>
      </c>
    </row>
    <row r="94" spans="1:6" s="348" customFormat="1" ht="12" customHeight="1" thickBot="1" x14ac:dyDescent="0.25">
      <c r="A94" s="25" t="s">
        <v>481</v>
      </c>
      <c r="B94" s="26" t="s">
        <v>482</v>
      </c>
      <c r="C94" s="26" t="s">
        <v>483</v>
      </c>
      <c r="D94" s="766" t="s">
        <v>485</v>
      </c>
      <c r="E94" s="345" t="s">
        <v>484</v>
      </c>
      <c r="F94" s="648" t="s">
        <v>871</v>
      </c>
    </row>
    <row r="95" spans="1:6" ht="12" customHeight="1" thickBot="1" x14ac:dyDescent="0.3">
      <c r="A95" s="20" t="s">
        <v>18</v>
      </c>
      <c r="B95" s="24" t="s">
        <v>427</v>
      </c>
      <c r="C95" s="334">
        <f>C96+C97+C98+C99+C100+C113</f>
        <v>708362</v>
      </c>
      <c r="D95" s="261">
        <v>743032</v>
      </c>
      <c r="E95" s="334">
        <f t="shared" ref="E95:F95" si="18">E96+E97+E98+E99+E100+E113</f>
        <v>970054</v>
      </c>
      <c r="F95" s="741">
        <f t="shared" si="18"/>
        <v>1713086</v>
      </c>
    </row>
    <row r="96" spans="1:6" ht="12" customHeight="1" x14ac:dyDescent="0.25">
      <c r="A96" s="15" t="s">
        <v>96</v>
      </c>
      <c r="B96" s="8" t="s">
        <v>48</v>
      </c>
      <c r="C96" s="421">
        <v>130001</v>
      </c>
      <c r="D96" s="733">
        <v>131775</v>
      </c>
      <c r="E96" s="649">
        <v>-917</v>
      </c>
      <c r="F96" s="733">
        <f>D96+E96</f>
        <v>130858</v>
      </c>
    </row>
    <row r="97" spans="1:6" ht="12" customHeight="1" x14ac:dyDescent="0.25">
      <c r="A97" s="12" t="s">
        <v>97</v>
      </c>
      <c r="B97" s="6" t="s">
        <v>174</v>
      </c>
      <c r="C97" s="336">
        <v>28914</v>
      </c>
      <c r="D97" s="734">
        <v>29208</v>
      </c>
      <c r="E97" s="768">
        <v>-432</v>
      </c>
      <c r="F97" s="734">
        <f>D97+E97</f>
        <v>28776</v>
      </c>
    </row>
    <row r="98" spans="1:6" ht="12" customHeight="1" x14ac:dyDescent="0.25">
      <c r="A98" s="12" t="s">
        <v>98</v>
      </c>
      <c r="B98" s="6" t="s">
        <v>132</v>
      </c>
      <c r="C98" s="338">
        <v>113905</v>
      </c>
      <c r="D98" s="734">
        <v>134386</v>
      </c>
      <c r="E98" s="638">
        <v>9314</v>
      </c>
      <c r="F98" s="734">
        <f t="shared" ref="F98:F115" si="19">D98+E98</f>
        <v>143700</v>
      </c>
    </row>
    <row r="99" spans="1:6" ht="12" customHeight="1" x14ac:dyDescent="0.25">
      <c r="A99" s="12" t="s">
        <v>99</v>
      </c>
      <c r="B99" s="9" t="s">
        <v>175</v>
      </c>
      <c r="C99" s="338">
        <v>13600</v>
      </c>
      <c r="D99" s="734">
        <v>13600</v>
      </c>
      <c r="E99" s="638"/>
      <c r="F99" s="734">
        <f t="shared" si="19"/>
        <v>13600</v>
      </c>
    </row>
    <row r="100" spans="1:6" ht="12" customHeight="1" x14ac:dyDescent="0.25">
      <c r="A100" s="12" t="s">
        <v>110</v>
      </c>
      <c r="B100" s="17" t="s">
        <v>176</v>
      </c>
      <c r="C100" s="338">
        <v>396710</v>
      </c>
      <c r="D100" s="698">
        <v>408831</v>
      </c>
      <c r="E100" s="338">
        <f>SUM(E101:E112)</f>
        <v>-5713</v>
      </c>
      <c r="F100" s="734">
        <f t="shared" si="19"/>
        <v>403118</v>
      </c>
    </row>
    <row r="101" spans="1:6" ht="12" customHeight="1" x14ac:dyDescent="0.25">
      <c r="A101" s="12" t="s">
        <v>100</v>
      </c>
      <c r="B101" s="6" t="s">
        <v>432</v>
      </c>
      <c r="C101" s="338"/>
      <c r="D101" s="736">
        <v>319</v>
      </c>
      <c r="E101" s="638"/>
      <c r="F101" s="734">
        <f t="shared" si="19"/>
        <v>319</v>
      </c>
    </row>
    <row r="102" spans="1:6" ht="12" customHeight="1" x14ac:dyDescent="0.25">
      <c r="A102" s="12" t="s">
        <v>101</v>
      </c>
      <c r="B102" s="118" t="s">
        <v>431</v>
      </c>
      <c r="C102" s="338"/>
      <c r="D102" s="736">
        <v>0</v>
      </c>
      <c r="E102" s="638"/>
      <c r="F102" s="734">
        <f t="shared" si="19"/>
        <v>0</v>
      </c>
    </row>
    <row r="103" spans="1:6" ht="12" customHeight="1" x14ac:dyDescent="0.25">
      <c r="A103" s="12" t="s">
        <v>111</v>
      </c>
      <c r="B103" s="118" t="s">
        <v>430</v>
      </c>
      <c r="C103" s="338"/>
      <c r="D103" s="736">
        <v>0</v>
      </c>
      <c r="E103" s="638"/>
      <c r="F103" s="734">
        <f t="shared" si="19"/>
        <v>0</v>
      </c>
    </row>
    <row r="104" spans="1:6" ht="12" customHeight="1" x14ac:dyDescent="0.25">
      <c r="A104" s="12" t="s">
        <v>112</v>
      </c>
      <c r="B104" s="116" t="s">
        <v>345</v>
      </c>
      <c r="C104" s="338"/>
      <c r="D104" s="736">
        <v>0</v>
      </c>
      <c r="E104" s="638"/>
      <c r="F104" s="734">
        <f t="shared" si="19"/>
        <v>0</v>
      </c>
    </row>
    <row r="105" spans="1:6" ht="12" customHeight="1" x14ac:dyDescent="0.25">
      <c r="A105" s="12" t="s">
        <v>113</v>
      </c>
      <c r="B105" s="117" t="s">
        <v>346</v>
      </c>
      <c r="C105" s="338"/>
      <c r="D105" s="736">
        <v>0</v>
      </c>
      <c r="E105" s="638"/>
      <c r="F105" s="734">
        <f t="shared" si="19"/>
        <v>0</v>
      </c>
    </row>
    <row r="106" spans="1:6" ht="12" customHeight="1" x14ac:dyDescent="0.25">
      <c r="A106" s="12" t="s">
        <v>114</v>
      </c>
      <c r="B106" s="117" t="s">
        <v>347</v>
      </c>
      <c r="C106" s="338"/>
      <c r="D106" s="736">
        <v>0</v>
      </c>
      <c r="E106" s="638"/>
      <c r="F106" s="734">
        <f t="shared" si="19"/>
        <v>0</v>
      </c>
    </row>
    <row r="107" spans="1:6" ht="12" customHeight="1" x14ac:dyDescent="0.25">
      <c r="A107" s="12" t="s">
        <v>116</v>
      </c>
      <c r="B107" s="116" t="s">
        <v>348</v>
      </c>
      <c r="C107" s="338">
        <v>320708</v>
      </c>
      <c r="D107" s="736">
        <v>333610</v>
      </c>
      <c r="E107" s="638">
        <v>-7384</v>
      </c>
      <c r="F107" s="734">
        <f t="shared" si="19"/>
        <v>326226</v>
      </c>
    </row>
    <row r="108" spans="1:6" ht="12" customHeight="1" x14ac:dyDescent="0.25">
      <c r="A108" s="12" t="s">
        <v>177</v>
      </c>
      <c r="B108" s="116" t="s">
        <v>349</v>
      </c>
      <c r="C108" s="338"/>
      <c r="D108" s="736">
        <v>0</v>
      </c>
      <c r="E108" s="638"/>
      <c r="F108" s="734">
        <f t="shared" si="19"/>
        <v>0</v>
      </c>
    </row>
    <row r="109" spans="1:6" ht="12" customHeight="1" x14ac:dyDescent="0.25">
      <c r="A109" s="12" t="s">
        <v>343</v>
      </c>
      <c r="B109" s="117" t="s">
        <v>350</v>
      </c>
      <c r="C109" s="338"/>
      <c r="D109" s="736">
        <v>0</v>
      </c>
      <c r="E109" s="638"/>
      <c r="F109" s="734">
        <f t="shared" si="19"/>
        <v>0</v>
      </c>
    </row>
    <row r="110" spans="1:6" ht="12" customHeight="1" x14ac:dyDescent="0.25">
      <c r="A110" s="11" t="s">
        <v>344</v>
      </c>
      <c r="B110" s="118" t="s">
        <v>351</v>
      </c>
      <c r="C110" s="338"/>
      <c r="D110" s="736">
        <v>0</v>
      </c>
      <c r="E110" s="638"/>
      <c r="F110" s="734">
        <f t="shared" si="19"/>
        <v>0</v>
      </c>
    </row>
    <row r="111" spans="1:6" ht="12" customHeight="1" x14ac:dyDescent="0.25">
      <c r="A111" s="12" t="s">
        <v>428</v>
      </c>
      <c r="B111" s="118" t="s">
        <v>352</v>
      </c>
      <c r="C111" s="338"/>
      <c r="D111" s="736">
        <v>0</v>
      </c>
      <c r="E111" s="638"/>
      <c r="F111" s="734">
        <f t="shared" si="19"/>
        <v>0</v>
      </c>
    </row>
    <row r="112" spans="1:6" ht="12" customHeight="1" x14ac:dyDescent="0.25">
      <c r="A112" s="14" t="s">
        <v>429</v>
      </c>
      <c r="B112" s="118" t="s">
        <v>353</v>
      </c>
      <c r="C112" s="338">
        <v>76002</v>
      </c>
      <c r="D112" s="736">
        <v>74902</v>
      </c>
      <c r="E112" s="638">
        <v>1671</v>
      </c>
      <c r="F112" s="734">
        <f t="shared" si="19"/>
        <v>76573</v>
      </c>
    </row>
    <row r="113" spans="1:6" ht="12" customHeight="1" x14ac:dyDescent="0.25">
      <c r="A113" s="12" t="s">
        <v>433</v>
      </c>
      <c r="B113" s="9" t="s">
        <v>49</v>
      </c>
      <c r="C113" s="336">
        <v>25232</v>
      </c>
      <c r="D113" s="697">
        <v>25232</v>
      </c>
      <c r="E113" s="336">
        <f>SUM(E114:E115)</f>
        <v>967802</v>
      </c>
      <c r="F113" s="263">
        <f>SUM(F114:F115)</f>
        <v>993034</v>
      </c>
    </row>
    <row r="114" spans="1:6" ht="12" customHeight="1" x14ac:dyDescent="0.25">
      <c r="A114" s="12" t="s">
        <v>434</v>
      </c>
      <c r="B114" s="6" t="s">
        <v>436</v>
      </c>
      <c r="C114" s="336"/>
      <c r="D114" s="734">
        <v>0</v>
      </c>
      <c r="E114" s="768"/>
      <c r="F114" s="734">
        <f t="shared" si="19"/>
        <v>0</v>
      </c>
    </row>
    <row r="115" spans="1:6" ht="12" customHeight="1" thickBot="1" x14ac:dyDescent="0.3">
      <c r="A115" s="16" t="s">
        <v>435</v>
      </c>
      <c r="B115" s="410" t="s">
        <v>437</v>
      </c>
      <c r="C115" s="422">
        <v>25232</v>
      </c>
      <c r="D115" s="734">
        <v>25232</v>
      </c>
      <c r="E115" s="653">
        <v>967802</v>
      </c>
      <c r="F115" s="775">
        <f t="shared" si="19"/>
        <v>993034</v>
      </c>
    </row>
    <row r="116" spans="1:6" ht="12" customHeight="1" thickBot="1" x14ac:dyDescent="0.3">
      <c r="A116" s="408" t="s">
        <v>19</v>
      </c>
      <c r="B116" s="409" t="s">
        <v>354</v>
      </c>
      <c r="C116" s="423">
        <f>+C117+C119+C121</f>
        <v>96958</v>
      </c>
      <c r="D116" s="738">
        <v>101117</v>
      </c>
      <c r="E116" s="423">
        <f t="shared" ref="E116:F116" si="20">+E117+E119+E121</f>
        <v>-4098</v>
      </c>
      <c r="F116" s="743">
        <f t="shared" si="20"/>
        <v>97019</v>
      </c>
    </row>
    <row r="117" spans="1:6" ht="12" customHeight="1" x14ac:dyDescent="0.25">
      <c r="A117" s="13" t="s">
        <v>102</v>
      </c>
      <c r="B117" s="6" t="s">
        <v>220</v>
      </c>
      <c r="C117" s="337">
        <v>56627</v>
      </c>
      <c r="D117" s="729">
        <v>47948</v>
      </c>
      <c r="E117" s="767">
        <v>-3474</v>
      </c>
      <c r="F117" s="729">
        <f>D117+E117</f>
        <v>44474</v>
      </c>
    </row>
    <row r="118" spans="1:6" ht="12" customHeight="1" x14ac:dyDescent="0.25">
      <c r="A118" s="13" t="s">
        <v>103</v>
      </c>
      <c r="B118" s="10" t="s">
        <v>358</v>
      </c>
      <c r="C118" s="337"/>
      <c r="D118" s="729">
        <v>0</v>
      </c>
      <c r="E118" s="767"/>
      <c r="F118" s="729">
        <f t="shared" ref="F118:F129" si="21">D118+E118</f>
        <v>0</v>
      </c>
    </row>
    <row r="119" spans="1:6" ht="12" customHeight="1" x14ac:dyDescent="0.25">
      <c r="A119" s="13" t="s">
        <v>104</v>
      </c>
      <c r="B119" s="10" t="s">
        <v>178</v>
      </c>
      <c r="C119" s="336">
        <v>36477</v>
      </c>
      <c r="D119" s="729">
        <v>49315</v>
      </c>
      <c r="E119" s="768"/>
      <c r="F119" s="729">
        <f t="shared" si="21"/>
        <v>49315</v>
      </c>
    </row>
    <row r="120" spans="1:6" ht="12" customHeight="1" x14ac:dyDescent="0.25">
      <c r="A120" s="13" t="s">
        <v>105</v>
      </c>
      <c r="B120" s="10" t="s">
        <v>359</v>
      </c>
      <c r="C120" s="336"/>
      <c r="D120" s="729">
        <v>0</v>
      </c>
      <c r="E120" s="768"/>
      <c r="F120" s="729">
        <f t="shared" si="21"/>
        <v>0</v>
      </c>
    </row>
    <row r="121" spans="1:6" ht="12" customHeight="1" x14ac:dyDescent="0.25">
      <c r="A121" s="13" t="s">
        <v>106</v>
      </c>
      <c r="B121" s="259" t="s">
        <v>222</v>
      </c>
      <c r="C121" s="336">
        <v>3854</v>
      </c>
      <c r="D121" s="729">
        <v>3854</v>
      </c>
      <c r="E121" s="768">
        <f>SUM(E122:E129)</f>
        <v>-624</v>
      </c>
      <c r="F121" s="729">
        <f t="shared" si="21"/>
        <v>3230</v>
      </c>
    </row>
    <row r="122" spans="1:6" ht="12" customHeight="1" x14ac:dyDescent="0.25">
      <c r="A122" s="13" t="s">
        <v>115</v>
      </c>
      <c r="B122" s="258" t="s">
        <v>421</v>
      </c>
      <c r="C122" s="336"/>
      <c r="D122" s="729">
        <v>0</v>
      </c>
      <c r="E122" s="768"/>
      <c r="F122" s="729">
        <f t="shared" si="21"/>
        <v>0</v>
      </c>
    </row>
    <row r="123" spans="1:6" ht="12" customHeight="1" x14ac:dyDescent="0.25">
      <c r="A123" s="13" t="s">
        <v>117</v>
      </c>
      <c r="B123" s="346" t="s">
        <v>364</v>
      </c>
      <c r="C123" s="336"/>
      <c r="D123" s="729">
        <v>0</v>
      </c>
      <c r="E123" s="768"/>
      <c r="F123" s="729">
        <f t="shared" si="21"/>
        <v>0</v>
      </c>
    </row>
    <row r="124" spans="1:6" ht="22.5" x14ac:dyDescent="0.25">
      <c r="A124" s="13" t="s">
        <v>179</v>
      </c>
      <c r="B124" s="117" t="s">
        <v>347</v>
      </c>
      <c r="C124" s="336"/>
      <c r="D124" s="729">
        <v>0</v>
      </c>
      <c r="E124" s="768"/>
      <c r="F124" s="729">
        <f t="shared" si="21"/>
        <v>0</v>
      </c>
    </row>
    <row r="125" spans="1:6" ht="12" customHeight="1" x14ac:dyDescent="0.25">
      <c r="A125" s="13" t="s">
        <v>180</v>
      </c>
      <c r="B125" s="117" t="s">
        <v>363</v>
      </c>
      <c r="C125" s="336">
        <v>3854</v>
      </c>
      <c r="D125" s="729">
        <v>3854</v>
      </c>
      <c r="E125" s="768">
        <v>-1124</v>
      </c>
      <c r="F125" s="729">
        <f t="shared" si="21"/>
        <v>2730</v>
      </c>
    </row>
    <row r="126" spans="1:6" ht="12" customHeight="1" x14ac:dyDescent="0.25">
      <c r="A126" s="13" t="s">
        <v>181</v>
      </c>
      <c r="B126" s="117" t="s">
        <v>362</v>
      </c>
      <c r="C126" s="336"/>
      <c r="D126" s="729">
        <v>0</v>
      </c>
      <c r="E126" s="768"/>
      <c r="F126" s="729">
        <f t="shared" si="21"/>
        <v>0</v>
      </c>
    </row>
    <row r="127" spans="1:6" ht="12" customHeight="1" x14ac:dyDescent="0.25">
      <c r="A127" s="13" t="s">
        <v>355</v>
      </c>
      <c r="B127" s="117" t="s">
        <v>350</v>
      </c>
      <c r="C127" s="336"/>
      <c r="D127" s="729">
        <v>0</v>
      </c>
      <c r="E127" s="768"/>
      <c r="F127" s="729">
        <f t="shared" si="21"/>
        <v>0</v>
      </c>
    </row>
    <row r="128" spans="1:6" ht="12" customHeight="1" x14ac:dyDescent="0.25">
      <c r="A128" s="13" t="s">
        <v>356</v>
      </c>
      <c r="B128" s="117" t="s">
        <v>361</v>
      </c>
      <c r="C128" s="336"/>
      <c r="D128" s="729">
        <v>0</v>
      </c>
      <c r="E128" s="768"/>
      <c r="F128" s="729">
        <f t="shared" si="21"/>
        <v>0</v>
      </c>
    </row>
    <row r="129" spans="1:6" ht="23.25" thickBot="1" x14ac:dyDescent="0.3">
      <c r="A129" s="11" t="s">
        <v>357</v>
      </c>
      <c r="B129" s="117" t="s">
        <v>360</v>
      </c>
      <c r="C129" s="338"/>
      <c r="D129" s="729">
        <v>0</v>
      </c>
      <c r="E129" s="638">
        <v>500</v>
      </c>
      <c r="F129" s="729">
        <f t="shared" si="21"/>
        <v>500</v>
      </c>
    </row>
    <row r="130" spans="1:6" ht="12" customHeight="1" thickBot="1" x14ac:dyDescent="0.3">
      <c r="A130" s="18" t="s">
        <v>20</v>
      </c>
      <c r="B130" s="104" t="s">
        <v>438</v>
      </c>
      <c r="C130" s="335">
        <f>+C95+C116</f>
        <v>805320</v>
      </c>
      <c r="D130" s="261">
        <v>844149</v>
      </c>
      <c r="E130" s="335">
        <f t="shared" ref="E130:F130" si="22">+E95+E116</f>
        <v>965956</v>
      </c>
      <c r="F130" s="261">
        <f t="shared" si="22"/>
        <v>1810105</v>
      </c>
    </row>
    <row r="131" spans="1:6" ht="12" customHeight="1" thickBot="1" x14ac:dyDescent="0.3">
      <c r="A131" s="18" t="s">
        <v>21</v>
      </c>
      <c r="B131" s="104" t="s">
        <v>815</v>
      </c>
      <c r="C131" s="335">
        <f>+C132+C133+C134</f>
        <v>5554</v>
      </c>
      <c r="D131" s="261">
        <v>3390</v>
      </c>
      <c r="E131" s="335">
        <f t="shared" ref="E131:F131" si="23">+E132+E133+E134</f>
        <v>0</v>
      </c>
      <c r="F131" s="261">
        <f t="shared" si="23"/>
        <v>3390</v>
      </c>
    </row>
    <row r="132" spans="1:6" ht="12" customHeight="1" x14ac:dyDescent="0.25">
      <c r="A132" s="13" t="s">
        <v>259</v>
      </c>
      <c r="B132" s="10" t="s">
        <v>807</v>
      </c>
      <c r="C132" s="336">
        <v>1948</v>
      </c>
      <c r="D132" s="734">
        <v>1948</v>
      </c>
      <c r="E132" s="768"/>
      <c r="F132" s="734">
        <f>D132+E132</f>
        <v>1948</v>
      </c>
    </row>
    <row r="133" spans="1:6" ht="12" customHeight="1" x14ac:dyDescent="0.25">
      <c r="A133" s="13" t="s">
        <v>260</v>
      </c>
      <c r="B133" s="10" t="s">
        <v>446</v>
      </c>
      <c r="C133" s="336"/>
      <c r="D133" s="734">
        <v>0</v>
      </c>
      <c r="E133" s="768"/>
      <c r="F133" s="734">
        <f>D133+E133</f>
        <v>0</v>
      </c>
    </row>
    <row r="134" spans="1:6" ht="12" customHeight="1" thickBot="1" x14ac:dyDescent="0.3">
      <c r="A134" s="11" t="s">
        <v>261</v>
      </c>
      <c r="B134" s="10" t="s">
        <v>808</v>
      </c>
      <c r="C134" s="336">
        <v>3606</v>
      </c>
      <c r="D134" s="734">
        <v>1442</v>
      </c>
      <c r="E134" s="768"/>
      <c r="F134" s="734">
        <f>D134+E134</f>
        <v>1442</v>
      </c>
    </row>
    <row r="135" spans="1:6" ht="12" customHeight="1" thickBot="1" x14ac:dyDescent="0.3">
      <c r="A135" s="18" t="s">
        <v>22</v>
      </c>
      <c r="B135" s="104" t="s">
        <v>440</v>
      </c>
      <c r="C135" s="335">
        <f>SUM(C136:C141)</f>
        <v>0</v>
      </c>
      <c r="D135" s="261">
        <v>0</v>
      </c>
      <c r="E135" s="635">
        <f>SUM(E136:E141)</f>
        <v>0</v>
      </c>
      <c r="F135" s="261">
        <f>SUM(F136:F141)</f>
        <v>0</v>
      </c>
    </row>
    <row r="136" spans="1:6" ht="12" customHeight="1" x14ac:dyDescent="0.25">
      <c r="A136" s="13" t="s">
        <v>89</v>
      </c>
      <c r="B136" s="7" t="s">
        <v>447</v>
      </c>
      <c r="C136" s="336"/>
      <c r="D136" s="734">
        <v>0</v>
      </c>
      <c r="E136" s="768"/>
      <c r="F136" s="734">
        <f t="shared" ref="F136:F154" si="24">C136+E136</f>
        <v>0</v>
      </c>
    </row>
    <row r="137" spans="1:6" ht="12" customHeight="1" x14ac:dyDescent="0.25">
      <c r="A137" s="13" t="s">
        <v>90</v>
      </c>
      <c r="B137" s="7" t="s">
        <v>441</v>
      </c>
      <c r="C137" s="336"/>
      <c r="D137" s="734">
        <v>0</v>
      </c>
      <c r="E137" s="768"/>
      <c r="F137" s="734">
        <f t="shared" si="24"/>
        <v>0</v>
      </c>
    </row>
    <row r="138" spans="1:6" ht="12" customHeight="1" x14ac:dyDescent="0.25">
      <c r="A138" s="13" t="s">
        <v>91</v>
      </c>
      <c r="B138" s="7" t="s">
        <v>442</v>
      </c>
      <c r="C138" s="336"/>
      <c r="D138" s="734">
        <v>0</v>
      </c>
      <c r="E138" s="768"/>
      <c r="F138" s="734">
        <f t="shared" si="24"/>
        <v>0</v>
      </c>
    </row>
    <row r="139" spans="1:6" ht="12" customHeight="1" x14ac:dyDescent="0.25">
      <c r="A139" s="13" t="s">
        <v>166</v>
      </c>
      <c r="B139" s="7" t="s">
        <v>443</v>
      </c>
      <c r="C139" s="336"/>
      <c r="D139" s="734">
        <v>0</v>
      </c>
      <c r="E139" s="768"/>
      <c r="F139" s="734">
        <f t="shared" si="24"/>
        <v>0</v>
      </c>
    </row>
    <row r="140" spans="1:6" ht="12" customHeight="1" x14ac:dyDescent="0.25">
      <c r="A140" s="13" t="s">
        <v>167</v>
      </c>
      <c r="B140" s="7" t="s">
        <v>444</v>
      </c>
      <c r="C140" s="336"/>
      <c r="D140" s="734">
        <v>0</v>
      </c>
      <c r="E140" s="768"/>
      <c r="F140" s="734">
        <f t="shared" si="24"/>
        <v>0</v>
      </c>
    </row>
    <row r="141" spans="1:6" ht="12" customHeight="1" thickBot="1" x14ac:dyDescent="0.3">
      <c r="A141" s="11" t="s">
        <v>168</v>
      </c>
      <c r="B141" s="7" t="s">
        <v>445</v>
      </c>
      <c r="C141" s="336"/>
      <c r="D141" s="734">
        <v>0</v>
      </c>
      <c r="E141" s="768"/>
      <c r="F141" s="734">
        <f t="shared" si="24"/>
        <v>0</v>
      </c>
    </row>
    <row r="142" spans="1:6" ht="12" customHeight="1" thickBot="1" x14ac:dyDescent="0.3">
      <c r="A142" s="18" t="s">
        <v>23</v>
      </c>
      <c r="B142" s="104" t="s">
        <v>451</v>
      </c>
      <c r="C142" s="341">
        <f>+C143+C144+C145+C146</f>
        <v>12810</v>
      </c>
      <c r="D142" s="264">
        <v>12810</v>
      </c>
      <c r="E142" s="341">
        <f t="shared" ref="E142:F142" si="25">+E143+E144+E145+E146</f>
        <v>0</v>
      </c>
      <c r="F142" s="264">
        <f t="shared" si="25"/>
        <v>12810</v>
      </c>
    </row>
    <row r="143" spans="1:6" ht="12" customHeight="1" x14ac:dyDescent="0.25">
      <c r="A143" s="13" t="s">
        <v>92</v>
      </c>
      <c r="B143" s="7" t="s">
        <v>365</v>
      </c>
      <c r="C143" s="336"/>
      <c r="D143" s="734">
        <v>0</v>
      </c>
      <c r="E143" s="768"/>
      <c r="F143" s="734">
        <f t="shared" si="24"/>
        <v>0</v>
      </c>
    </row>
    <row r="144" spans="1:6" ht="12" customHeight="1" x14ac:dyDescent="0.25">
      <c r="A144" s="13" t="s">
        <v>93</v>
      </c>
      <c r="B144" s="7" t="s">
        <v>366</v>
      </c>
      <c r="C144" s="336">
        <v>12810</v>
      </c>
      <c r="D144" s="734">
        <v>12810</v>
      </c>
      <c r="E144" s="768"/>
      <c r="F144" s="734">
        <f t="shared" si="24"/>
        <v>12810</v>
      </c>
    </row>
    <row r="145" spans="1:6" ht="12" customHeight="1" x14ac:dyDescent="0.25">
      <c r="A145" s="13" t="s">
        <v>279</v>
      </c>
      <c r="B145" s="7" t="s">
        <v>452</v>
      </c>
      <c r="C145" s="336"/>
      <c r="D145" s="734">
        <v>0</v>
      </c>
      <c r="E145" s="768"/>
      <c r="F145" s="734">
        <f t="shared" si="24"/>
        <v>0</v>
      </c>
    </row>
    <row r="146" spans="1:6" ht="12" customHeight="1" thickBot="1" x14ac:dyDescent="0.3">
      <c r="A146" s="11" t="s">
        <v>280</v>
      </c>
      <c r="B146" s="5" t="s">
        <v>385</v>
      </c>
      <c r="C146" s="336"/>
      <c r="D146" s="734">
        <v>0</v>
      </c>
      <c r="E146" s="768"/>
      <c r="F146" s="734">
        <f t="shared" si="24"/>
        <v>0</v>
      </c>
    </row>
    <row r="147" spans="1:6" ht="12" customHeight="1" thickBot="1" x14ac:dyDescent="0.3">
      <c r="A147" s="18" t="s">
        <v>24</v>
      </c>
      <c r="B147" s="104" t="s">
        <v>453</v>
      </c>
      <c r="C147" s="424">
        <f>SUM(C148:C152)</f>
        <v>0</v>
      </c>
      <c r="D147" s="266">
        <v>0</v>
      </c>
      <c r="E147" s="656">
        <f>SUM(E148:E152)</f>
        <v>0</v>
      </c>
      <c r="F147" s="266">
        <f>SUM(F148:F152)</f>
        <v>0</v>
      </c>
    </row>
    <row r="148" spans="1:6" ht="12" customHeight="1" x14ac:dyDescent="0.25">
      <c r="A148" s="13" t="s">
        <v>94</v>
      </c>
      <c r="B148" s="7" t="s">
        <v>448</v>
      </c>
      <c r="C148" s="336"/>
      <c r="D148" s="734">
        <v>0</v>
      </c>
      <c r="E148" s="768"/>
      <c r="F148" s="734">
        <f t="shared" si="24"/>
        <v>0</v>
      </c>
    </row>
    <row r="149" spans="1:6" ht="12" customHeight="1" x14ac:dyDescent="0.25">
      <c r="A149" s="13" t="s">
        <v>95</v>
      </c>
      <c r="B149" s="7" t="s">
        <v>455</v>
      </c>
      <c r="C149" s="336"/>
      <c r="D149" s="734">
        <v>0</v>
      </c>
      <c r="E149" s="768"/>
      <c r="F149" s="734">
        <f t="shared" si="24"/>
        <v>0</v>
      </c>
    </row>
    <row r="150" spans="1:6" ht="12" customHeight="1" x14ac:dyDescent="0.25">
      <c r="A150" s="13" t="s">
        <v>291</v>
      </c>
      <c r="B150" s="7" t="s">
        <v>450</v>
      </c>
      <c r="C150" s="336"/>
      <c r="D150" s="734">
        <v>0</v>
      </c>
      <c r="E150" s="768"/>
      <c r="F150" s="734">
        <f t="shared" si="24"/>
        <v>0</v>
      </c>
    </row>
    <row r="151" spans="1:6" ht="12" customHeight="1" x14ac:dyDescent="0.25">
      <c r="A151" s="13" t="s">
        <v>292</v>
      </c>
      <c r="B151" s="7" t="s">
        <v>456</v>
      </c>
      <c r="C151" s="336"/>
      <c r="D151" s="734">
        <v>0</v>
      </c>
      <c r="E151" s="768"/>
      <c r="F151" s="734">
        <f t="shared" si="24"/>
        <v>0</v>
      </c>
    </row>
    <row r="152" spans="1:6" ht="12" customHeight="1" thickBot="1" x14ac:dyDescent="0.3">
      <c r="A152" s="13" t="s">
        <v>454</v>
      </c>
      <c r="B152" s="7" t="s">
        <v>457</v>
      </c>
      <c r="C152" s="336"/>
      <c r="D152" s="734">
        <v>0</v>
      </c>
      <c r="E152" s="768"/>
      <c r="F152" s="736">
        <f t="shared" si="24"/>
        <v>0</v>
      </c>
    </row>
    <row r="153" spans="1:6" ht="12" customHeight="1" thickBot="1" x14ac:dyDescent="0.3">
      <c r="A153" s="18" t="s">
        <v>25</v>
      </c>
      <c r="B153" s="104" t="s">
        <v>458</v>
      </c>
      <c r="C153" s="425"/>
      <c r="D153" s="658"/>
      <c r="E153" s="657"/>
      <c r="F153" s="658">
        <f t="shared" si="24"/>
        <v>0</v>
      </c>
    </row>
    <row r="154" spans="1:6" ht="12" customHeight="1" thickBot="1" x14ac:dyDescent="0.3">
      <c r="A154" s="18" t="s">
        <v>26</v>
      </c>
      <c r="B154" s="104" t="s">
        <v>459</v>
      </c>
      <c r="C154" s="425"/>
      <c r="D154" s="729">
        <v>0</v>
      </c>
      <c r="E154" s="657"/>
      <c r="F154" s="729">
        <f t="shared" si="24"/>
        <v>0</v>
      </c>
    </row>
    <row r="155" spans="1:6" ht="15" customHeight="1" thickBot="1" x14ac:dyDescent="0.3">
      <c r="A155" s="18" t="s">
        <v>27</v>
      </c>
      <c r="B155" s="104" t="s">
        <v>461</v>
      </c>
      <c r="C155" s="426">
        <f>+C131+C135+C142+C147+C153+C154</f>
        <v>18364</v>
      </c>
      <c r="D155" s="740">
        <v>16200</v>
      </c>
      <c r="E155" s="426">
        <f t="shared" ref="E155:F155" si="26">+E131+E135+E142+E147+E153+E154</f>
        <v>0</v>
      </c>
      <c r="F155" s="740">
        <f t="shared" si="26"/>
        <v>16200</v>
      </c>
    </row>
    <row r="156" spans="1:6" s="349" customFormat="1" ht="12.95" customHeight="1" thickBot="1" x14ac:dyDescent="0.25">
      <c r="A156" s="260" t="s">
        <v>28</v>
      </c>
      <c r="B156" s="323" t="s">
        <v>460</v>
      </c>
      <c r="C156" s="426">
        <f>+C130+C155</f>
        <v>823684</v>
      </c>
      <c r="D156" s="740">
        <v>860349</v>
      </c>
      <c r="E156" s="426">
        <f t="shared" ref="E156:F156" si="27">+E130+E155</f>
        <v>965956</v>
      </c>
      <c r="F156" s="740">
        <f t="shared" si="27"/>
        <v>1826305</v>
      </c>
    </row>
    <row r="157" spans="1:6" ht="7.5" customHeight="1" x14ac:dyDescent="0.25"/>
    <row r="158" spans="1:6" x14ac:dyDescent="0.25">
      <c r="A158" s="944" t="s">
        <v>367</v>
      </c>
      <c r="B158" s="944"/>
      <c r="C158" s="944"/>
      <c r="D158" s="944"/>
      <c r="E158" s="944"/>
      <c r="F158" s="944"/>
    </row>
    <row r="159" spans="1:6" ht="15" customHeight="1" thickBot="1" x14ac:dyDescent="0.3">
      <c r="A159" s="945" t="s">
        <v>146</v>
      </c>
      <c r="B159" s="945"/>
      <c r="C159" s="267"/>
      <c r="D159" s="267" t="s">
        <v>812</v>
      </c>
      <c r="F159" s="267" t="str">
        <f>F91</f>
        <v>ezer forintban!</v>
      </c>
    </row>
    <row r="160" spans="1:6" ht="25.5" customHeight="1" thickBot="1" x14ac:dyDescent="0.3">
      <c r="A160" s="18">
        <v>1</v>
      </c>
      <c r="B160" s="23" t="s">
        <v>462</v>
      </c>
      <c r="C160" s="663">
        <f>+C63-C130</f>
        <v>-346846</v>
      </c>
      <c r="D160" s="233">
        <v>-357059</v>
      </c>
      <c r="E160" s="663">
        <f t="shared" ref="E160:F160" si="28">+E63-E130</f>
        <v>-879243</v>
      </c>
      <c r="F160" s="663">
        <f t="shared" si="28"/>
        <v>-1236302</v>
      </c>
    </row>
    <row r="161" spans="1:6" ht="32.25" customHeight="1" thickBot="1" x14ac:dyDescent="0.3">
      <c r="A161" s="18" t="s">
        <v>19</v>
      </c>
      <c r="B161" s="23" t="s">
        <v>468</v>
      </c>
      <c r="C161" s="335">
        <f>+C87-C155</f>
        <v>-18364</v>
      </c>
      <c r="D161" s="233">
        <v>-16200</v>
      </c>
      <c r="E161" s="335">
        <f t="shared" ref="E161:F161" si="29">+E87-E155</f>
        <v>0</v>
      </c>
      <c r="F161" s="335">
        <f t="shared" si="29"/>
        <v>-16200</v>
      </c>
    </row>
  </sheetData>
  <mergeCells count="12">
    <mergeCell ref="A159:B159"/>
    <mergeCell ref="A2:B2"/>
    <mergeCell ref="A3:A4"/>
    <mergeCell ref="B3:B4"/>
    <mergeCell ref="A91:B91"/>
    <mergeCell ref="A92:A93"/>
    <mergeCell ref="B92:B93"/>
    <mergeCell ref="A1:F1"/>
    <mergeCell ref="C3:F3"/>
    <mergeCell ref="A90:F90"/>
    <mergeCell ref="C92:F92"/>
    <mergeCell ref="A158:F158"/>
  </mergeCell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headerFooter>
    <oddHeader>&amp;C&amp;"Times New Roman CE,Félkövér"
Bátaszék Város Önkormányzat 
2017. ÉVI KÖLTSÉGVETÉS KÖTELEZŐ FELADATAINAK MÉRLEGE&amp;R 1.2. melléklet a 4/2017. (III. 08.) önkormányzati rendelethez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1"/>
  <sheetViews>
    <sheetView topLeftCell="B123" zoomScaleNormal="100" workbookViewId="0">
      <selection activeCell="B123" sqref="A1:XFD1048576"/>
    </sheetView>
  </sheetViews>
  <sheetFormatPr defaultRowHeight="15.75" x14ac:dyDescent="0.25"/>
  <cols>
    <col min="1" max="1" width="9.5" style="324" customWidth="1"/>
    <col min="2" max="2" width="59.6640625" style="324" customWidth="1"/>
    <col min="3" max="4" width="17.33203125" style="325" customWidth="1"/>
    <col min="5" max="6" width="17.33203125" style="347" customWidth="1"/>
    <col min="7" max="16384" width="9.33203125" style="347"/>
  </cols>
  <sheetData>
    <row r="1" spans="1:6" ht="15.95" customHeight="1" x14ac:dyDescent="0.25">
      <c r="A1" s="936" t="s">
        <v>15</v>
      </c>
      <c r="B1" s="936"/>
      <c r="C1" s="936"/>
      <c r="D1" s="936"/>
      <c r="E1" s="936"/>
      <c r="F1" s="936"/>
    </row>
    <row r="2" spans="1:6" ht="15.95" customHeight="1" thickBot="1" x14ac:dyDescent="0.3">
      <c r="A2" s="945" t="s">
        <v>144</v>
      </c>
      <c r="B2" s="945"/>
      <c r="C2" s="632"/>
      <c r="D2" s="632"/>
      <c r="F2" s="632" t="str">
        <f>'[1]1.2.sz.mell.'!F2</f>
        <v>ezer forintban!</v>
      </c>
    </row>
    <row r="3" spans="1:6" x14ac:dyDescent="0.25">
      <c r="A3" s="946" t="s">
        <v>67</v>
      </c>
      <c r="B3" s="948" t="s">
        <v>17</v>
      </c>
      <c r="C3" s="937" t="str">
        <f>+CONCATENATE(LEFT([1]ÖSSZEFÜGGÉSEK!A6,4),". évi")</f>
        <v>2017. évi</v>
      </c>
      <c r="D3" s="937"/>
      <c r="E3" s="938"/>
      <c r="F3" s="939"/>
    </row>
    <row r="4" spans="1:6" ht="24.75" thickBot="1" x14ac:dyDescent="0.3">
      <c r="A4" s="947"/>
      <c r="B4" s="949"/>
      <c r="C4" s="661" t="s">
        <v>816</v>
      </c>
      <c r="D4" s="661" t="s">
        <v>869</v>
      </c>
      <c r="E4" s="633" t="s">
        <v>995</v>
      </c>
      <c r="F4" s="634" t="str">
        <f>+CONCATENATE(LEFT([1]ÖSSZEFÜGGÉSEK!A6,4),"……….",CHAR(10),"Módosítás utáni")</f>
        <v>2017……….
Módosítás utáni</v>
      </c>
    </row>
    <row r="5" spans="1:6" s="348" customFormat="1" ht="12" customHeight="1" thickBot="1" x14ac:dyDescent="0.25">
      <c r="A5" s="344" t="s">
        <v>481</v>
      </c>
      <c r="B5" s="345" t="s">
        <v>482</v>
      </c>
      <c r="C5" s="345" t="s">
        <v>483</v>
      </c>
      <c r="D5" s="766" t="s">
        <v>485</v>
      </c>
      <c r="E5" s="345" t="s">
        <v>484</v>
      </c>
      <c r="F5" s="648" t="s">
        <v>871</v>
      </c>
    </row>
    <row r="6" spans="1:6" s="349" customFormat="1" ht="12" customHeight="1" thickBot="1" x14ac:dyDescent="0.25">
      <c r="A6" s="18" t="s">
        <v>18</v>
      </c>
      <c r="B6" s="19" t="s">
        <v>243</v>
      </c>
      <c r="C6" s="335">
        <f>+C7+C8+C9+C10+C11+C12</f>
        <v>0</v>
      </c>
      <c r="D6" s="635">
        <v>0</v>
      </c>
      <c r="E6" s="635">
        <f>+E7+E8+E9+E10+E11+E12</f>
        <v>0</v>
      </c>
      <c r="F6" s="261">
        <f>+F7+F8+F9+F10+F11+F12</f>
        <v>0</v>
      </c>
    </row>
    <row r="7" spans="1:6" s="349" customFormat="1" ht="12" customHeight="1" x14ac:dyDescent="0.2">
      <c r="A7" s="13" t="s">
        <v>96</v>
      </c>
      <c r="B7" s="350" t="s">
        <v>244</v>
      </c>
      <c r="C7" s="337"/>
      <c r="D7" s="767">
        <v>0</v>
      </c>
      <c r="E7" s="767"/>
      <c r="F7" s="729">
        <f>C7+E7</f>
        <v>0</v>
      </c>
    </row>
    <row r="8" spans="1:6" s="349" customFormat="1" ht="12" customHeight="1" x14ac:dyDescent="0.2">
      <c r="A8" s="12" t="s">
        <v>97</v>
      </c>
      <c r="B8" s="351" t="s">
        <v>245</v>
      </c>
      <c r="C8" s="336"/>
      <c r="D8" s="768">
        <v>0</v>
      </c>
      <c r="E8" s="768"/>
      <c r="F8" s="729">
        <f t="shared" ref="F8:F57" si="0">C8+E8</f>
        <v>0</v>
      </c>
    </row>
    <row r="9" spans="1:6" s="349" customFormat="1" ht="12" customHeight="1" x14ac:dyDescent="0.2">
      <c r="A9" s="12" t="s">
        <v>98</v>
      </c>
      <c r="B9" s="351" t="s">
        <v>246</v>
      </c>
      <c r="C9" s="336"/>
      <c r="D9" s="768">
        <v>0</v>
      </c>
      <c r="E9" s="768"/>
      <c r="F9" s="729">
        <f t="shared" si="0"/>
        <v>0</v>
      </c>
    </row>
    <row r="10" spans="1:6" s="349" customFormat="1" ht="12" customHeight="1" x14ac:dyDescent="0.2">
      <c r="A10" s="12" t="s">
        <v>99</v>
      </c>
      <c r="B10" s="351" t="s">
        <v>247</v>
      </c>
      <c r="C10" s="336"/>
      <c r="D10" s="768">
        <v>0</v>
      </c>
      <c r="E10" s="768"/>
      <c r="F10" s="729">
        <f t="shared" si="0"/>
        <v>0</v>
      </c>
    </row>
    <row r="11" spans="1:6" s="349" customFormat="1" ht="12" customHeight="1" x14ac:dyDescent="0.2">
      <c r="A11" s="12" t="s">
        <v>140</v>
      </c>
      <c r="B11" s="258" t="s">
        <v>422</v>
      </c>
      <c r="C11" s="336"/>
      <c r="D11" s="768">
        <v>0</v>
      </c>
      <c r="E11" s="768"/>
      <c r="F11" s="729">
        <f t="shared" si="0"/>
        <v>0</v>
      </c>
    </row>
    <row r="12" spans="1:6" s="349" customFormat="1" ht="12" customHeight="1" thickBot="1" x14ac:dyDescent="0.25">
      <c r="A12" s="14" t="s">
        <v>100</v>
      </c>
      <c r="B12" s="259" t="s">
        <v>423</v>
      </c>
      <c r="C12" s="336"/>
      <c r="D12" s="768">
        <v>0</v>
      </c>
      <c r="E12" s="768"/>
      <c r="F12" s="729">
        <f t="shared" si="0"/>
        <v>0</v>
      </c>
    </row>
    <row r="13" spans="1:6" s="349" customFormat="1" ht="12" customHeight="1" thickBot="1" x14ac:dyDescent="0.25">
      <c r="A13" s="18" t="s">
        <v>19</v>
      </c>
      <c r="B13" s="257" t="s">
        <v>248</v>
      </c>
      <c r="C13" s="335">
        <f>+C14+C15+C16+C17+C18</f>
        <v>59879</v>
      </c>
      <c r="D13" s="335">
        <v>59970</v>
      </c>
      <c r="E13" s="335">
        <f t="shared" ref="E13:F13" si="1">+E14+E15+E16+E17+E18</f>
        <v>-2945</v>
      </c>
      <c r="F13" s="261">
        <f t="shared" si="1"/>
        <v>57025</v>
      </c>
    </row>
    <row r="14" spans="1:6" s="349" customFormat="1" ht="12" customHeight="1" x14ac:dyDescent="0.2">
      <c r="A14" s="13" t="s">
        <v>102</v>
      </c>
      <c r="B14" s="350" t="s">
        <v>249</v>
      </c>
      <c r="C14" s="337"/>
      <c r="D14" s="767">
        <v>0</v>
      </c>
      <c r="E14" s="767"/>
      <c r="F14" s="729">
        <f>D14+E14</f>
        <v>0</v>
      </c>
    </row>
    <row r="15" spans="1:6" s="349" customFormat="1" ht="12" customHeight="1" x14ac:dyDescent="0.2">
      <c r="A15" s="12" t="s">
        <v>103</v>
      </c>
      <c r="B15" s="351" t="s">
        <v>250</v>
      </c>
      <c r="C15" s="336"/>
      <c r="D15" s="768">
        <v>0</v>
      </c>
      <c r="E15" s="768"/>
      <c r="F15" s="729">
        <f t="shared" ref="F15:F19" si="2">D15+E15</f>
        <v>0</v>
      </c>
    </row>
    <row r="16" spans="1:6" s="349" customFormat="1" ht="12" customHeight="1" x14ac:dyDescent="0.2">
      <c r="A16" s="12" t="s">
        <v>104</v>
      </c>
      <c r="B16" s="351" t="s">
        <v>415</v>
      </c>
      <c r="C16" s="336"/>
      <c r="D16" s="768">
        <v>0</v>
      </c>
      <c r="E16" s="768"/>
      <c r="F16" s="729">
        <f t="shared" si="2"/>
        <v>0</v>
      </c>
    </row>
    <row r="17" spans="1:6" s="349" customFormat="1" ht="12" customHeight="1" x14ac:dyDescent="0.2">
      <c r="A17" s="12" t="s">
        <v>105</v>
      </c>
      <c r="B17" s="351" t="s">
        <v>416</v>
      </c>
      <c r="C17" s="336"/>
      <c r="D17" s="768">
        <v>0</v>
      </c>
      <c r="E17" s="768"/>
      <c r="F17" s="729">
        <f t="shared" si="2"/>
        <v>0</v>
      </c>
    </row>
    <row r="18" spans="1:6" s="349" customFormat="1" ht="12" customHeight="1" x14ac:dyDescent="0.2">
      <c r="A18" s="12" t="s">
        <v>106</v>
      </c>
      <c r="B18" s="351" t="s">
        <v>251</v>
      </c>
      <c r="C18" s="336">
        <v>59879</v>
      </c>
      <c r="D18" s="768">
        <v>59970</v>
      </c>
      <c r="E18" s="768">
        <v>-2945</v>
      </c>
      <c r="F18" s="729">
        <f t="shared" si="2"/>
        <v>57025</v>
      </c>
    </row>
    <row r="19" spans="1:6" s="349" customFormat="1" ht="12" customHeight="1" thickBot="1" x14ac:dyDescent="0.25">
      <c r="A19" s="14" t="s">
        <v>115</v>
      </c>
      <c r="B19" s="259" t="s">
        <v>252</v>
      </c>
      <c r="C19" s="338"/>
      <c r="D19" s="638">
        <v>0</v>
      </c>
      <c r="E19" s="638"/>
      <c r="F19" s="729">
        <f t="shared" si="2"/>
        <v>0</v>
      </c>
    </row>
    <row r="20" spans="1:6" s="349" customFormat="1" ht="12" customHeight="1" thickBot="1" x14ac:dyDescent="0.25">
      <c r="A20" s="18" t="s">
        <v>20</v>
      </c>
      <c r="B20" s="19" t="s">
        <v>253</v>
      </c>
      <c r="C20" s="335">
        <f>+C21+C22+C23+C24+C25</f>
        <v>18000</v>
      </c>
      <c r="D20" s="335">
        <v>1041600</v>
      </c>
      <c r="E20" s="335">
        <f t="shared" ref="E20:F20" si="3">+E21+E22+E23+E24+E25</f>
        <v>0</v>
      </c>
      <c r="F20" s="261">
        <f t="shared" si="3"/>
        <v>1041600</v>
      </c>
    </row>
    <row r="21" spans="1:6" s="349" customFormat="1" ht="12" customHeight="1" x14ac:dyDescent="0.2">
      <c r="A21" s="13" t="s">
        <v>85</v>
      </c>
      <c r="B21" s="350" t="s">
        <v>254</v>
      </c>
      <c r="C21" s="337"/>
      <c r="D21" s="767">
        <v>0</v>
      </c>
      <c r="E21" s="767"/>
      <c r="F21" s="729">
        <f>D21+E21</f>
        <v>0</v>
      </c>
    </row>
    <row r="22" spans="1:6" s="349" customFormat="1" ht="12" customHeight="1" x14ac:dyDescent="0.2">
      <c r="A22" s="12" t="s">
        <v>86</v>
      </c>
      <c r="B22" s="351" t="s">
        <v>255</v>
      </c>
      <c r="C22" s="336"/>
      <c r="D22" s="768">
        <v>0</v>
      </c>
      <c r="E22" s="768"/>
      <c r="F22" s="729">
        <f t="shared" ref="F22:F25" si="4">D22+E22</f>
        <v>0</v>
      </c>
    </row>
    <row r="23" spans="1:6" s="349" customFormat="1" ht="12" customHeight="1" x14ac:dyDescent="0.2">
      <c r="A23" s="12" t="s">
        <v>87</v>
      </c>
      <c r="B23" s="351" t="s">
        <v>417</v>
      </c>
      <c r="C23" s="336"/>
      <c r="D23" s="768">
        <v>0</v>
      </c>
      <c r="E23" s="768"/>
      <c r="F23" s="729">
        <f t="shared" si="4"/>
        <v>0</v>
      </c>
    </row>
    <row r="24" spans="1:6" s="349" customFormat="1" ht="12" customHeight="1" x14ac:dyDescent="0.2">
      <c r="A24" s="12" t="s">
        <v>88</v>
      </c>
      <c r="B24" s="351" t="s">
        <v>418</v>
      </c>
      <c r="C24" s="336"/>
      <c r="D24" s="768">
        <v>0</v>
      </c>
      <c r="E24" s="768"/>
      <c r="F24" s="729">
        <f t="shared" si="4"/>
        <v>0</v>
      </c>
    </row>
    <row r="25" spans="1:6" s="349" customFormat="1" ht="12" customHeight="1" x14ac:dyDescent="0.2">
      <c r="A25" s="12" t="s">
        <v>162</v>
      </c>
      <c r="B25" s="351" t="s">
        <v>256</v>
      </c>
      <c r="C25" s="336">
        <v>18000</v>
      </c>
      <c r="D25" s="768">
        <v>1041600</v>
      </c>
      <c r="E25" s="768"/>
      <c r="F25" s="729">
        <f t="shared" si="4"/>
        <v>1041600</v>
      </c>
    </row>
    <row r="26" spans="1:6" s="349" customFormat="1" ht="12" customHeight="1" thickBot="1" x14ac:dyDescent="0.25">
      <c r="A26" s="14" t="s">
        <v>163</v>
      </c>
      <c r="B26" s="352" t="s">
        <v>257</v>
      </c>
      <c r="C26" s="338"/>
      <c r="D26" s="638">
        <v>1018100</v>
      </c>
      <c r="E26" s="638"/>
      <c r="F26" s="729">
        <v>1018100</v>
      </c>
    </row>
    <row r="27" spans="1:6" s="349" customFormat="1" ht="12" customHeight="1" thickBot="1" x14ac:dyDescent="0.25">
      <c r="A27" s="18" t="s">
        <v>164</v>
      </c>
      <c r="B27" s="19" t="s">
        <v>544</v>
      </c>
      <c r="C27" s="341">
        <f>SUM(C28:C34)</f>
        <v>263210</v>
      </c>
      <c r="D27" s="341">
        <v>223862</v>
      </c>
      <c r="E27" s="341">
        <f t="shared" ref="E27:F27" si="5">SUM(E28:E34)</f>
        <v>9000</v>
      </c>
      <c r="F27" s="264">
        <f t="shared" si="5"/>
        <v>232862</v>
      </c>
    </row>
    <row r="28" spans="1:6" s="349" customFormat="1" ht="12" customHeight="1" x14ac:dyDescent="0.2">
      <c r="A28" s="13" t="s">
        <v>259</v>
      </c>
      <c r="B28" s="350" t="s">
        <v>539</v>
      </c>
      <c r="C28" s="337">
        <v>32000</v>
      </c>
      <c r="D28" s="767">
        <v>32000</v>
      </c>
      <c r="E28" s="640">
        <v>0</v>
      </c>
      <c r="F28" s="729">
        <f>D28+E28</f>
        <v>32000</v>
      </c>
    </row>
    <row r="29" spans="1:6" s="349" customFormat="1" ht="12" customHeight="1" x14ac:dyDescent="0.2">
      <c r="A29" s="12" t="s">
        <v>260</v>
      </c>
      <c r="B29" s="351" t="s">
        <v>540</v>
      </c>
      <c r="C29" s="336"/>
      <c r="D29" s="768">
        <v>0</v>
      </c>
      <c r="E29" s="768"/>
      <c r="F29" s="729">
        <f t="shared" ref="F29:F34" si="6">D29+E29</f>
        <v>0</v>
      </c>
    </row>
    <row r="30" spans="1:6" s="349" customFormat="1" ht="12" customHeight="1" x14ac:dyDescent="0.2">
      <c r="A30" s="12" t="s">
        <v>261</v>
      </c>
      <c r="B30" s="351" t="s">
        <v>541</v>
      </c>
      <c r="C30" s="336">
        <v>230000</v>
      </c>
      <c r="D30" s="768">
        <v>190652</v>
      </c>
      <c r="E30" s="768">
        <v>9000</v>
      </c>
      <c r="F30" s="729">
        <f t="shared" si="6"/>
        <v>199652</v>
      </c>
    </row>
    <row r="31" spans="1:6" s="349" customFormat="1" ht="12" customHeight="1" x14ac:dyDescent="0.2">
      <c r="A31" s="12" t="s">
        <v>262</v>
      </c>
      <c r="B31" s="351" t="s">
        <v>542</v>
      </c>
      <c r="C31" s="336">
        <v>500</v>
      </c>
      <c r="D31" s="768">
        <v>500</v>
      </c>
      <c r="E31" s="768"/>
      <c r="F31" s="729">
        <f t="shared" si="6"/>
        <v>500</v>
      </c>
    </row>
    <row r="32" spans="1:6" s="349" customFormat="1" ht="12" customHeight="1" x14ac:dyDescent="0.2">
      <c r="A32" s="12" t="s">
        <v>536</v>
      </c>
      <c r="B32" s="351" t="s">
        <v>263</v>
      </c>
      <c r="C32" s="336"/>
      <c r="D32" s="768">
        <v>0</v>
      </c>
      <c r="E32" s="768"/>
      <c r="F32" s="729">
        <f t="shared" si="6"/>
        <v>0</v>
      </c>
    </row>
    <row r="33" spans="1:6" s="349" customFormat="1" ht="12" customHeight="1" x14ac:dyDescent="0.2">
      <c r="A33" s="12" t="s">
        <v>537</v>
      </c>
      <c r="B33" s="351" t="s">
        <v>264</v>
      </c>
      <c r="C33" s="336">
        <v>710</v>
      </c>
      <c r="D33" s="768">
        <v>710</v>
      </c>
      <c r="E33" s="768"/>
      <c r="F33" s="729">
        <f t="shared" si="6"/>
        <v>710</v>
      </c>
    </row>
    <row r="34" spans="1:6" s="349" customFormat="1" ht="12" customHeight="1" thickBot="1" x14ac:dyDescent="0.25">
      <c r="A34" s="14" t="s">
        <v>538</v>
      </c>
      <c r="B34" s="352" t="s">
        <v>265</v>
      </c>
      <c r="C34" s="338"/>
      <c r="D34" s="638">
        <v>0</v>
      </c>
      <c r="E34" s="638"/>
      <c r="F34" s="729">
        <f t="shared" si="6"/>
        <v>0</v>
      </c>
    </row>
    <row r="35" spans="1:6" s="349" customFormat="1" ht="12" customHeight="1" thickBot="1" x14ac:dyDescent="0.25">
      <c r="A35" s="18" t="s">
        <v>22</v>
      </c>
      <c r="B35" s="19" t="s">
        <v>424</v>
      </c>
      <c r="C35" s="335">
        <f>SUM(C36:C46)</f>
        <v>50</v>
      </c>
      <c r="D35" s="335">
        <v>50</v>
      </c>
      <c r="E35" s="335">
        <f t="shared" ref="E35:F35" si="7">SUM(E36:E46)</f>
        <v>0</v>
      </c>
      <c r="F35" s="261">
        <f t="shared" si="7"/>
        <v>50</v>
      </c>
    </row>
    <row r="36" spans="1:6" s="349" customFormat="1" ht="12" customHeight="1" x14ac:dyDescent="0.2">
      <c r="A36" s="13" t="s">
        <v>89</v>
      </c>
      <c r="B36" s="350" t="s">
        <v>268</v>
      </c>
      <c r="C36" s="337">
        <v>50</v>
      </c>
      <c r="D36" s="767">
        <v>50</v>
      </c>
      <c r="E36" s="767"/>
      <c r="F36" s="729">
        <f>D36+E36</f>
        <v>50</v>
      </c>
    </row>
    <row r="37" spans="1:6" s="349" customFormat="1" ht="12" customHeight="1" x14ac:dyDescent="0.2">
      <c r="A37" s="12" t="s">
        <v>90</v>
      </c>
      <c r="B37" s="351" t="s">
        <v>269</v>
      </c>
      <c r="C37" s="336"/>
      <c r="D37" s="768">
        <v>0</v>
      </c>
      <c r="E37" s="768"/>
      <c r="F37" s="729">
        <f t="shared" ref="F37:F46" si="8">D37+E37</f>
        <v>0</v>
      </c>
    </row>
    <row r="38" spans="1:6" s="349" customFormat="1" ht="12" customHeight="1" x14ac:dyDescent="0.2">
      <c r="A38" s="12" t="s">
        <v>91</v>
      </c>
      <c r="B38" s="351" t="s">
        <v>270</v>
      </c>
      <c r="C38" s="336"/>
      <c r="D38" s="768">
        <v>0</v>
      </c>
      <c r="E38" s="768"/>
      <c r="F38" s="729">
        <f t="shared" si="8"/>
        <v>0</v>
      </c>
    </row>
    <row r="39" spans="1:6" s="349" customFormat="1" ht="12" customHeight="1" x14ac:dyDescent="0.2">
      <c r="A39" s="12" t="s">
        <v>166</v>
      </c>
      <c r="B39" s="351" t="s">
        <v>271</v>
      </c>
      <c r="C39" s="336"/>
      <c r="D39" s="768">
        <v>0</v>
      </c>
      <c r="E39" s="768"/>
      <c r="F39" s="729">
        <f t="shared" si="8"/>
        <v>0</v>
      </c>
    </row>
    <row r="40" spans="1:6" s="349" customFormat="1" ht="12" customHeight="1" x14ac:dyDescent="0.2">
      <c r="A40" s="12" t="s">
        <v>167</v>
      </c>
      <c r="B40" s="351" t="s">
        <v>272</v>
      </c>
      <c r="C40" s="336"/>
      <c r="D40" s="768">
        <v>0</v>
      </c>
      <c r="E40" s="768"/>
      <c r="F40" s="729">
        <f t="shared" si="8"/>
        <v>0</v>
      </c>
    </row>
    <row r="41" spans="1:6" s="349" customFormat="1" ht="12" customHeight="1" x14ac:dyDescent="0.2">
      <c r="A41" s="12" t="s">
        <v>168</v>
      </c>
      <c r="B41" s="351" t="s">
        <v>273</v>
      </c>
      <c r="C41" s="336"/>
      <c r="D41" s="768">
        <v>0</v>
      </c>
      <c r="E41" s="768"/>
      <c r="F41" s="729">
        <f t="shared" si="8"/>
        <v>0</v>
      </c>
    </row>
    <row r="42" spans="1:6" s="349" customFormat="1" ht="12" customHeight="1" x14ac:dyDescent="0.2">
      <c r="A42" s="12" t="s">
        <v>169</v>
      </c>
      <c r="B42" s="351" t="s">
        <v>274</v>
      </c>
      <c r="C42" s="336"/>
      <c r="D42" s="768">
        <v>0</v>
      </c>
      <c r="E42" s="768"/>
      <c r="F42" s="729">
        <f t="shared" si="8"/>
        <v>0</v>
      </c>
    </row>
    <row r="43" spans="1:6" s="349" customFormat="1" ht="12" customHeight="1" x14ac:dyDescent="0.2">
      <c r="A43" s="12" t="s">
        <v>170</v>
      </c>
      <c r="B43" s="351" t="s">
        <v>275</v>
      </c>
      <c r="C43" s="336"/>
      <c r="D43" s="768">
        <v>0</v>
      </c>
      <c r="E43" s="768"/>
      <c r="F43" s="729">
        <f t="shared" si="8"/>
        <v>0</v>
      </c>
    </row>
    <row r="44" spans="1:6" s="349" customFormat="1" ht="12" customHeight="1" x14ac:dyDescent="0.2">
      <c r="A44" s="12" t="s">
        <v>266</v>
      </c>
      <c r="B44" s="351" t="s">
        <v>276</v>
      </c>
      <c r="C44" s="339"/>
      <c r="D44" s="769">
        <v>0</v>
      </c>
      <c r="E44" s="769"/>
      <c r="F44" s="729">
        <f t="shared" si="8"/>
        <v>0</v>
      </c>
    </row>
    <row r="45" spans="1:6" s="349" customFormat="1" ht="12" customHeight="1" x14ac:dyDescent="0.2">
      <c r="A45" s="14" t="s">
        <v>267</v>
      </c>
      <c r="B45" s="352" t="s">
        <v>426</v>
      </c>
      <c r="C45" s="340"/>
      <c r="D45" s="770">
        <v>0</v>
      </c>
      <c r="E45" s="770"/>
      <c r="F45" s="729">
        <f t="shared" si="8"/>
        <v>0</v>
      </c>
    </row>
    <row r="46" spans="1:6" s="349" customFormat="1" ht="12" customHeight="1" thickBot="1" x14ac:dyDescent="0.25">
      <c r="A46" s="14" t="s">
        <v>425</v>
      </c>
      <c r="B46" s="259" t="s">
        <v>277</v>
      </c>
      <c r="C46" s="340"/>
      <c r="D46" s="770">
        <v>0</v>
      </c>
      <c r="E46" s="770"/>
      <c r="F46" s="729">
        <f t="shared" si="8"/>
        <v>0</v>
      </c>
    </row>
    <row r="47" spans="1:6" s="349" customFormat="1" ht="12" customHeight="1" thickBot="1" x14ac:dyDescent="0.25">
      <c r="A47" s="18" t="s">
        <v>23</v>
      </c>
      <c r="B47" s="19" t="s">
        <v>278</v>
      </c>
      <c r="C47" s="335">
        <f>SUM(C48:C52)</f>
        <v>0</v>
      </c>
      <c r="D47" s="261">
        <v>3683</v>
      </c>
      <c r="E47" s="635">
        <f>SUM(E48:E52)</f>
        <v>0</v>
      </c>
      <c r="F47" s="261">
        <f>SUM(F48:F52)</f>
        <v>3683</v>
      </c>
    </row>
    <row r="48" spans="1:6" s="349" customFormat="1" ht="12" customHeight="1" x14ac:dyDescent="0.2">
      <c r="A48" s="13" t="s">
        <v>92</v>
      </c>
      <c r="B48" s="350" t="s">
        <v>282</v>
      </c>
      <c r="C48" s="392"/>
      <c r="D48" s="641">
        <v>0</v>
      </c>
      <c r="E48" s="641"/>
      <c r="F48" s="731">
        <f t="shared" si="0"/>
        <v>0</v>
      </c>
    </row>
    <row r="49" spans="1:6" s="349" customFormat="1" ht="12" customHeight="1" x14ac:dyDescent="0.2">
      <c r="A49" s="12" t="s">
        <v>93</v>
      </c>
      <c r="B49" s="351" t="s">
        <v>283</v>
      </c>
      <c r="C49" s="339"/>
      <c r="D49" s="769">
        <v>3683</v>
      </c>
      <c r="E49" s="769"/>
      <c r="F49" s="731">
        <v>3683</v>
      </c>
    </row>
    <row r="50" spans="1:6" s="349" customFormat="1" ht="12" customHeight="1" x14ac:dyDescent="0.2">
      <c r="A50" s="12" t="s">
        <v>279</v>
      </c>
      <c r="B50" s="351" t="s">
        <v>284</v>
      </c>
      <c r="C50" s="339"/>
      <c r="D50" s="769">
        <v>0</v>
      </c>
      <c r="E50" s="769"/>
      <c r="F50" s="731">
        <f t="shared" si="0"/>
        <v>0</v>
      </c>
    </row>
    <row r="51" spans="1:6" s="349" customFormat="1" ht="12" customHeight="1" x14ac:dyDescent="0.2">
      <c r="A51" s="12" t="s">
        <v>280</v>
      </c>
      <c r="B51" s="351" t="s">
        <v>285</v>
      </c>
      <c r="C51" s="339"/>
      <c r="D51" s="769">
        <v>0</v>
      </c>
      <c r="E51" s="769"/>
      <c r="F51" s="731">
        <f t="shared" si="0"/>
        <v>0</v>
      </c>
    </row>
    <row r="52" spans="1:6" s="349" customFormat="1" ht="12" customHeight="1" thickBot="1" x14ac:dyDescent="0.25">
      <c r="A52" s="14" t="s">
        <v>281</v>
      </c>
      <c r="B52" s="259" t="s">
        <v>286</v>
      </c>
      <c r="C52" s="340"/>
      <c r="D52" s="770">
        <v>0</v>
      </c>
      <c r="E52" s="770"/>
      <c r="F52" s="731">
        <f t="shared" si="0"/>
        <v>0</v>
      </c>
    </row>
    <row r="53" spans="1:6" s="349" customFormat="1" ht="12" customHeight="1" thickBot="1" x14ac:dyDescent="0.25">
      <c r="A53" s="18" t="s">
        <v>171</v>
      </c>
      <c r="B53" s="19" t="s">
        <v>287</v>
      </c>
      <c r="C53" s="335">
        <f>SUM(C54:C56)</f>
        <v>0</v>
      </c>
      <c r="D53" s="635">
        <v>0</v>
      </c>
      <c r="E53" s="635">
        <f>SUM(E54:E56)</f>
        <v>0</v>
      </c>
      <c r="F53" s="261">
        <f>SUM(F54:F56)</f>
        <v>0</v>
      </c>
    </row>
    <row r="54" spans="1:6" s="349" customFormat="1" ht="12" customHeight="1" x14ac:dyDescent="0.2">
      <c r="A54" s="13" t="s">
        <v>94</v>
      </c>
      <c r="B54" s="350" t="s">
        <v>288</v>
      </c>
      <c r="C54" s="337"/>
      <c r="D54" s="767">
        <v>0</v>
      </c>
      <c r="E54" s="767"/>
      <c r="F54" s="729">
        <f t="shared" si="0"/>
        <v>0</v>
      </c>
    </row>
    <row r="55" spans="1:6" s="349" customFormat="1" ht="12" customHeight="1" x14ac:dyDescent="0.2">
      <c r="A55" s="12" t="s">
        <v>95</v>
      </c>
      <c r="B55" s="351" t="s">
        <v>419</v>
      </c>
      <c r="C55" s="336"/>
      <c r="D55" s="768">
        <v>0</v>
      </c>
      <c r="E55" s="768"/>
      <c r="F55" s="729">
        <f t="shared" si="0"/>
        <v>0</v>
      </c>
    </row>
    <row r="56" spans="1:6" s="349" customFormat="1" ht="12" customHeight="1" x14ac:dyDescent="0.2">
      <c r="A56" s="12" t="s">
        <v>291</v>
      </c>
      <c r="B56" s="351" t="s">
        <v>289</v>
      </c>
      <c r="C56" s="336"/>
      <c r="D56" s="768">
        <v>0</v>
      </c>
      <c r="E56" s="768"/>
      <c r="F56" s="729">
        <f t="shared" si="0"/>
        <v>0</v>
      </c>
    </row>
    <row r="57" spans="1:6" s="349" customFormat="1" ht="12" customHeight="1" thickBot="1" x14ac:dyDescent="0.25">
      <c r="A57" s="14" t="s">
        <v>292</v>
      </c>
      <c r="B57" s="259" t="s">
        <v>290</v>
      </c>
      <c r="C57" s="338"/>
      <c r="D57" s="638">
        <v>0</v>
      </c>
      <c r="E57" s="638"/>
      <c r="F57" s="729">
        <f t="shared" si="0"/>
        <v>0</v>
      </c>
    </row>
    <row r="58" spans="1:6" s="349" customFormat="1" ht="12" customHeight="1" thickBot="1" x14ac:dyDescent="0.25">
      <c r="A58" s="18" t="s">
        <v>25</v>
      </c>
      <c r="B58" s="257" t="s">
        <v>293</v>
      </c>
      <c r="C58" s="335">
        <f>SUM(C59:C61)</f>
        <v>5500</v>
      </c>
      <c r="D58" s="335">
        <v>0</v>
      </c>
      <c r="E58" s="335">
        <f t="shared" ref="E58:F58" si="9">SUM(E59:E61)</f>
        <v>0</v>
      </c>
      <c r="F58" s="261">
        <f t="shared" si="9"/>
        <v>0</v>
      </c>
    </row>
    <row r="59" spans="1:6" s="349" customFormat="1" ht="12" customHeight="1" x14ac:dyDescent="0.2">
      <c r="A59" s="13" t="s">
        <v>172</v>
      </c>
      <c r="B59" s="350" t="s">
        <v>295</v>
      </c>
      <c r="C59" s="339"/>
      <c r="D59" s="769">
        <v>0</v>
      </c>
      <c r="E59" s="769"/>
      <c r="F59" s="732">
        <f>D59+E59</f>
        <v>0</v>
      </c>
    </row>
    <row r="60" spans="1:6" s="349" customFormat="1" ht="12" customHeight="1" x14ac:dyDescent="0.2">
      <c r="A60" s="12" t="s">
        <v>173</v>
      </c>
      <c r="B60" s="351" t="s">
        <v>420</v>
      </c>
      <c r="C60" s="339"/>
      <c r="D60" s="769">
        <v>0</v>
      </c>
      <c r="E60" s="769"/>
      <c r="F60" s="732">
        <f t="shared" ref="F60:F62" si="10">D60+E60</f>
        <v>0</v>
      </c>
    </row>
    <row r="61" spans="1:6" s="349" customFormat="1" ht="12" customHeight="1" x14ac:dyDescent="0.2">
      <c r="A61" s="12" t="s">
        <v>221</v>
      </c>
      <c r="B61" s="351" t="s">
        <v>296</v>
      </c>
      <c r="C61" s="339">
        <v>5500</v>
      </c>
      <c r="D61" s="769">
        <v>0</v>
      </c>
      <c r="E61" s="769"/>
      <c r="F61" s="732">
        <f t="shared" si="10"/>
        <v>0</v>
      </c>
    </row>
    <row r="62" spans="1:6" s="349" customFormat="1" ht="12" customHeight="1" thickBot="1" x14ac:dyDescent="0.25">
      <c r="A62" s="14" t="s">
        <v>294</v>
      </c>
      <c r="B62" s="259" t="s">
        <v>297</v>
      </c>
      <c r="C62" s="339"/>
      <c r="D62" s="769">
        <v>0</v>
      </c>
      <c r="E62" s="769"/>
      <c r="F62" s="732">
        <f t="shared" si="10"/>
        <v>0</v>
      </c>
    </row>
    <row r="63" spans="1:6" s="349" customFormat="1" ht="12" customHeight="1" thickBot="1" x14ac:dyDescent="0.25">
      <c r="A63" s="411" t="s">
        <v>464</v>
      </c>
      <c r="B63" s="19" t="s">
        <v>298</v>
      </c>
      <c r="C63" s="341">
        <f>+C6+C13+C20+C27+C35+C47+C53+C58</f>
        <v>346639</v>
      </c>
      <c r="D63" s="341">
        <v>1329165</v>
      </c>
      <c r="E63" s="341">
        <f t="shared" ref="E63:F63" si="11">+E6+E13+E20+E27+E35+E47+E53+E58</f>
        <v>6055</v>
      </c>
      <c r="F63" s="264">
        <f t="shared" si="11"/>
        <v>1335220</v>
      </c>
    </row>
    <row r="64" spans="1:6" s="349" customFormat="1" ht="12" customHeight="1" thickBot="1" x14ac:dyDescent="0.25">
      <c r="A64" s="393" t="s">
        <v>299</v>
      </c>
      <c r="B64" s="257" t="s">
        <v>300</v>
      </c>
      <c r="C64" s="335">
        <f>SUM(C65:C67)</f>
        <v>0</v>
      </c>
      <c r="D64" s="635">
        <v>0</v>
      </c>
      <c r="E64" s="635">
        <f>SUM(E65:E67)</f>
        <v>0</v>
      </c>
      <c r="F64" s="261">
        <f>SUM(F65:F67)</f>
        <v>0</v>
      </c>
    </row>
    <row r="65" spans="1:6" s="349" customFormat="1" ht="12" customHeight="1" x14ac:dyDescent="0.2">
      <c r="A65" s="13" t="s">
        <v>331</v>
      </c>
      <c r="B65" s="350" t="s">
        <v>301</v>
      </c>
      <c r="C65" s="339"/>
      <c r="D65" s="769">
        <v>0</v>
      </c>
      <c r="E65" s="769"/>
      <c r="F65" s="732">
        <f t="shared" ref="F65:F86" si="12">C65+E65</f>
        <v>0</v>
      </c>
    </row>
    <row r="66" spans="1:6" s="349" customFormat="1" ht="12" customHeight="1" x14ac:dyDescent="0.2">
      <c r="A66" s="12" t="s">
        <v>340</v>
      </c>
      <c r="B66" s="351" t="s">
        <v>302</v>
      </c>
      <c r="C66" s="339"/>
      <c r="D66" s="769">
        <v>0</v>
      </c>
      <c r="E66" s="769"/>
      <c r="F66" s="732">
        <f t="shared" si="12"/>
        <v>0</v>
      </c>
    </row>
    <row r="67" spans="1:6" s="349" customFormat="1" ht="12" customHeight="1" thickBot="1" x14ac:dyDescent="0.25">
      <c r="A67" s="14" t="s">
        <v>341</v>
      </c>
      <c r="B67" s="407" t="s">
        <v>449</v>
      </c>
      <c r="C67" s="339"/>
      <c r="D67" s="769">
        <v>0</v>
      </c>
      <c r="E67" s="769"/>
      <c r="F67" s="732">
        <f t="shared" si="12"/>
        <v>0</v>
      </c>
    </row>
    <row r="68" spans="1:6" s="349" customFormat="1" ht="12" customHeight="1" thickBot="1" x14ac:dyDescent="0.25">
      <c r="A68" s="393" t="s">
        <v>304</v>
      </c>
      <c r="B68" s="257" t="s">
        <v>305</v>
      </c>
      <c r="C68" s="335">
        <f>SUM(C69:C72)</f>
        <v>0</v>
      </c>
      <c r="D68" s="635">
        <v>0</v>
      </c>
      <c r="E68" s="635">
        <f>SUM(E69:E72)</f>
        <v>0</v>
      </c>
      <c r="F68" s="261">
        <f>SUM(F69:F72)</f>
        <v>0</v>
      </c>
    </row>
    <row r="69" spans="1:6" s="349" customFormat="1" ht="12" customHeight="1" x14ac:dyDescent="0.2">
      <c r="A69" s="13" t="s">
        <v>141</v>
      </c>
      <c r="B69" s="350" t="s">
        <v>306</v>
      </c>
      <c r="C69" s="339"/>
      <c r="D69" s="769">
        <v>0</v>
      </c>
      <c r="E69" s="769"/>
      <c r="F69" s="732">
        <f t="shared" si="12"/>
        <v>0</v>
      </c>
    </row>
    <row r="70" spans="1:6" s="349" customFormat="1" ht="12" customHeight="1" x14ac:dyDescent="0.2">
      <c r="A70" s="12" t="s">
        <v>142</v>
      </c>
      <c r="B70" s="351" t="s">
        <v>307</v>
      </c>
      <c r="C70" s="339"/>
      <c r="D70" s="769">
        <v>0</v>
      </c>
      <c r="E70" s="769"/>
      <c r="F70" s="732">
        <f t="shared" si="12"/>
        <v>0</v>
      </c>
    </row>
    <row r="71" spans="1:6" s="349" customFormat="1" ht="12" customHeight="1" x14ac:dyDescent="0.2">
      <c r="A71" s="12" t="s">
        <v>332</v>
      </c>
      <c r="B71" s="351" t="s">
        <v>308</v>
      </c>
      <c r="C71" s="339"/>
      <c r="D71" s="769">
        <v>0</v>
      </c>
      <c r="E71" s="769"/>
      <c r="F71" s="732">
        <f t="shared" si="12"/>
        <v>0</v>
      </c>
    </row>
    <row r="72" spans="1:6" s="349" customFormat="1" ht="12" customHeight="1" thickBot="1" x14ac:dyDescent="0.25">
      <c r="A72" s="14" t="s">
        <v>333</v>
      </c>
      <c r="B72" s="259" t="s">
        <v>309</v>
      </c>
      <c r="C72" s="339"/>
      <c r="D72" s="769">
        <v>0</v>
      </c>
      <c r="E72" s="769"/>
      <c r="F72" s="732">
        <f t="shared" si="12"/>
        <v>0</v>
      </c>
    </row>
    <row r="73" spans="1:6" s="349" customFormat="1" ht="12" customHeight="1" thickBot="1" x14ac:dyDescent="0.25">
      <c r="A73" s="393" t="s">
        <v>310</v>
      </c>
      <c r="B73" s="257" t="s">
        <v>311</v>
      </c>
      <c r="C73" s="335">
        <f>SUM(C74:C75)</f>
        <v>132383</v>
      </c>
      <c r="D73" s="335">
        <v>162015</v>
      </c>
      <c r="E73" s="335">
        <f t="shared" ref="E73:F73" si="13">SUM(E74:E75)</f>
        <v>0</v>
      </c>
      <c r="F73" s="261">
        <f t="shared" si="13"/>
        <v>162015</v>
      </c>
    </row>
    <row r="74" spans="1:6" s="349" customFormat="1" ht="12" customHeight="1" x14ac:dyDescent="0.2">
      <c r="A74" s="13" t="s">
        <v>334</v>
      </c>
      <c r="B74" s="350" t="s">
        <v>312</v>
      </c>
      <c r="C74" s="339">
        <v>132383</v>
      </c>
      <c r="D74" s="769">
        <v>162015</v>
      </c>
      <c r="E74" s="769"/>
      <c r="F74" s="732">
        <f>D74+E74</f>
        <v>162015</v>
      </c>
    </row>
    <row r="75" spans="1:6" s="349" customFormat="1" ht="12" customHeight="1" thickBot="1" x14ac:dyDescent="0.25">
      <c r="A75" s="14" t="s">
        <v>335</v>
      </c>
      <c r="B75" s="259" t="s">
        <v>313</v>
      </c>
      <c r="C75" s="339"/>
      <c r="D75" s="769">
        <v>0</v>
      </c>
      <c r="E75" s="769"/>
      <c r="F75" s="732">
        <f t="shared" si="12"/>
        <v>0</v>
      </c>
    </row>
    <row r="76" spans="1:6" s="349" customFormat="1" ht="12" customHeight="1" thickBot="1" x14ac:dyDescent="0.25">
      <c r="A76" s="393" t="s">
        <v>314</v>
      </c>
      <c r="B76" s="257" t="s">
        <v>315</v>
      </c>
      <c r="C76" s="335">
        <f>SUM(C77:C79)</f>
        <v>0</v>
      </c>
      <c r="D76" s="635">
        <v>0</v>
      </c>
      <c r="E76" s="635">
        <f>SUM(E77:E79)</f>
        <v>0</v>
      </c>
      <c r="F76" s="261">
        <f>SUM(F77:F79)</f>
        <v>0</v>
      </c>
    </row>
    <row r="77" spans="1:6" s="349" customFormat="1" ht="12" customHeight="1" x14ac:dyDescent="0.2">
      <c r="A77" s="13" t="s">
        <v>336</v>
      </c>
      <c r="B77" s="350" t="s">
        <v>316</v>
      </c>
      <c r="C77" s="339"/>
      <c r="D77" s="769">
        <v>0</v>
      </c>
      <c r="E77" s="769"/>
      <c r="F77" s="732">
        <f t="shared" si="12"/>
        <v>0</v>
      </c>
    </row>
    <row r="78" spans="1:6" s="349" customFormat="1" ht="12" customHeight="1" x14ac:dyDescent="0.2">
      <c r="A78" s="12" t="s">
        <v>337</v>
      </c>
      <c r="B78" s="351" t="s">
        <v>317</v>
      </c>
      <c r="C78" s="339"/>
      <c r="D78" s="769">
        <v>0</v>
      </c>
      <c r="E78" s="769"/>
      <c r="F78" s="732">
        <f t="shared" si="12"/>
        <v>0</v>
      </c>
    </row>
    <row r="79" spans="1:6" s="349" customFormat="1" ht="12" customHeight="1" thickBot="1" x14ac:dyDescent="0.25">
      <c r="A79" s="14" t="s">
        <v>338</v>
      </c>
      <c r="B79" s="259" t="s">
        <v>318</v>
      </c>
      <c r="C79" s="339"/>
      <c r="D79" s="769">
        <v>0</v>
      </c>
      <c r="E79" s="769"/>
      <c r="F79" s="732">
        <f t="shared" si="12"/>
        <v>0</v>
      </c>
    </row>
    <row r="80" spans="1:6" s="349" customFormat="1" ht="12" customHeight="1" thickBot="1" x14ac:dyDescent="0.25">
      <c r="A80" s="393" t="s">
        <v>319</v>
      </c>
      <c r="B80" s="257" t="s">
        <v>339</v>
      </c>
      <c r="C80" s="335">
        <f>SUM(C81:C84)</f>
        <v>0</v>
      </c>
      <c r="D80" s="635">
        <v>0</v>
      </c>
      <c r="E80" s="635">
        <f>SUM(E81:E84)</f>
        <v>0</v>
      </c>
      <c r="F80" s="261">
        <f>SUM(F81:F84)</f>
        <v>0</v>
      </c>
    </row>
    <row r="81" spans="1:6" s="349" customFormat="1" ht="12" customHeight="1" x14ac:dyDescent="0.2">
      <c r="A81" s="354" t="s">
        <v>320</v>
      </c>
      <c r="B81" s="350" t="s">
        <v>321</v>
      </c>
      <c r="C81" s="339"/>
      <c r="D81" s="769">
        <v>0</v>
      </c>
      <c r="E81" s="769"/>
      <c r="F81" s="732">
        <f t="shared" si="12"/>
        <v>0</v>
      </c>
    </row>
    <row r="82" spans="1:6" s="349" customFormat="1" ht="12" customHeight="1" x14ac:dyDescent="0.2">
      <c r="A82" s="355" t="s">
        <v>322</v>
      </c>
      <c r="B82" s="351" t="s">
        <v>323</v>
      </c>
      <c r="C82" s="339"/>
      <c r="D82" s="769">
        <v>0</v>
      </c>
      <c r="E82" s="769"/>
      <c r="F82" s="732">
        <f t="shared" si="12"/>
        <v>0</v>
      </c>
    </row>
    <row r="83" spans="1:6" s="349" customFormat="1" ht="12" customHeight="1" x14ac:dyDescent="0.2">
      <c r="A83" s="355" t="s">
        <v>324</v>
      </c>
      <c r="B83" s="351" t="s">
        <v>325</v>
      </c>
      <c r="C83" s="339"/>
      <c r="D83" s="769">
        <v>0</v>
      </c>
      <c r="E83" s="769"/>
      <c r="F83" s="732">
        <f t="shared" si="12"/>
        <v>0</v>
      </c>
    </row>
    <row r="84" spans="1:6" s="349" customFormat="1" ht="12" customHeight="1" thickBot="1" x14ac:dyDescent="0.25">
      <c r="A84" s="356" t="s">
        <v>326</v>
      </c>
      <c r="B84" s="259" t="s">
        <v>327</v>
      </c>
      <c r="C84" s="339"/>
      <c r="D84" s="769">
        <v>0</v>
      </c>
      <c r="E84" s="769"/>
      <c r="F84" s="732">
        <f t="shared" si="12"/>
        <v>0</v>
      </c>
    </row>
    <row r="85" spans="1:6" s="349" customFormat="1" ht="12" customHeight="1" thickBot="1" x14ac:dyDescent="0.25">
      <c r="A85" s="393" t="s">
        <v>328</v>
      </c>
      <c r="B85" s="257" t="s">
        <v>463</v>
      </c>
      <c r="C85" s="395"/>
      <c r="D85" s="642">
        <v>0</v>
      </c>
      <c r="E85" s="642"/>
      <c r="F85" s="261">
        <f t="shared" si="12"/>
        <v>0</v>
      </c>
    </row>
    <row r="86" spans="1:6" s="349" customFormat="1" ht="13.5" customHeight="1" thickBot="1" x14ac:dyDescent="0.25">
      <c r="A86" s="393" t="s">
        <v>330</v>
      </c>
      <c r="B86" s="257" t="s">
        <v>329</v>
      </c>
      <c r="C86" s="395"/>
      <c r="D86" s="642">
        <v>0</v>
      </c>
      <c r="E86" s="642"/>
      <c r="F86" s="261">
        <f t="shared" si="12"/>
        <v>0</v>
      </c>
    </row>
    <row r="87" spans="1:6" s="349" customFormat="1" ht="15.75" customHeight="1" thickBot="1" x14ac:dyDescent="0.25">
      <c r="A87" s="393" t="s">
        <v>342</v>
      </c>
      <c r="B87" s="357" t="s">
        <v>466</v>
      </c>
      <c r="C87" s="341">
        <f>+C64+C68+C73+C76+C80+C86+C85</f>
        <v>132383</v>
      </c>
      <c r="D87" s="341">
        <v>162015</v>
      </c>
      <c r="E87" s="341">
        <f t="shared" ref="E87:F87" si="14">+E64+E68+E73+E76+E80+E86+E85</f>
        <v>0</v>
      </c>
      <c r="F87" s="264">
        <f t="shared" si="14"/>
        <v>162015</v>
      </c>
    </row>
    <row r="88" spans="1:6" s="349" customFormat="1" ht="25.5" customHeight="1" thickBot="1" x14ac:dyDescent="0.25">
      <c r="A88" s="394" t="s">
        <v>465</v>
      </c>
      <c r="B88" s="358" t="s">
        <v>467</v>
      </c>
      <c r="C88" s="341">
        <f>+C63+C87</f>
        <v>479022</v>
      </c>
      <c r="D88" s="341">
        <v>1491180</v>
      </c>
      <c r="E88" s="341">
        <f t="shared" ref="E88:F88" si="15">+E63+E87</f>
        <v>6055</v>
      </c>
      <c r="F88" s="264">
        <f t="shared" si="15"/>
        <v>1497235</v>
      </c>
    </row>
    <row r="89" spans="1:6" s="349" customFormat="1" ht="83.25" customHeight="1" x14ac:dyDescent="0.2">
      <c r="A89" s="643"/>
      <c r="B89" s="644"/>
      <c r="C89" s="662"/>
      <c r="D89" s="776"/>
    </row>
    <row r="90" spans="1:6" ht="16.5" customHeight="1" x14ac:dyDescent="0.25">
      <c r="A90" s="936" t="s">
        <v>46</v>
      </c>
      <c r="B90" s="936"/>
      <c r="C90" s="936"/>
      <c r="D90" s="936"/>
      <c r="E90" s="936"/>
      <c r="F90" s="936"/>
    </row>
    <row r="91" spans="1:6" s="359" customFormat="1" ht="16.5" customHeight="1" thickBot="1" x14ac:dyDescent="0.3">
      <c r="A91" s="950" t="s">
        <v>145</v>
      </c>
      <c r="B91" s="950"/>
      <c r="C91" s="113"/>
      <c r="D91" s="647"/>
      <c r="F91" s="113" t="str">
        <f>F2</f>
        <v>ezer forintban!</v>
      </c>
    </row>
    <row r="92" spans="1:6" x14ac:dyDescent="0.25">
      <c r="A92" s="946" t="s">
        <v>67</v>
      </c>
      <c r="B92" s="948" t="s">
        <v>814</v>
      </c>
      <c r="C92" s="937" t="str">
        <f>+CONCATENATE(LEFT([1]ÖSSZEFÜGGÉSEK!A6,4),". évi")</f>
        <v>2017. évi</v>
      </c>
      <c r="D92" s="937"/>
      <c r="E92" s="938"/>
      <c r="F92" s="939"/>
    </row>
    <row r="93" spans="1:6" ht="24.75" thickBot="1" x14ac:dyDescent="0.3">
      <c r="A93" s="947"/>
      <c r="B93" s="949"/>
      <c r="C93" s="661" t="s">
        <v>816</v>
      </c>
      <c r="D93" s="661" t="s">
        <v>869</v>
      </c>
      <c r="E93" s="633" t="s">
        <v>995</v>
      </c>
      <c r="F93" s="634" t="str">
        <f>+CONCATENATE(LEFT([1]ÖSSZEFÜGGÉSEK!A95,4),"……….",CHAR(10),"Módosítás utáni")</f>
        <v>……….
Módosítás utáni</v>
      </c>
    </row>
    <row r="94" spans="1:6" s="348" customFormat="1" ht="12" customHeight="1" thickBot="1" x14ac:dyDescent="0.25">
      <c r="A94" s="25" t="s">
        <v>481</v>
      </c>
      <c r="B94" s="26" t="s">
        <v>482</v>
      </c>
      <c r="C94" s="26" t="s">
        <v>483</v>
      </c>
      <c r="D94" s="766" t="s">
        <v>485</v>
      </c>
      <c r="E94" s="345" t="s">
        <v>484</v>
      </c>
      <c r="F94" s="648" t="s">
        <v>871</v>
      </c>
    </row>
    <row r="95" spans="1:6" ht="12" customHeight="1" thickBot="1" x14ac:dyDescent="0.3">
      <c r="A95" s="20" t="s">
        <v>18</v>
      </c>
      <c r="B95" s="24" t="s">
        <v>427</v>
      </c>
      <c r="C95" s="334">
        <f>C96+C97+C98+C99+C100+C113</f>
        <v>70747</v>
      </c>
      <c r="D95" s="334">
        <v>75535</v>
      </c>
      <c r="E95" s="334">
        <f t="shared" ref="E95:F95" si="16">E96+E97+E98+E99+E100+E113</f>
        <v>92044</v>
      </c>
      <c r="F95" s="741">
        <f t="shared" si="16"/>
        <v>167579</v>
      </c>
    </row>
    <row r="96" spans="1:6" ht="12" customHeight="1" x14ac:dyDescent="0.25">
      <c r="A96" s="15" t="s">
        <v>96</v>
      </c>
      <c r="B96" s="8" t="s">
        <v>48</v>
      </c>
      <c r="C96" s="421">
        <v>130</v>
      </c>
      <c r="D96" s="649">
        <v>130</v>
      </c>
      <c r="E96" s="649"/>
      <c r="F96" s="733">
        <f>D96+E96</f>
        <v>130</v>
      </c>
    </row>
    <row r="97" spans="1:6" ht="12" customHeight="1" x14ac:dyDescent="0.25">
      <c r="A97" s="12" t="s">
        <v>97</v>
      </c>
      <c r="B97" s="6" t="s">
        <v>174</v>
      </c>
      <c r="C97" s="336">
        <v>35</v>
      </c>
      <c r="D97" s="768">
        <v>35</v>
      </c>
      <c r="E97" s="768"/>
      <c r="F97" s="734">
        <f>D97+E97</f>
        <v>35</v>
      </c>
    </row>
    <row r="98" spans="1:6" ht="12" customHeight="1" x14ac:dyDescent="0.25">
      <c r="A98" s="12" t="s">
        <v>98</v>
      </c>
      <c r="B98" s="6" t="s">
        <v>132</v>
      </c>
      <c r="C98" s="338">
        <v>12764</v>
      </c>
      <c r="D98" s="638">
        <v>12764</v>
      </c>
      <c r="E98" s="638">
        <v>3061</v>
      </c>
      <c r="F98" s="734">
        <f t="shared" ref="F98:F117" si="17">D98+E98</f>
        <v>15825</v>
      </c>
    </row>
    <row r="99" spans="1:6" ht="12" customHeight="1" x14ac:dyDescent="0.25">
      <c r="A99" s="12" t="s">
        <v>99</v>
      </c>
      <c r="B99" s="9" t="s">
        <v>175</v>
      </c>
      <c r="C99" s="338">
        <v>9900</v>
      </c>
      <c r="D99" s="638">
        <v>9900</v>
      </c>
      <c r="E99" s="638">
        <v>-3861</v>
      </c>
      <c r="F99" s="734">
        <f t="shared" si="17"/>
        <v>6039</v>
      </c>
    </row>
    <row r="100" spans="1:6" ht="12" customHeight="1" x14ac:dyDescent="0.25">
      <c r="A100" s="12" t="s">
        <v>110</v>
      </c>
      <c r="B100" s="17" t="s">
        <v>176</v>
      </c>
      <c r="C100" s="338">
        <v>14050</v>
      </c>
      <c r="D100" s="638">
        <v>15602</v>
      </c>
      <c r="E100" s="638">
        <f>SUM(E103:E112)</f>
        <v>1803</v>
      </c>
      <c r="F100" s="734">
        <f t="shared" si="17"/>
        <v>17405</v>
      </c>
    </row>
    <row r="101" spans="1:6" ht="12" customHeight="1" x14ac:dyDescent="0.25">
      <c r="A101" s="12" t="s">
        <v>100</v>
      </c>
      <c r="B101" s="6" t="s">
        <v>432</v>
      </c>
      <c r="C101" s="338"/>
      <c r="D101" s="638">
        <v>0</v>
      </c>
      <c r="E101" s="638"/>
      <c r="F101" s="734">
        <f t="shared" si="17"/>
        <v>0</v>
      </c>
    </row>
    <row r="102" spans="1:6" ht="12" customHeight="1" x14ac:dyDescent="0.25">
      <c r="A102" s="12" t="s">
        <v>101</v>
      </c>
      <c r="B102" s="118" t="s">
        <v>431</v>
      </c>
      <c r="C102" s="338"/>
      <c r="D102" s="638">
        <v>0</v>
      </c>
      <c r="E102" s="638"/>
      <c r="F102" s="734">
        <f t="shared" si="17"/>
        <v>0</v>
      </c>
    </row>
    <row r="103" spans="1:6" ht="12" customHeight="1" x14ac:dyDescent="0.25">
      <c r="A103" s="12" t="s">
        <v>111</v>
      </c>
      <c r="B103" s="118" t="s">
        <v>430</v>
      </c>
      <c r="C103" s="338"/>
      <c r="D103" s="638">
        <v>0</v>
      </c>
      <c r="E103" s="638"/>
      <c r="F103" s="734">
        <f t="shared" si="17"/>
        <v>0</v>
      </c>
    </row>
    <row r="104" spans="1:6" ht="12" customHeight="1" x14ac:dyDescent="0.25">
      <c r="A104" s="12" t="s">
        <v>112</v>
      </c>
      <c r="B104" s="116" t="s">
        <v>345</v>
      </c>
      <c r="C104" s="338"/>
      <c r="D104" s="638">
        <v>0</v>
      </c>
      <c r="E104" s="638"/>
      <c r="F104" s="734">
        <f t="shared" si="17"/>
        <v>0</v>
      </c>
    </row>
    <row r="105" spans="1:6" ht="12" customHeight="1" x14ac:dyDescent="0.25">
      <c r="A105" s="12" t="s">
        <v>113</v>
      </c>
      <c r="B105" s="117" t="s">
        <v>346</v>
      </c>
      <c r="C105" s="338"/>
      <c r="D105" s="638">
        <v>0</v>
      </c>
      <c r="E105" s="638"/>
      <c r="F105" s="734">
        <f t="shared" si="17"/>
        <v>0</v>
      </c>
    </row>
    <row r="106" spans="1:6" ht="12" customHeight="1" x14ac:dyDescent="0.25">
      <c r="A106" s="12" t="s">
        <v>114</v>
      </c>
      <c r="B106" s="117" t="s">
        <v>347</v>
      </c>
      <c r="C106" s="338"/>
      <c r="D106" s="638">
        <v>0</v>
      </c>
      <c r="E106" s="638"/>
      <c r="F106" s="734">
        <f t="shared" si="17"/>
        <v>0</v>
      </c>
    </row>
    <row r="107" spans="1:6" ht="12" customHeight="1" x14ac:dyDescent="0.25">
      <c r="A107" s="12" t="s">
        <v>116</v>
      </c>
      <c r="B107" s="116" t="s">
        <v>348</v>
      </c>
      <c r="C107" s="338"/>
      <c r="D107" s="638">
        <v>0</v>
      </c>
      <c r="E107" s="638">
        <v>1600</v>
      </c>
      <c r="F107" s="734">
        <f t="shared" si="17"/>
        <v>1600</v>
      </c>
    </row>
    <row r="108" spans="1:6" ht="12" customHeight="1" x14ac:dyDescent="0.25">
      <c r="A108" s="12" t="s">
        <v>177</v>
      </c>
      <c r="B108" s="116" t="s">
        <v>349</v>
      </c>
      <c r="C108" s="338"/>
      <c r="D108" s="638">
        <v>0</v>
      </c>
      <c r="E108" s="638"/>
      <c r="F108" s="734">
        <f t="shared" si="17"/>
        <v>0</v>
      </c>
    </row>
    <row r="109" spans="1:6" ht="12" customHeight="1" x14ac:dyDescent="0.25">
      <c r="A109" s="12" t="s">
        <v>343</v>
      </c>
      <c r="B109" s="117" t="s">
        <v>350</v>
      </c>
      <c r="C109" s="338"/>
      <c r="D109" s="638">
        <v>0</v>
      </c>
      <c r="E109" s="638"/>
      <c r="F109" s="734">
        <f t="shared" si="17"/>
        <v>0</v>
      </c>
    </row>
    <row r="110" spans="1:6" ht="12" customHeight="1" x14ac:dyDescent="0.25">
      <c r="A110" s="11" t="s">
        <v>344</v>
      </c>
      <c r="B110" s="118" t="s">
        <v>351</v>
      </c>
      <c r="C110" s="338"/>
      <c r="D110" s="638">
        <v>0</v>
      </c>
      <c r="E110" s="638"/>
      <c r="F110" s="734">
        <f t="shared" si="17"/>
        <v>0</v>
      </c>
    </row>
    <row r="111" spans="1:6" ht="12" customHeight="1" x14ac:dyDescent="0.25">
      <c r="A111" s="12" t="s">
        <v>428</v>
      </c>
      <c r="B111" s="118" t="s">
        <v>352</v>
      </c>
      <c r="C111" s="338"/>
      <c r="D111" s="638">
        <v>0</v>
      </c>
      <c r="E111" s="638"/>
      <c r="F111" s="734">
        <f t="shared" si="17"/>
        <v>0</v>
      </c>
    </row>
    <row r="112" spans="1:6" ht="12" customHeight="1" x14ac:dyDescent="0.25">
      <c r="A112" s="14" t="s">
        <v>429</v>
      </c>
      <c r="B112" s="118" t="s">
        <v>353</v>
      </c>
      <c r="C112" s="338">
        <v>14050</v>
      </c>
      <c r="D112" s="638">
        <v>15602</v>
      </c>
      <c r="E112" s="638">
        <v>203</v>
      </c>
      <c r="F112" s="734">
        <f t="shared" si="17"/>
        <v>15805</v>
      </c>
    </row>
    <row r="113" spans="1:6" ht="12" customHeight="1" x14ac:dyDescent="0.25">
      <c r="A113" s="12" t="s">
        <v>433</v>
      </c>
      <c r="B113" s="9" t="s">
        <v>49</v>
      </c>
      <c r="C113" s="336">
        <v>33868</v>
      </c>
      <c r="D113" s="336">
        <v>37104</v>
      </c>
      <c r="E113" s="336">
        <f>SUM(E114:E115)</f>
        <v>91041</v>
      </c>
      <c r="F113" s="734">
        <f t="shared" si="17"/>
        <v>128145</v>
      </c>
    </row>
    <row r="114" spans="1:6" ht="12" customHeight="1" x14ac:dyDescent="0.25">
      <c r="A114" s="12" t="s">
        <v>434</v>
      </c>
      <c r="B114" s="6" t="s">
        <v>436</v>
      </c>
      <c r="C114" s="336">
        <v>14508</v>
      </c>
      <c r="D114" s="768">
        <v>17191</v>
      </c>
      <c r="E114" s="768">
        <v>92341</v>
      </c>
      <c r="F114" s="734">
        <f t="shared" si="17"/>
        <v>109532</v>
      </c>
    </row>
    <row r="115" spans="1:6" ht="12" customHeight="1" thickBot="1" x14ac:dyDescent="0.3">
      <c r="A115" s="16" t="s">
        <v>435</v>
      </c>
      <c r="B115" s="410" t="s">
        <v>437</v>
      </c>
      <c r="C115" s="422">
        <v>19360</v>
      </c>
      <c r="D115" s="653">
        <v>19913</v>
      </c>
      <c r="E115" s="742">
        <v>-1300</v>
      </c>
      <c r="F115" s="775">
        <f t="shared" si="17"/>
        <v>18613</v>
      </c>
    </row>
    <row r="116" spans="1:6" ht="12" customHeight="1" thickBot="1" x14ac:dyDescent="0.3">
      <c r="A116" s="408" t="s">
        <v>19</v>
      </c>
      <c r="B116" s="409" t="s">
        <v>354</v>
      </c>
      <c r="C116" s="423">
        <f>+C117+C119+C121</f>
        <v>2970</v>
      </c>
      <c r="D116" s="423">
        <v>1000815</v>
      </c>
      <c r="E116" s="423">
        <f t="shared" ref="E116:F116" si="18">+E117+E119+E121</f>
        <v>-945196</v>
      </c>
      <c r="F116" s="743">
        <f t="shared" si="18"/>
        <v>55619</v>
      </c>
    </row>
    <row r="117" spans="1:6" ht="12" customHeight="1" x14ac:dyDescent="0.25">
      <c r="A117" s="13" t="s">
        <v>102</v>
      </c>
      <c r="B117" s="6" t="s">
        <v>220</v>
      </c>
      <c r="C117" s="337"/>
      <c r="D117" s="767">
        <v>997745</v>
      </c>
      <c r="E117" s="767">
        <v>-945196</v>
      </c>
      <c r="F117" s="734">
        <f t="shared" si="17"/>
        <v>52549</v>
      </c>
    </row>
    <row r="118" spans="1:6" ht="12" customHeight="1" x14ac:dyDescent="0.25">
      <c r="A118" s="13" t="s">
        <v>103</v>
      </c>
      <c r="B118" s="10" t="s">
        <v>358</v>
      </c>
      <c r="C118" s="337"/>
      <c r="D118" s="767">
        <v>0</v>
      </c>
      <c r="E118" s="767"/>
      <c r="F118" s="729">
        <f t="shared" ref="F118:F128" si="19">C118+E118</f>
        <v>0</v>
      </c>
    </row>
    <row r="119" spans="1:6" ht="12" customHeight="1" x14ac:dyDescent="0.25">
      <c r="A119" s="13" t="s">
        <v>104</v>
      </c>
      <c r="B119" s="10" t="s">
        <v>178</v>
      </c>
      <c r="C119" s="336"/>
      <c r="D119" s="768">
        <v>0</v>
      </c>
      <c r="E119" s="768"/>
      <c r="F119" s="734">
        <f t="shared" si="19"/>
        <v>0</v>
      </c>
    </row>
    <row r="120" spans="1:6" ht="12" customHeight="1" x14ac:dyDescent="0.25">
      <c r="A120" s="13" t="s">
        <v>105</v>
      </c>
      <c r="B120" s="10" t="s">
        <v>359</v>
      </c>
      <c r="C120" s="336"/>
      <c r="D120" s="768">
        <v>0</v>
      </c>
      <c r="E120" s="768"/>
      <c r="F120" s="734">
        <f t="shared" si="19"/>
        <v>0</v>
      </c>
    </row>
    <row r="121" spans="1:6" ht="12" customHeight="1" x14ac:dyDescent="0.25">
      <c r="A121" s="13" t="s">
        <v>106</v>
      </c>
      <c r="B121" s="259" t="s">
        <v>222</v>
      </c>
      <c r="C121" s="336">
        <v>2970</v>
      </c>
      <c r="D121" s="768">
        <v>3070</v>
      </c>
      <c r="E121" s="768"/>
      <c r="F121" s="734">
        <f>D121+E121</f>
        <v>3070</v>
      </c>
    </row>
    <row r="122" spans="1:6" ht="12" customHeight="1" x14ac:dyDescent="0.25">
      <c r="A122" s="13" t="s">
        <v>115</v>
      </c>
      <c r="B122" s="258" t="s">
        <v>421</v>
      </c>
      <c r="C122" s="336"/>
      <c r="D122" s="768">
        <v>0</v>
      </c>
      <c r="E122" s="768"/>
      <c r="F122" s="734">
        <f t="shared" si="19"/>
        <v>0</v>
      </c>
    </row>
    <row r="123" spans="1:6" ht="12" customHeight="1" x14ac:dyDescent="0.25">
      <c r="A123" s="13" t="s">
        <v>117</v>
      </c>
      <c r="B123" s="346" t="s">
        <v>364</v>
      </c>
      <c r="C123" s="336"/>
      <c r="D123" s="768">
        <v>0</v>
      </c>
      <c r="E123" s="768"/>
      <c r="F123" s="734">
        <f t="shared" si="19"/>
        <v>0</v>
      </c>
    </row>
    <row r="124" spans="1:6" ht="22.5" x14ac:dyDescent="0.25">
      <c r="A124" s="13" t="s">
        <v>179</v>
      </c>
      <c r="B124" s="117" t="s">
        <v>347</v>
      </c>
      <c r="C124" s="336"/>
      <c r="D124" s="768">
        <v>0</v>
      </c>
      <c r="E124" s="768"/>
      <c r="F124" s="734">
        <f t="shared" si="19"/>
        <v>0</v>
      </c>
    </row>
    <row r="125" spans="1:6" ht="12" customHeight="1" x14ac:dyDescent="0.25">
      <c r="A125" s="13" t="s">
        <v>180</v>
      </c>
      <c r="B125" s="117" t="s">
        <v>363</v>
      </c>
      <c r="C125" s="336"/>
      <c r="D125" s="768">
        <v>0</v>
      </c>
      <c r="E125" s="768"/>
      <c r="F125" s="734">
        <f t="shared" si="19"/>
        <v>0</v>
      </c>
    </row>
    <row r="126" spans="1:6" ht="12" customHeight="1" x14ac:dyDescent="0.25">
      <c r="A126" s="13" t="s">
        <v>181</v>
      </c>
      <c r="B126" s="117" t="s">
        <v>362</v>
      </c>
      <c r="C126" s="336"/>
      <c r="D126" s="768">
        <v>0</v>
      </c>
      <c r="E126" s="768"/>
      <c r="F126" s="734">
        <f t="shared" si="19"/>
        <v>0</v>
      </c>
    </row>
    <row r="127" spans="1:6" ht="12" customHeight="1" x14ac:dyDescent="0.25">
      <c r="A127" s="13" t="s">
        <v>355</v>
      </c>
      <c r="B127" s="117" t="s">
        <v>350</v>
      </c>
      <c r="C127" s="336"/>
      <c r="D127" s="768">
        <v>0</v>
      </c>
      <c r="E127" s="768"/>
      <c r="F127" s="734">
        <f t="shared" si="19"/>
        <v>0</v>
      </c>
    </row>
    <row r="128" spans="1:6" ht="12" customHeight="1" x14ac:dyDescent="0.25">
      <c r="A128" s="13" t="s">
        <v>356</v>
      </c>
      <c r="B128" s="117" t="s">
        <v>361</v>
      </c>
      <c r="C128" s="336"/>
      <c r="D128" s="768">
        <v>0</v>
      </c>
      <c r="E128" s="768"/>
      <c r="F128" s="734">
        <f t="shared" si="19"/>
        <v>0</v>
      </c>
    </row>
    <row r="129" spans="1:6" ht="23.25" thickBot="1" x14ac:dyDescent="0.3">
      <c r="A129" s="11" t="s">
        <v>357</v>
      </c>
      <c r="B129" s="117" t="s">
        <v>360</v>
      </c>
      <c r="C129" s="338">
        <v>2970</v>
      </c>
      <c r="D129" s="638">
        <v>3070</v>
      </c>
      <c r="E129" s="638"/>
      <c r="F129" s="736">
        <f>D129+E129</f>
        <v>3070</v>
      </c>
    </row>
    <row r="130" spans="1:6" ht="12" customHeight="1" thickBot="1" x14ac:dyDescent="0.3">
      <c r="A130" s="18" t="s">
        <v>20</v>
      </c>
      <c r="B130" s="104" t="s">
        <v>438</v>
      </c>
      <c r="C130" s="335">
        <f>+C95+C116</f>
        <v>73717</v>
      </c>
      <c r="D130" s="335">
        <v>1076350</v>
      </c>
      <c r="E130" s="335">
        <f t="shared" ref="E130:F130" si="20">+E95+E116</f>
        <v>-853152</v>
      </c>
      <c r="F130" s="335">
        <f t="shared" si="20"/>
        <v>223198</v>
      </c>
    </row>
    <row r="131" spans="1:6" ht="12" customHeight="1" thickBot="1" x14ac:dyDescent="0.3">
      <c r="A131" s="18" t="s">
        <v>21</v>
      </c>
      <c r="B131" s="104" t="s">
        <v>815</v>
      </c>
      <c r="C131" s="335">
        <f>+C132+C133+C134</f>
        <v>0</v>
      </c>
      <c r="D131" s="635">
        <v>0</v>
      </c>
      <c r="E131" s="635">
        <f>+E132+E133+E134</f>
        <v>0</v>
      </c>
      <c r="F131" s="261">
        <f>+F132+F133+F134</f>
        <v>0</v>
      </c>
    </row>
    <row r="132" spans="1:6" ht="12" customHeight="1" x14ac:dyDescent="0.25">
      <c r="A132" s="13" t="s">
        <v>259</v>
      </c>
      <c r="B132" s="10" t="s">
        <v>807</v>
      </c>
      <c r="C132" s="336"/>
      <c r="D132" s="768">
        <v>0</v>
      </c>
      <c r="E132" s="768"/>
      <c r="F132" s="734">
        <f t="shared" ref="F132:F154" si="21">C132+E132</f>
        <v>0</v>
      </c>
    </row>
    <row r="133" spans="1:6" ht="12" customHeight="1" x14ac:dyDescent="0.25">
      <c r="A133" s="13" t="s">
        <v>260</v>
      </c>
      <c r="B133" s="10" t="s">
        <v>446</v>
      </c>
      <c r="C133" s="336"/>
      <c r="D133" s="768">
        <v>0</v>
      </c>
      <c r="E133" s="768"/>
      <c r="F133" s="734">
        <f t="shared" si="21"/>
        <v>0</v>
      </c>
    </row>
    <row r="134" spans="1:6" ht="12" customHeight="1" thickBot="1" x14ac:dyDescent="0.3">
      <c r="A134" s="11" t="s">
        <v>261</v>
      </c>
      <c r="B134" s="10" t="s">
        <v>808</v>
      </c>
      <c r="C134" s="336"/>
      <c r="D134" s="768">
        <v>0</v>
      </c>
      <c r="E134" s="768"/>
      <c r="F134" s="734">
        <f t="shared" si="21"/>
        <v>0</v>
      </c>
    </row>
    <row r="135" spans="1:6" ht="12" customHeight="1" thickBot="1" x14ac:dyDescent="0.3">
      <c r="A135" s="18" t="s">
        <v>22</v>
      </c>
      <c r="B135" s="104" t="s">
        <v>440</v>
      </c>
      <c r="C135" s="335">
        <f>SUM(C136:C141)</f>
        <v>0</v>
      </c>
      <c r="D135" s="635">
        <v>0</v>
      </c>
      <c r="E135" s="635">
        <f>SUM(E136:E141)</f>
        <v>0</v>
      </c>
      <c r="F135" s="261">
        <f>SUM(F136:F141)</f>
        <v>0</v>
      </c>
    </row>
    <row r="136" spans="1:6" ht="12" customHeight="1" x14ac:dyDescent="0.25">
      <c r="A136" s="13" t="s">
        <v>89</v>
      </c>
      <c r="B136" s="7" t="s">
        <v>447</v>
      </c>
      <c r="C136" s="336"/>
      <c r="D136" s="768">
        <v>0</v>
      </c>
      <c r="E136" s="768"/>
      <c r="F136" s="734">
        <f t="shared" si="21"/>
        <v>0</v>
      </c>
    </row>
    <row r="137" spans="1:6" ht="12" customHeight="1" x14ac:dyDescent="0.25">
      <c r="A137" s="13" t="s">
        <v>90</v>
      </c>
      <c r="B137" s="7" t="s">
        <v>441</v>
      </c>
      <c r="C137" s="336"/>
      <c r="D137" s="768">
        <v>0</v>
      </c>
      <c r="E137" s="768"/>
      <c r="F137" s="734">
        <f t="shared" si="21"/>
        <v>0</v>
      </c>
    </row>
    <row r="138" spans="1:6" ht="12" customHeight="1" x14ac:dyDescent="0.25">
      <c r="A138" s="13" t="s">
        <v>91</v>
      </c>
      <c r="B138" s="7" t="s">
        <v>442</v>
      </c>
      <c r="C138" s="336"/>
      <c r="D138" s="768">
        <v>0</v>
      </c>
      <c r="E138" s="768"/>
      <c r="F138" s="734">
        <f t="shared" si="21"/>
        <v>0</v>
      </c>
    </row>
    <row r="139" spans="1:6" ht="12" customHeight="1" x14ac:dyDescent="0.25">
      <c r="A139" s="13" t="s">
        <v>166</v>
      </c>
      <c r="B139" s="7" t="s">
        <v>443</v>
      </c>
      <c r="C139" s="336"/>
      <c r="D139" s="768">
        <v>0</v>
      </c>
      <c r="E139" s="768"/>
      <c r="F139" s="734">
        <f t="shared" si="21"/>
        <v>0</v>
      </c>
    </row>
    <row r="140" spans="1:6" ht="12" customHeight="1" x14ac:dyDescent="0.25">
      <c r="A140" s="13" t="s">
        <v>167</v>
      </c>
      <c r="B140" s="7" t="s">
        <v>444</v>
      </c>
      <c r="C140" s="336"/>
      <c r="D140" s="768">
        <v>0</v>
      </c>
      <c r="E140" s="768"/>
      <c r="F140" s="734">
        <f t="shared" si="21"/>
        <v>0</v>
      </c>
    </row>
    <row r="141" spans="1:6" ht="12" customHeight="1" thickBot="1" x14ac:dyDescent="0.3">
      <c r="A141" s="11" t="s">
        <v>168</v>
      </c>
      <c r="B141" s="7" t="s">
        <v>445</v>
      </c>
      <c r="C141" s="336"/>
      <c r="D141" s="768">
        <v>0</v>
      </c>
      <c r="E141" s="768"/>
      <c r="F141" s="734">
        <f t="shared" si="21"/>
        <v>0</v>
      </c>
    </row>
    <row r="142" spans="1:6" ht="12" customHeight="1" thickBot="1" x14ac:dyDescent="0.3">
      <c r="A142" s="18" t="s">
        <v>23</v>
      </c>
      <c r="B142" s="104" t="s">
        <v>451</v>
      </c>
      <c r="C142" s="341">
        <f>+C143+C144+C145+C146</f>
        <v>0</v>
      </c>
      <c r="D142" s="639">
        <v>0</v>
      </c>
      <c r="E142" s="639">
        <f>+E143+E144+E145+E146</f>
        <v>0</v>
      </c>
      <c r="F142" s="264">
        <f>+F143+F144+F145+F146</f>
        <v>0</v>
      </c>
    </row>
    <row r="143" spans="1:6" ht="12" customHeight="1" x14ac:dyDescent="0.25">
      <c r="A143" s="13" t="s">
        <v>92</v>
      </c>
      <c r="B143" s="7" t="s">
        <v>365</v>
      </c>
      <c r="C143" s="336"/>
      <c r="D143" s="768">
        <v>0</v>
      </c>
      <c r="E143" s="768"/>
      <c r="F143" s="734">
        <f t="shared" si="21"/>
        <v>0</v>
      </c>
    </row>
    <row r="144" spans="1:6" ht="12" customHeight="1" x14ac:dyDescent="0.25">
      <c r="A144" s="13" t="s">
        <v>93</v>
      </c>
      <c r="B144" s="7" t="s">
        <v>366</v>
      </c>
      <c r="C144" s="336"/>
      <c r="D144" s="768">
        <v>0</v>
      </c>
      <c r="E144" s="768"/>
      <c r="F144" s="734">
        <f t="shared" si="21"/>
        <v>0</v>
      </c>
    </row>
    <row r="145" spans="1:10" ht="12" customHeight="1" x14ac:dyDescent="0.25">
      <c r="A145" s="13" t="s">
        <v>279</v>
      </c>
      <c r="B145" s="7" t="s">
        <v>452</v>
      </c>
      <c r="C145" s="336"/>
      <c r="D145" s="768">
        <v>0</v>
      </c>
      <c r="E145" s="768"/>
      <c r="F145" s="734">
        <f t="shared" si="21"/>
        <v>0</v>
      </c>
    </row>
    <row r="146" spans="1:10" ht="12" customHeight="1" thickBot="1" x14ac:dyDescent="0.3">
      <c r="A146" s="11" t="s">
        <v>280</v>
      </c>
      <c r="B146" s="5" t="s">
        <v>385</v>
      </c>
      <c r="C146" s="336"/>
      <c r="D146" s="768">
        <v>0</v>
      </c>
      <c r="E146" s="768"/>
      <c r="F146" s="734">
        <f t="shared" si="21"/>
        <v>0</v>
      </c>
    </row>
    <row r="147" spans="1:10" ht="12" customHeight="1" thickBot="1" x14ac:dyDescent="0.3">
      <c r="A147" s="18" t="s">
        <v>24</v>
      </c>
      <c r="B147" s="104" t="s">
        <v>453</v>
      </c>
      <c r="C147" s="424">
        <f>SUM(C148:C152)</f>
        <v>0</v>
      </c>
      <c r="D147" s="656">
        <v>0</v>
      </c>
      <c r="E147" s="656">
        <f>SUM(E148:E152)</f>
        <v>0</v>
      </c>
      <c r="F147" s="266">
        <f>SUM(F148:F152)</f>
        <v>0</v>
      </c>
    </row>
    <row r="148" spans="1:10" ht="12" customHeight="1" x14ac:dyDescent="0.25">
      <c r="A148" s="13" t="s">
        <v>94</v>
      </c>
      <c r="B148" s="7" t="s">
        <v>448</v>
      </c>
      <c r="C148" s="336"/>
      <c r="D148" s="768">
        <v>0</v>
      </c>
      <c r="E148" s="768"/>
      <c r="F148" s="734">
        <f t="shared" si="21"/>
        <v>0</v>
      </c>
    </row>
    <row r="149" spans="1:10" ht="12" customHeight="1" x14ac:dyDescent="0.25">
      <c r="A149" s="13" t="s">
        <v>95</v>
      </c>
      <c r="B149" s="7" t="s">
        <v>455</v>
      </c>
      <c r="C149" s="336"/>
      <c r="D149" s="768">
        <v>0</v>
      </c>
      <c r="E149" s="768"/>
      <c r="F149" s="734">
        <f t="shared" si="21"/>
        <v>0</v>
      </c>
    </row>
    <row r="150" spans="1:10" ht="12" customHeight="1" x14ac:dyDescent="0.25">
      <c r="A150" s="13" t="s">
        <v>291</v>
      </c>
      <c r="B150" s="7" t="s">
        <v>450</v>
      </c>
      <c r="C150" s="336"/>
      <c r="D150" s="768">
        <v>0</v>
      </c>
      <c r="E150" s="768"/>
      <c r="F150" s="734">
        <f t="shared" si="21"/>
        <v>0</v>
      </c>
    </row>
    <row r="151" spans="1:10" ht="12" customHeight="1" x14ac:dyDescent="0.25">
      <c r="A151" s="13" t="s">
        <v>292</v>
      </c>
      <c r="B151" s="7" t="s">
        <v>456</v>
      </c>
      <c r="C151" s="336"/>
      <c r="D151" s="768">
        <v>0</v>
      </c>
      <c r="E151" s="768"/>
      <c r="F151" s="734">
        <f t="shared" si="21"/>
        <v>0</v>
      </c>
    </row>
    <row r="152" spans="1:10" ht="12" customHeight="1" thickBot="1" x14ac:dyDescent="0.3">
      <c r="A152" s="13" t="s">
        <v>454</v>
      </c>
      <c r="B152" s="7" t="s">
        <v>457</v>
      </c>
      <c r="C152" s="336"/>
      <c r="D152" s="768">
        <v>0</v>
      </c>
      <c r="E152" s="768"/>
      <c r="F152" s="736">
        <f t="shared" si="21"/>
        <v>0</v>
      </c>
    </row>
    <row r="153" spans="1:10" ht="12" customHeight="1" thickBot="1" x14ac:dyDescent="0.3">
      <c r="A153" s="18" t="s">
        <v>25</v>
      </c>
      <c r="B153" s="104" t="s">
        <v>458</v>
      </c>
      <c r="C153" s="425"/>
      <c r="D153" s="657">
        <v>0</v>
      </c>
      <c r="E153" s="657"/>
      <c r="F153" s="658">
        <f t="shared" si="21"/>
        <v>0</v>
      </c>
    </row>
    <row r="154" spans="1:10" ht="12" customHeight="1" thickBot="1" x14ac:dyDescent="0.3">
      <c r="A154" s="18" t="s">
        <v>26</v>
      </c>
      <c r="B154" s="104" t="s">
        <v>459</v>
      </c>
      <c r="C154" s="425"/>
      <c r="D154" s="657">
        <v>0</v>
      </c>
      <c r="E154" s="657"/>
      <c r="F154" s="729">
        <f t="shared" si="21"/>
        <v>0</v>
      </c>
    </row>
    <row r="155" spans="1:10" ht="15" customHeight="1" thickBot="1" x14ac:dyDescent="0.3">
      <c r="A155" s="18" t="s">
        <v>27</v>
      </c>
      <c r="B155" s="104" t="s">
        <v>461</v>
      </c>
      <c r="C155" s="426">
        <f>+C131+C135+C142+C147+C153+C154</f>
        <v>0</v>
      </c>
      <c r="D155" s="659">
        <v>0</v>
      </c>
      <c r="E155" s="659">
        <f>+E131+E135+E142+E147+E153+E154</f>
        <v>0</v>
      </c>
      <c r="F155" s="740">
        <f>+F131+F135+F142+F147+F153+F154</f>
        <v>0</v>
      </c>
      <c r="G155" s="360"/>
      <c r="H155" s="361"/>
      <c r="I155" s="361"/>
      <c r="J155" s="361"/>
    </row>
    <row r="156" spans="1:10" s="349" customFormat="1" ht="12.95" customHeight="1" thickBot="1" x14ac:dyDescent="0.25">
      <c r="A156" s="260" t="s">
        <v>28</v>
      </c>
      <c r="B156" s="323" t="s">
        <v>460</v>
      </c>
      <c r="C156" s="426">
        <f>+C130+C155</f>
        <v>73717</v>
      </c>
      <c r="D156" s="426">
        <v>1076350</v>
      </c>
      <c r="E156" s="426">
        <f t="shared" ref="E156:F156" si="22">+E130+E155</f>
        <v>-853152</v>
      </c>
      <c r="F156" s="740">
        <f t="shared" si="22"/>
        <v>223198</v>
      </c>
    </row>
    <row r="157" spans="1:10" ht="7.5" customHeight="1" x14ac:dyDescent="0.25"/>
    <row r="158" spans="1:10" x14ac:dyDescent="0.25">
      <c r="A158" s="944" t="s">
        <v>367</v>
      </c>
      <c r="B158" s="944"/>
      <c r="C158" s="944"/>
      <c r="D158" s="944"/>
      <c r="E158" s="944"/>
      <c r="F158" s="944"/>
    </row>
    <row r="159" spans="1:10" ht="15" customHeight="1" thickBot="1" x14ac:dyDescent="0.3">
      <c r="A159" s="945" t="s">
        <v>146</v>
      </c>
      <c r="B159" s="945"/>
      <c r="C159" s="267"/>
      <c r="D159" s="632" t="s">
        <v>812</v>
      </c>
      <c r="F159" s="267" t="str">
        <f>F91</f>
        <v>ezer forintban!</v>
      </c>
    </row>
    <row r="160" spans="1:10" ht="25.5" customHeight="1" thickBot="1" x14ac:dyDescent="0.3">
      <c r="A160" s="18">
        <v>1</v>
      </c>
      <c r="B160" s="23" t="s">
        <v>462</v>
      </c>
      <c r="C160" s="663">
        <f>+C63-C130</f>
        <v>272922</v>
      </c>
      <c r="D160" s="663">
        <v>252815</v>
      </c>
      <c r="E160" s="663">
        <f t="shared" ref="E160:F160" si="23">+E63-E130</f>
        <v>859207</v>
      </c>
      <c r="F160" s="663">
        <f t="shared" si="23"/>
        <v>1112022</v>
      </c>
    </row>
    <row r="161" spans="1:6" ht="32.25" customHeight="1" thickBot="1" x14ac:dyDescent="0.3">
      <c r="A161" s="18" t="s">
        <v>19</v>
      </c>
      <c r="B161" s="23" t="s">
        <v>468</v>
      </c>
      <c r="C161" s="335">
        <f>+C87-C155</f>
        <v>132383</v>
      </c>
      <c r="D161" s="335">
        <v>162015</v>
      </c>
      <c r="E161" s="335">
        <f t="shared" ref="E161:F161" si="24">+E87-E155</f>
        <v>0</v>
      </c>
      <c r="F161" s="335">
        <f t="shared" si="24"/>
        <v>162015</v>
      </c>
    </row>
  </sheetData>
  <mergeCells count="12">
    <mergeCell ref="A159:B159"/>
    <mergeCell ref="A2:B2"/>
    <mergeCell ref="A3:A4"/>
    <mergeCell ref="B3:B4"/>
    <mergeCell ref="A91:B91"/>
    <mergeCell ref="A92:A93"/>
    <mergeCell ref="B92:B93"/>
    <mergeCell ref="A1:F1"/>
    <mergeCell ref="C3:F3"/>
    <mergeCell ref="A90:F90"/>
    <mergeCell ref="C92:F92"/>
    <mergeCell ref="A158:F158"/>
  </mergeCells>
  <pageMargins left="0.70866141732283472" right="0.70866141732283472" top="0.74803149606299213" bottom="0.74803149606299213" header="0.31496062992125984" footer="0.31496062992125984"/>
  <pageSetup paperSize="9" scale="69" fitToHeight="2" orientation="portrait" r:id="rId1"/>
  <headerFooter>
    <oddHeader>&amp;C&amp;"Times New Roman CE,Félkövér"
Bátaszék Város Önkormányzat 
2017. ÉVI KÖLTSÉGVETÉS ÖNKÉNT FELADATAINAK MÉRLEGE&amp;R 1.3. melléklet a 4/2017. (III. 08.) önkormányzati rendelethez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1"/>
  <sheetViews>
    <sheetView topLeftCell="A133" zoomScaleNormal="100" workbookViewId="0">
      <selection activeCell="A133" sqref="A1:XFD1048576"/>
    </sheetView>
  </sheetViews>
  <sheetFormatPr defaultRowHeight="15.75" x14ac:dyDescent="0.25"/>
  <cols>
    <col min="1" max="1" width="9.5" style="324" customWidth="1"/>
    <col min="2" max="2" width="59.6640625" style="324" customWidth="1"/>
    <col min="3" max="3" width="17.33203125" style="325" customWidth="1"/>
    <col min="4" max="4" width="13.83203125" style="325" customWidth="1"/>
    <col min="5" max="5" width="14.5" style="347" customWidth="1"/>
    <col min="6" max="6" width="16.5" style="347" customWidth="1"/>
    <col min="7" max="16384" width="9.33203125" style="347"/>
  </cols>
  <sheetData>
    <row r="1" spans="1:6" ht="15.95" customHeight="1" x14ac:dyDescent="0.25">
      <c r="A1" s="936" t="s">
        <v>15</v>
      </c>
      <c r="B1" s="936"/>
      <c r="C1" s="936"/>
      <c r="D1" s="936"/>
      <c r="E1" s="936"/>
      <c r="F1" s="936"/>
    </row>
    <row r="2" spans="1:6" ht="15.95" customHeight="1" thickBot="1" x14ac:dyDescent="0.3">
      <c r="A2" s="945" t="s">
        <v>144</v>
      </c>
      <c r="B2" s="945"/>
      <c r="C2" s="632"/>
      <c r="D2" s="632"/>
      <c r="F2" s="632" t="str">
        <f>'[1]1.3.sz.mell.'!F2</f>
        <v>ezer forintban!</v>
      </c>
    </row>
    <row r="3" spans="1:6" x14ac:dyDescent="0.25">
      <c r="A3" s="946" t="s">
        <v>67</v>
      </c>
      <c r="B3" s="948" t="s">
        <v>17</v>
      </c>
      <c r="C3" s="937" t="str">
        <f>+CONCATENATE(LEFT([1]ÖSSZEFÜGGÉSEK!A6,4),". évi")</f>
        <v>2017. évi</v>
      </c>
      <c r="D3" s="937"/>
      <c r="E3" s="938"/>
      <c r="F3" s="939"/>
    </row>
    <row r="4" spans="1:6" ht="36.75" thickBot="1" x14ac:dyDescent="0.3">
      <c r="A4" s="947"/>
      <c r="B4" s="949"/>
      <c r="C4" s="661" t="s">
        <v>816</v>
      </c>
      <c r="D4" s="661" t="s">
        <v>869</v>
      </c>
      <c r="E4" s="633" t="s">
        <v>995</v>
      </c>
      <c r="F4" s="634" t="str">
        <f>+CONCATENATE(LEFT([1]ÖSSZEFÜGGÉSEK!A6,4),"……….",CHAR(10),"Módosítás utáni")</f>
        <v>2017……….
Módosítás utáni</v>
      </c>
    </row>
    <row r="5" spans="1:6" s="348" customFormat="1" ht="12" customHeight="1" thickBot="1" x14ac:dyDescent="0.25">
      <c r="A5" s="344" t="s">
        <v>481</v>
      </c>
      <c r="B5" s="345" t="s">
        <v>482</v>
      </c>
      <c r="C5" s="345" t="s">
        <v>483</v>
      </c>
      <c r="D5" s="345" t="s">
        <v>485</v>
      </c>
      <c r="E5" s="345" t="s">
        <v>484</v>
      </c>
      <c r="F5" s="648" t="s">
        <v>871</v>
      </c>
    </row>
    <row r="6" spans="1:6" s="349" customFormat="1" ht="12" customHeight="1" thickBot="1" x14ac:dyDescent="0.25">
      <c r="A6" s="18" t="s">
        <v>18</v>
      </c>
      <c r="B6" s="19" t="s">
        <v>243</v>
      </c>
      <c r="C6" s="335">
        <f>+C7+C8+C9+C10+C11+C12</f>
        <v>0</v>
      </c>
      <c r="D6" s="635"/>
      <c r="E6" s="635">
        <f>+E7+E8+E9+E10+E11+E12</f>
        <v>0</v>
      </c>
      <c r="F6" s="261">
        <f>+F7+F8+F9+F10+F11+F12</f>
        <v>0</v>
      </c>
    </row>
    <row r="7" spans="1:6" s="349" customFormat="1" ht="12" customHeight="1" x14ac:dyDescent="0.2">
      <c r="A7" s="13" t="s">
        <v>96</v>
      </c>
      <c r="B7" s="350" t="s">
        <v>244</v>
      </c>
      <c r="C7" s="337"/>
      <c r="D7" s="767"/>
      <c r="E7" s="767"/>
      <c r="F7" s="729">
        <f>C7+E7</f>
        <v>0</v>
      </c>
    </row>
    <row r="8" spans="1:6" s="349" customFormat="1" ht="12" customHeight="1" x14ac:dyDescent="0.2">
      <c r="A8" s="12" t="s">
        <v>97</v>
      </c>
      <c r="B8" s="351" t="s">
        <v>245</v>
      </c>
      <c r="C8" s="336"/>
      <c r="D8" s="768"/>
      <c r="E8" s="768"/>
      <c r="F8" s="729">
        <f t="shared" ref="F8:F62" si="0">C8+E8</f>
        <v>0</v>
      </c>
    </row>
    <row r="9" spans="1:6" s="349" customFormat="1" ht="12" customHeight="1" x14ac:dyDescent="0.2">
      <c r="A9" s="12" t="s">
        <v>98</v>
      </c>
      <c r="B9" s="351" t="s">
        <v>246</v>
      </c>
      <c r="C9" s="336"/>
      <c r="D9" s="768"/>
      <c r="E9" s="768"/>
      <c r="F9" s="729">
        <f t="shared" si="0"/>
        <v>0</v>
      </c>
    </row>
    <row r="10" spans="1:6" s="349" customFormat="1" ht="12" customHeight="1" x14ac:dyDescent="0.2">
      <c r="A10" s="12" t="s">
        <v>99</v>
      </c>
      <c r="B10" s="351" t="s">
        <v>247</v>
      </c>
      <c r="C10" s="336"/>
      <c r="D10" s="768"/>
      <c r="E10" s="768"/>
      <c r="F10" s="729">
        <f t="shared" si="0"/>
        <v>0</v>
      </c>
    </row>
    <row r="11" spans="1:6" s="349" customFormat="1" ht="12" customHeight="1" x14ac:dyDescent="0.2">
      <c r="A11" s="12" t="s">
        <v>140</v>
      </c>
      <c r="B11" s="258" t="s">
        <v>422</v>
      </c>
      <c r="C11" s="336"/>
      <c r="D11" s="768"/>
      <c r="E11" s="768"/>
      <c r="F11" s="729">
        <f t="shared" si="0"/>
        <v>0</v>
      </c>
    </row>
    <row r="12" spans="1:6" s="349" customFormat="1" ht="12" customHeight="1" thickBot="1" x14ac:dyDescent="0.25">
      <c r="A12" s="14" t="s">
        <v>100</v>
      </c>
      <c r="B12" s="259" t="s">
        <v>423</v>
      </c>
      <c r="C12" s="336"/>
      <c r="D12" s="768"/>
      <c r="E12" s="768"/>
      <c r="F12" s="729">
        <f t="shared" si="0"/>
        <v>0</v>
      </c>
    </row>
    <row r="13" spans="1:6" s="349" customFormat="1" ht="12" customHeight="1" thickBot="1" x14ac:dyDescent="0.25">
      <c r="A13" s="18" t="s">
        <v>19</v>
      </c>
      <c r="B13" s="257" t="s">
        <v>248</v>
      </c>
      <c r="C13" s="335">
        <f>+C14+C15+C16+C17+C18</f>
        <v>10521</v>
      </c>
      <c r="D13" s="335">
        <f t="shared" ref="D13:F13" si="1">+D14+D15+D16+D17+D18</f>
        <v>21487</v>
      </c>
      <c r="E13" s="335">
        <f t="shared" si="1"/>
        <v>24840</v>
      </c>
      <c r="F13" s="261">
        <f t="shared" si="1"/>
        <v>46327</v>
      </c>
    </row>
    <row r="14" spans="1:6" s="349" customFormat="1" ht="12" customHeight="1" x14ac:dyDescent="0.2">
      <c r="A14" s="13" t="s">
        <v>102</v>
      </c>
      <c r="B14" s="350" t="s">
        <v>249</v>
      </c>
      <c r="C14" s="337"/>
      <c r="D14" s="767"/>
      <c r="E14" s="767"/>
      <c r="F14" s="729">
        <f>D14+E14</f>
        <v>0</v>
      </c>
    </row>
    <row r="15" spans="1:6" s="349" customFormat="1" ht="12" customHeight="1" x14ac:dyDescent="0.2">
      <c r="A15" s="12" t="s">
        <v>103</v>
      </c>
      <c r="B15" s="351" t="s">
        <v>250</v>
      </c>
      <c r="C15" s="336"/>
      <c r="D15" s="768"/>
      <c r="E15" s="768"/>
      <c r="F15" s="729">
        <f t="shared" ref="F15:F19" si="2">D15+E15</f>
        <v>0</v>
      </c>
    </row>
    <row r="16" spans="1:6" s="349" customFormat="1" ht="12" customHeight="1" x14ac:dyDescent="0.2">
      <c r="A16" s="12" t="s">
        <v>104</v>
      </c>
      <c r="B16" s="351" t="s">
        <v>415</v>
      </c>
      <c r="C16" s="336"/>
      <c r="D16" s="768"/>
      <c r="E16" s="768"/>
      <c r="F16" s="729">
        <f t="shared" si="2"/>
        <v>0</v>
      </c>
    </row>
    <row r="17" spans="1:6" s="349" customFormat="1" ht="12" customHeight="1" x14ac:dyDescent="0.2">
      <c r="A17" s="12" t="s">
        <v>105</v>
      </c>
      <c r="B17" s="351" t="s">
        <v>416</v>
      </c>
      <c r="C17" s="336"/>
      <c r="D17" s="768"/>
      <c r="E17" s="768"/>
      <c r="F17" s="729">
        <f t="shared" si="2"/>
        <v>0</v>
      </c>
    </row>
    <row r="18" spans="1:6" s="349" customFormat="1" ht="12" customHeight="1" x14ac:dyDescent="0.2">
      <c r="A18" s="12" t="s">
        <v>106</v>
      </c>
      <c r="B18" s="351" t="s">
        <v>251</v>
      </c>
      <c r="C18" s="336">
        <v>10521</v>
      </c>
      <c r="D18" s="768">
        <v>21487</v>
      </c>
      <c r="E18" s="768">
        <v>24840</v>
      </c>
      <c r="F18" s="729">
        <f t="shared" si="2"/>
        <v>46327</v>
      </c>
    </row>
    <row r="19" spans="1:6" s="349" customFormat="1" ht="12" customHeight="1" thickBot="1" x14ac:dyDescent="0.25">
      <c r="A19" s="14" t="s">
        <v>115</v>
      </c>
      <c r="B19" s="259" t="s">
        <v>252</v>
      </c>
      <c r="C19" s="338"/>
      <c r="D19" s="638"/>
      <c r="E19" s="638"/>
      <c r="F19" s="729">
        <f t="shared" si="2"/>
        <v>0</v>
      </c>
    </row>
    <row r="20" spans="1:6" s="349" customFormat="1" ht="12" customHeight="1" thickBot="1" x14ac:dyDescent="0.25">
      <c r="A20" s="18" t="s">
        <v>20</v>
      </c>
      <c r="B20" s="19" t="s">
        <v>253</v>
      </c>
      <c r="C20" s="335">
        <f>+C21+C22+C23+C24+C25</f>
        <v>0</v>
      </c>
      <c r="D20" s="635"/>
      <c r="E20" s="635">
        <f>+E21+E22+E23+E24+E25</f>
        <v>0</v>
      </c>
      <c r="F20" s="261">
        <f>+F21+F22+F23+F24+F25</f>
        <v>0</v>
      </c>
    </row>
    <row r="21" spans="1:6" s="349" customFormat="1" ht="12" customHeight="1" x14ac:dyDescent="0.2">
      <c r="A21" s="13" t="s">
        <v>85</v>
      </c>
      <c r="B21" s="350" t="s">
        <v>254</v>
      </c>
      <c r="C21" s="337"/>
      <c r="D21" s="767"/>
      <c r="E21" s="767"/>
      <c r="F21" s="729">
        <f t="shared" si="0"/>
        <v>0</v>
      </c>
    </row>
    <row r="22" spans="1:6" s="349" customFormat="1" ht="12" customHeight="1" x14ac:dyDescent="0.2">
      <c r="A22" s="12" t="s">
        <v>86</v>
      </c>
      <c r="B22" s="351" t="s">
        <v>255</v>
      </c>
      <c r="C22" s="336"/>
      <c r="D22" s="768"/>
      <c r="E22" s="768"/>
      <c r="F22" s="729">
        <f t="shared" si="0"/>
        <v>0</v>
      </c>
    </row>
    <row r="23" spans="1:6" s="349" customFormat="1" ht="12" customHeight="1" x14ac:dyDescent="0.2">
      <c r="A23" s="12" t="s">
        <v>87</v>
      </c>
      <c r="B23" s="351" t="s">
        <v>417</v>
      </c>
      <c r="C23" s="336"/>
      <c r="D23" s="768"/>
      <c r="E23" s="768"/>
      <c r="F23" s="729">
        <f t="shared" si="0"/>
        <v>0</v>
      </c>
    </row>
    <row r="24" spans="1:6" s="349" customFormat="1" ht="12" customHeight="1" x14ac:dyDescent="0.2">
      <c r="A24" s="12" t="s">
        <v>88</v>
      </c>
      <c r="B24" s="351" t="s">
        <v>418</v>
      </c>
      <c r="C24" s="336"/>
      <c r="D24" s="768"/>
      <c r="E24" s="768"/>
      <c r="F24" s="729">
        <f t="shared" si="0"/>
        <v>0</v>
      </c>
    </row>
    <row r="25" spans="1:6" s="349" customFormat="1" ht="12" customHeight="1" x14ac:dyDescent="0.2">
      <c r="A25" s="12" t="s">
        <v>162</v>
      </c>
      <c r="B25" s="351" t="s">
        <v>256</v>
      </c>
      <c r="C25" s="336"/>
      <c r="D25" s="768"/>
      <c r="E25" s="768"/>
      <c r="F25" s="729">
        <f t="shared" si="0"/>
        <v>0</v>
      </c>
    </row>
    <row r="26" spans="1:6" s="349" customFormat="1" ht="12" customHeight="1" thickBot="1" x14ac:dyDescent="0.25">
      <c r="A26" s="14" t="s">
        <v>163</v>
      </c>
      <c r="B26" s="352" t="s">
        <v>257</v>
      </c>
      <c r="C26" s="338"/>
      <c r="D26" s="638"/>
      <c r="E26" s="638"/>
      <c r="F26" s="729">
        <f t="shared" si="0"/>
        <v>0</v>
      </c>
    </row>
    <row r="27" spans="1:6" s="349" customFormat="1" ht="12" customHeight="1" thickBot="1" x14ac:dyDescent="0.25">
      <c r="A27" s="18" t="s">
        <v>164</v>
      </c>
      <c r="B27" s="19" t="s">
        <v>544</v>
      </c>
      <c r="C27" s="341">
        <f>SUM(C28:C34)</f>
        <v>0</v>
      </c>
      <c r="D27" s="639"/>
      <c r="E27" s="639">
        <f>+E28+E29+E30+E31+E32+E33+E34</f>
        <v>0</v>
      </c>
      <c r="F27" s="264">
        <f>+F28+F29+F30+F31+F32+F33+F34</f>
        <v>0</v>
      </c>
    </row>
    <row r="28" spans="1:6" s="349" customFormat="1" ht="12" customHeight="1" x14ac:dyDescent="0.2">
      <c r="A28" s="13" t="s">
        <v>259</v>
      </c>
      <c r="B28" s="350" t="s">
        <v>539</v>
      </c>
      <c r="C28" s="337"/>
      <c r="D28" s="767"/>
      <c r="E28" s="640">
        <f>+E29+E30+E31</f>
        <v>0</v>
      </c>
      <c r="F28" s="729">
        <f t="shared" si="0"/>
        <v>0</v>
      </c>
    </row>
    <row r="29" spans="1:6" s="349" customFormat="1" ht="12" customHeight="1" x14ac:dyDescent="0.2">
      <c r="A29" s="12" t="s">
        <v>260</v>
      </c>
      <c r="B29" s="351" t="s">
        <v>540</v>
      </c>
      <c r="C29" s="336"/>
      <c r="D29" s="768"/>
      <c r="E29" s="768"/>
      <c r="F29" s="729">
        <f t="shared" si="0"/>
        <v>0</v>
      </c>
    </row>
    <row r="30" spans="1:6" s="349" customFormat="1" ht="12" customHeight="1" x14ac:dyDescent="0.2">
      <c r="A30" s="12" t="s">
        <v>261</v>
      </c>
      <c r="B30" s="351" t="s">
        <v>541</v>
      </c>
      <c r="C30" s="336"/>
      <c r="D30" s="768"/>
      <c r="E30" s="768"/>
      <c r="F30" s="729">
        <f t="shared" si="0"/>
        <v>0</v>
      </c>
    </row>
    <row r="31" spans="1:6" s="349" customFormat="1" ht="12" customHeight="1" x14ac:dyDescent="0.2">
      <c r="A31" s="12" t="s">
        <v>262</v>
      </c>
      <c r="B31" s="351" t="s">
        <v>542</v>
      </c>
      <c r="C31" s="336"/>
      <c r="D31" s="768"/>
      <c r="E31" s="768"/>
      <c r="F31" s="729">
        <f t="shared" si="0"/>
        <v>0</v>
      </c>
    </row>
    <row r="32" spans="1:6" s="349" customFormat="1" ht="12" customHeight="1" x14ac:dyDescent="0.2">
      <c r="A32" s="12" t="s">
        <v>536</v>
      </c>
      <c r="B32" s="351" t="s">
        <v>263</v>
      </c>
      <c r="C32" s="336"/>
      <c r="D32" s="768"/>
      <c r="E32" s="768"/>
      <c r="F32" s="729">
        <f t="shared" si="0"/>
        <v>0</v>
      </c>
    </row>
    <row r="33" spans="1:6" s="349" customFormat="1" ht="12" customHeight="1" x14ac:dyDescent="0.2">
      <c r="A33" s="12" t="s">
        <v>537</v>
      </c>
      <c r="B33" s="351" t="s">
        <v>264</v>
      </c>
      <c r="C33" s="336"/>
      <c r="D33" s="768"/>
      <c r="E33" s="768"/>
      <c r="F33" s="729">
        <f t="shared" si="0"/>
        <v>0</v>
      </c>
    </row>
    <row r="34" spans="1:6" s="349" customFormat="1" ht="12" customHeight="1" thickBot="1" x14ac:dyDescent="0.25">
      <c r="A34" s="14" t="s">
        <v>538</v>
      </c>
      <c r="B34" s="352" t="s">
        <v>265</v>
      </c>
      <c r="C34" s="338"/>
      <c r="D34" s="638"/>
      <c r="E34" s="638"/>
      <c r="F34" s="729">
        <f t="shared" si="0"/>
        <v>0</v>
      </c>
    </row>
    <row r="35" spans="1:6" s="349" customFormat="1" ht="12" customHeight="1" thickBot="1" x14ac:dyDescent="0.25">
      <c r="A35" s="18" t="s">
        <v>22</v>
      </c>
      <c r="B35" s="19" t="s">
        <v>424</v>
      </c>
      <c r="C35" s="335">
        <f>SUM(C36:C46)</f>
        <v>0</v>
      </c>
      <c r="D35" s="635"/>
      <c r="E35" s="635">
        <f>SUM(E36:E46)</f>
        <v>0</v>
      </c>
      <c r="F35" s="261">
        <f>SUM(F36:F46)</f>
        <v>0</v>
      </c>
    </row>
    <row r="36" spans="1:6" s="349" customFormat="1" ht="12" customHeight="1" x14ac:dyDescent="0.2">
      <c r="A36" s="13" t="s">
        <v>89</v>
      </c>
      <c r="B36" s="350" t="s">
        <v>268</v>
      </c>
      <c r="C36" s="337"/>
      <c r="D36" s="767"/>
      <c r="E36" s="767"/>
      <c r="F36" s="729">
        <f t="shared" si="0"/>
        <v>0</v>
      </c>
    </row>
    <row r="37" spans="1:6" s="349" customFormat="1" ht="12" customHeight="1" x14ac:dyDescent="0.2">
      <c r="A37" s="12" t="s">
        <v>90</v>
      </c>
      <c r="B37" s="351" t="s">
        <v>269</v>
      </c>
      <c r="C37" s="336"/>
      <c r="D37" s="768"/>
      <c r="E37" s="768"/>
      <c r="F37" s="729">
        <f t="shared" si="0"/>
        <v>0</v>
      </c>
    </row>
    <row r="38" spans="1:6" s="349" customFormat="1" ht="12" customHeight="1" x14ac:dyDescent="0.2">
      <c r="A38" s="12" t="s">
        <v>91</v>
      </c>
      <c r="B38" s="351" t="s">
        <v>270</v>
      </c>
      <c r="C38" s="336"/>
      <c r="D38" s="768"/>
      <c r="E38" s="768"/>
      <c r="F38" s="729">
        <f t="shared" si="0"/>
        <v>0</v>
      </c>
    </row>
    <row r="39" spans="1:6" s="349" customFormat="1" ht="12" customHeight="1" x14ac:dyDescent="0.2">
      <c r="A39" s="12" t="s">
        <v>166</v>
      </c>
      <c r="B39" s="351" t="s">
        <v>271</v>
      </c>
      <c r="C39" s="336"/>
      <c r="D39" s="768"/>
      <c r="E39" s="768"/>
      <c r="F39" s="729">
        <f t="shared" si="0"/>
        <v>0</v>
      </c>
    </row>
    <row r="40" spans="1:6" s="349" customFormat="1" ht="12" customHeight="1" x14ac:dyDescent="0.2">
      <c r="A40" s="12" t="s">
        <v>167</v>
      </c>
      <c r="B40" s="351" t="s">
        <v>272</v>
      </c>
      <c r="C40" s="336"/>
      <c r="D40" s="768"/>
      <c r="E40" s="768"/>
      <c r="F40" s="729">
        <f t="shared" si="0"/>
        <v>0</v>
      </c>
    </row>
    <row r="41" spans="1:6" s="349" customFormat="1" ht="12" customHeight="1" x14ac:dyDescent="0.2">
      <c r="A41" s="12" t="s">
        <v>168</v>
      </c>
      <c r="B41" s="351" t="s">
        <v>273</v>
      </c>
      <c r="C41" s="336"/>
      <c r="D41" s="768"/>
      <c r="E41" s="768"/>
      <c r="F41" s="729">
        <f t="shared" si="0"/>
        <v>0</v>
      </c>
    </row>
    <row r="42" spans="1:6" s="349" customFormat="1" ht="12" customHeight="1" x14ac:dyDescent="0.2">
      <c r="A42" s="12" t="s">
        <v>169</v>
      </c>
      <c r="B42" s="351" t="s">
        <v>274</v>
      </c>
      <c r="C42" s="336"/>
      <c r="D42" s="768"/>
      <c r="E42" s="768"/>
      <c r="F42" s="729">
        <f t="shared" si="0"/>
        <v>0</v>
      </c>
    </row>
    <row r="43" spans="1:6" s="349" customFormat="1" ht="12" customHeight="1" x14ac:dyDescent="0.2">
      <c r="A43" s="12" t="s">
        <v>170</v>
      </c>
      <c r="B43" s="351" t="s">
        <v>275</v>
      </c>
      <c r="C43" s="336"/>
      <c r="D43" s="768"/>
      <c r="E43" s="768"/>
      <c r="F43" s="729">
        <f t="shared" si="0"/>
        <v>0</v>
      </c>
    </row>
    <row r="44" spans="1:6" s="349" customFormat="1" ht="12" customHeight="1" x14ac:dyDescent="0.2">
      <c r="A44" s="12" t="s">
        <v>266</v>
      </c>
      <c r="B44" s="351" t="s">
        <v>276</v>
      </c>
      <c r="C44" s="339"/>
      <c r="D44" s="769"/>
      <c r="E44" s="769"/>
      <c r="F44" s="729">
        <f t="shared" si="0"/>
        <v>0</v>
      </c>
    </row>
    <row r="45" spans="1:6" s="349" customFormat="1" ht="12" customHeight="1" x14ac:dyDescent="0.2">
      <c r="A45" s="14" t="s">
        <v>267</v>
      </c>
      <c r="B45" s="352" t="s">
        <v>426</v>
      </c>
      <c r="C45" s="340"/>
      <c r="D45" s="770"/>
      <c r="E45" s="770"/>
      <c r="F45" s="729">
        <f t="shared" si="0"/>
        <v>0</v>
      </c>
    </row>
    <row r="46" spans="1:6" s="349" customFormat="1" ht="12" customHeight="1" thickBot="1" x14ac:dyDescent="0.25">
      <c r="A46" s="14" t="s">
        <v>425</v>
      </c>
      <c r="B46" s="259" t="s">
        <v>277</v>
      </c>
      <c r="C46" s="340"/>
      <c r="D46" s="770"/>
      <c r="E46" s="770"/>
      <c r="F46" s="729">
        <f t="shared" si="0"/>
        <v>0</v>
      </c>
    </row>
    <row r="47" spans="1:6" s="349" customFormat="1" ht="12" customHeight="1" thickBot="1" x14ac:dyDescent="0.25">
      <c r="A47" s="18" t="s">
        <v>23</v>
      </c>
      <c r="B47" s="19" t="s">
        <v>278</v>
      </c>
      <c r="C47" s="335">
        <f>SUM(C48:C52)</f>
        <v>0</v>
      </c>
      <c r="D47" s="335">
        <f t="shared" ref="D47:F47" si="3">SUM(D48:D52)</f>
        <v>100</v>
      </c>
      <c r="E47" s="335">
        <f t="shared" si="3"/>
        <v>0</v>
      </c>
      <c r="F47" s="261">
        <f t="shared" si="3"/>
        <v>100</v>
      </c>
    </row>
    <row r="48" spans="1:6" s="349" customFormat="1" ht="12" customHeight="1" x14ac:dyDescent="0.2">
      <c r="A48" s="13" t="s">
        <v>92</v>
      </c>
      <c r="B48" s="350" t="s">
        <v>282</v>
      </c>
      <c r="C48" s="392"/>
      <c r="D48" s="641"/>
      <c r="E48" s="641"/>
      <c r="F48" s="731">
        <f t="shared" si="0"/>
        <v>0</v>
      </c>
    </row>
    <row r="49" spans="1:6" s="349" customFormat="1" ht="12" customHeight="1" x14ac:dyDescent="0.2">
      <c r="A49" s="12" t="s">
        <v>93</v>
      </c>
      <c r="B49" s="351" t="s">
        <v>283</v>
      </c>
      <c r="C49" s="339"/>
      <c r="D49" s="769">
        <v>100</v>
      </c>
      <c r="E49" s="769"/>
      <c r="F49" s="731">
        <f>D49+E49</f>
        <v>100</v>
      </c>
    </row>
    <row r="50" spans="1:6" s="349" customFormat="1" ht="12" customHeight="1" x14ac:dyDescent="0.2">
      <c r="A50" s="12" t="s">
        <v>279</v>
      </c>
      <c r="B50" s="351" t="s">
        <v>284</v>
      </c>
      <c r="C50" s="339"/>
      <c r="D50" s="769"/>
      <c r="E50" s="769"/>
      <c r="F50" s="731">
        <f t="shared" ref="F50:F52" si="4">D50+E50</f>
        <v>0</v>
      </c>
    </row>
    <row r="51" spans="1:6" s="349" customFormat="1" ht="12" customHeight="1" x14ac:dyDescent="0.2">
      <c r="A51" s="12" t="s">
        <v>280</v>
      </c>
      <c r="B51" s="351" t="s">
        <v>285</v>
      </c>
      <c r="C51" s="339"/>
      <c r="D51" s="769"/>
      <c r="E51" s="769"/>
      <c r="F51" s="731">
        <f t="shared" si="4"/>
        <v>0</v>
      </c>
    </row>
    <row r="52" spans="1:6" s="349" customFormat="1" ht="12" customHeight="1" thickBot="1" x14ac:dyDescent="0.25">
      <c r="A52" s="14" t="s">
        <v>281</v>
      </c>
      <c r="B52" s="259" t="s">
        <v>286</v>
      </c>
      <c r="C52" s="340"/>
      <c r="D52" s="770"/>
      <c r="E52" s="770"/>
      <c r="F52" s="731">
        <f t="shared" si="4"/>
        <v>0</v>
      </c>
    </row>
    <row r="53" spans="1:6" s="349" customFormat="1" ht="12" customHeight="1" thickBot="1" x14ac:dyDescent="0.25">
      <c r="A53" s="18" t="s">
        <v>171</v>
      </c>
      <c r="B53" s="19" t="s">
        <v>287</v>
      </c>
      <c r="C53" s="335">
        <f>SUM(C54:C56)</f>
        <v>0</v>
      </c>
      <c r="D53" s="635"/>
      <c r="E53" s="635">
        <f>SUM(E54:E56)</f>
        <v>0</v>
      </c>
      <c r="F53" s="261">
        <f>SUM(F54:F56)</f>
        <v>0</v>
      </c>
    </row>
    <row r="54" spans="1:6" s="349" customFormat="1" ht="12" customHeight="1" x14ac:dyDescent="0.2">
      <c r="A54" s="13" t="s">
        <v>94</v>
      </c>
      <c r="B54" s="350" t="s">
        <v>288</v>
      </c>
      <c r="C54" s="337"/>
      <c r="D54" s="767"/>
      <c r="E54" s="767"/>
      <c r="F54" s="729">
        <f t="shared" si="0"/>
        <v>0</v>
      </c>
    </row>
    <row r="55" spans="1:6" s="349" customFormat="1" ht="12" customHeight="1" x14ac:dyDescent="0.2">
      <c r="A55" s="12" t="s">
        <v>95</v>
      </c>
      <c r="B55" s="351" t="s">
        <v>419</v>
      </c>
      <c r="C55" s="336"/>
      <c r="D55" s="768"/>
      <c r="E55" s="768"/>
      <c r="F55" s="729">
        <f t="shared" si="0"/>
        <v>0</v>
      </c>
    </row>
    <row r="56" spans="1:6" s="349" customFormat="1" ht="12" customHeight="1" x14ac:dyDescent="0.2">
      <c r="A56" s="12" t="s">
        <v>291</v>
      </c>
      <c r="B56" s="351" t="s">
        <v>289</v>
      </c>
      <c r="C56" s="336"/>
      <c r="D56" s="768"/>
      <c r="E56" s="768"/>
      <c r="F56" s="729">
        <f t="shared" si="0"/>
        <v>0</v>
      </c>
    </row>
    <row r="57" spans="1:6" s="349" customFormat="1" ht="12" customHeight="1" thickBot="1" x14ac:dyDescent="0.25">
      <c r="A57" s="14" t="s">
        <v>292</v>
      </c>
      <c r="B57" s="259" t="s">
        <v>290</v>
      </c>
      <c r="C57" s="338"/>
      <c r="D57" s="638"/>
      <c r="E57" s="638"/>
      <c r="F57" s="729">
        <f t="shared" si="0"/>
        <v>0</v>
      </c>
    </row>
    <row r="58" spans="1:6" s="349" customFormat="1" ht="12" customHeight="1" thickBot="1" x14ac:dyDescent="0.25">
      <c r="A58" s="18" t="s">
        <v>25</v>
      </c>
      <c r="B58" s="257" t="s">
        <v>293</v>
      </c>
      <c r="C58" s="335">
        <f>SUM(C59:C61)</f>
        <v>0</v>
      </c>
      <c r="D58" s="635"/>
      <c r="E58" s="635">
        <f>SUM(E59:E61)</f>
        <v>0</v>
      </c>
      <c r="F58" s="261">
        <f>SUM(F59:F61)</f>
        <v>0</v>
      </c>
    </row>
    <row r="59" spans="1:6" s="349" customFormat="1" ht="12" customHeight="1" x14ac:dyDescent="0.2">
      <c r="A59" s="13" t="s">
        <v>172</v>
      </c>
      <c r="B59" s="350" t="s">
        <v>295</v>
      </c>
      <c r="C59" s="339"/>
      <c r="D59" s="769"/>
      <c r="E59" s="769"/>
      <c r="F59" s="732">
        <f t="shared" si="0"/>
        <v>0</v>
      </c>
    </row>
    <row r="60" spans="1:6" s="349" customFormat="1" ht="12" customHeight="1" x14ac:dyDescent="0.2">
      <c r="A60" s="12" t="s">
        <v>173</v>
      </c>
      <c r="B60" s="351" t="s">
        <v>420</v>
      </c>
      <c r="C60" s="339"/>
      <c r="D60" s="769"/>
      <c r="E60" s="769"/>
      <c r="F60" s="732">
        <f t="shared" si="0"/>
        <v>0</v>
      </c>
    </row>
    <row r="61" spans="1:6" s="349" customFormat="1" ht="12" customHeight="1" x14ac:dyDescent="0.2">
      <c r="A61" s="12" t="s">
        <v>221</v>
      </c>
      <c r="B61" s="351" t="s">
        <v>296</v>
      </c>
      <c r="C61" s="339"/>
      <c r="D61" s="769"/>
      <c r="E61" s="769"/>
      <c r="F61" s="732">
        <f t="shared" si="0"/>
        <v>0</v>
      </c>
    </row>
    <row r="62" spans="1:6" s="349" customFormat="1" ht="12" customHeight="1" thickBot="1" x14ac:dyDescent="0.25">
      <c r="A62" s="14" t="s">
        <v>294</v>
      </c>
      <c r="B62" s="259" t="s">
        <v>297</v>
      </c>
      <c r="C62" s="339"/>
      <c r="D62" s="769"/>
      <c r="E62" s="769"/>
      <c r="F62" s="732">
        <f t="shared" si="0"/>
        <v>0</v>
      </c>
    </row>
    <row r="63" spans="1:6" s="349" customFormat="1" ht="12" customHeight="1" thickBot="1" x14ac:dyDescent="0.25">
      <c r="A63" s="411" t="s">
        <v>464</v>
      </c>
      <c r="B63" s="19" t="s">
        <v>298</v>
      </c>
      <c r="C63" s="341">
        <f>+C6+C13+C20+C27+C35+C47+C53+C58</f>
        <v>10521</v>
      </c>
      <c r="D63" s="341">
        <f t="shared" ref="D63:F63" si="5">+D6+D13+D20+D27+D35+D47+D53+D58</f>
        <v>21587</v>
      </c>
      <c r="E63" s="341">
        <f t="shared" si="5"/>
        <v>24840</v>
      </c>
      <c r="F63" s="264">
        <f t="shared" si="5"/>
        <v>46427</v>
      </c>
    </row>
    <row r="64" spans="1:6" s="349" customFormat="1" ht="12" customHeight="1" thickBot="1" x14ac:dyDescent="0.25">
      <c r="A64" s="393" t="s">
        <v>299</v>
      </c>
      <c r="B64" s="257" t="s">
        <v>300</v>
      </c>
      <c r="C64" s="335">
        <f>SUM(C65:C67)</f>
        <v>0</v>
      </c>
      <c r="D64" s="635"/>
      <c r="E64" s="635">
        <f>SUM(E65:E67)</f>
        <v>0</v>
      </c>
      <c r="F64" s="261">
        <f>SUM(F65:F67)</f>
        <v>0</v>
      </c>
    </row>
    <row r="65" spans="1:6" s="349" customFormat="1" ht="12" customHeight="1" x14ac:dyDescent="0.2">
      <c r="A65" s="13" t="s">
        <v>331</v>
      </c>
      <c r="B65" s="350" t="s">
        <v>301</v>
      </c>
      <c r="C65" s="339"/>
      <c r="D65" s="769"/>
      <c r="E65" s="769"/>
      <c r="F65" s="732">
        <f t="shared" ref="F65:F86" si="6">C65+E65</f>
        <v>0</v>
      </c>
    </row>
    <row r="66" spans="1:6" s="349" customFormat="1" ht="12" customHeight="1" x14ac:dyDescent="0.2">
      <c r="A66" s="12" t="s">
        <v>340</v>
      </c>
      <c r="B66" s="351" t="s">
        <v>302</v>
      </c>
      <c r="C66" s="339"/>
      <c r="D66" s="769"/>
      <c r="E66" s="769"/>
      <c r="F66" s="732">
        <f t="shared" si="6"/>
        <v>0</v>
      </c>
    </row>
    <row r="67" spans="1:6" s="349" customFormat="1" ht="12" customHeight="1" thickBot="1" x14ac:dyDescent="0.25">
      <c r="A67" s="14" t="s">
        <v>341</v>
      </c>
      <c r="B67" s="407" t="s">
        <v>449</v>
      </c>
      <c r="C67" s="339"/>
      <c r="D67" s="769"/>
      <c r="E67" s="769"/>
      <c r="F67" s="732">
        <f t="shared" si="6"/>
        <v>0</v>
      </c>
    </row>
    <row r="68" spans="1:6" s="349" customFormat="1" ht="12" customHeight="1" thickBot="1" x14ac:dyDescent="0.25">
      <c r="A68" s="393" t="s">
        <v>304</v>
      </c>
      <c r="B68" s="257" t="s">
        <v>305</v>
      </c>
      <c r="C68" s="335">
        <f>SUM(C69:C72)</f>
        <v>0</v>
      </c>
      <c r="D68" s="635"/>
      <c r="E68" s="635">
        <f>SUM(E69:E72)</f>
        <v>0</v>
      </c>
      <c r="F68" s="261">
        <f>SUM(F69:F72)</f>
        <v>0</v>
      </c>
    </row>
    <row r="69" spans="1:6" s="349" customFormat="1" ht="12" customHeight="1" x14ac:dyDescent="0.2">
      <c r="A69" s="13" t="s">
        <v>141</v>
      </c>
      <c r="B69" s="350" t="s">
        <v>306</v>
      </c>
      <c r="C69" s="339"/>
      <c r="D69" s="769"/>
      <c r="E69" s="769"/>
      <c r="F69" s="732">
        <f t="shared" si="6"/>
        <v>0</v>
      </c>
    </row>
    <row r="70" spans="1:6" s="349" customFormat="1" ht="12" customHeight="1" x14ac:dyDescent="0.2">
      <c r="A70" s="12" t="s">
        <v>142</v>
      </c>
      <c r="B70" s="351" t="s">
        <v>307</v>
      </c>
      <c r="C70" s="339"/>
      <c r="D70" s="769"/>
      <c r="E70" s="769"/>
      <c r="F70" s="732">
        <f t="shared" si="6"/>
        <v>0</v>
      </c>
    </row>
    <row r="71" spans="1:6" s="349" customFormat="1" ht="12" customHeight="1" x14ac:dyDescent="0.2">
      <c r="A71" s="12" t="s">
        <v>332</v>
      </c>
      <c r="B71" s="351" t="s">
        <v>308</v>
      </c>
      <c r="C71" s="339"/>
      <c r="D71" s="769"/>
      <c r="E71" s="769"/>
      <c r="F71" s="732">
        <f t="shared" si="6"/>
        <v>0</v>
      </c>
    </row>
    <row r="72" spans="1:6" s="349" customFormat="1" ht="12" customHeight="1" thickBot="1" x14ac:dyDescent="0.25">
      <c r="A72" s="14" t="s">
        <v>333</v>
      </c>
      <c r="B72" s="259" t="s">
        <v>309</v>
      </c>
      <c r="C72" s="339"/>
      <c r="D72" s="769"/>
      <c r="E72" s="769"/>
      <c r="F72" s="732">
        <f t="shared" si="6"/>
        <v>0</v>
      </c>
    </row>
    <row r="73" spans="1:6" s="349" customFormat="1" ht="12" customHeight="1" thickBot="1" x14ac:dyDescent="0.25">
      <c r="A73" s="393" t="s">
        <v>310</v>
      </c>
      <c r="B73" s="257" t="s">
        <v>311</v>
      </c>
      <c r="C73" s="335">
        <f>SUM(C74:C75)</f>
        <v>0</v>
      </c>
      <c r="D73" s="635"/>
      <c r="E73" s="635">
        <f>SUM(E74:E75)</f>
        <v>0</v>
      </c>
      <c r="F73" s="261">
        <f>SUM(F74:F75)</f>
        <v>0</v>
      </c>
    </row>
    <row r="74" spans="1:6" s="349" customFormat="1" ht="12" customHeight="1" x14ac:dyDescent="0.2">
      <c r="A74" s="13" t="s">
        <v>334</v>
      </c>
      <c r="B74" s="350" t="s">
        <v>312</v>
      </c>
      <c r="C74" s="339"/>
      <c r="D74" s="769"/>
      <c r="E74" s="769"/>
      <c r="F74" s="732">
        <f t="shared" si="6"/>
        <v>0</v>
      </c>
    </row>
    <row r="75" spans="1:6" s="349" customFormat="1" ht="12" customHeight="1" thickBot="1" x14ac:dyDescent="0.25">
      <c r="A75" s="14" t="s">
        <v>335</v>
      </c>
      <c r="B75" s="259" t="s">
        <v>313</v>
      </c>
      <c r="C75" s="339"/>
      <c r="D75" s="769"/>
      <c r="E75" s="769"/>
      <c r="F75" s="732">
        <f t="shared" si="6"/>
        <v>0</v>
      </c>
    </row>
    <row r="76" spans="1:6" s="349" customFormat="1" ht="12" customHeight="1" thickBot="1" x14ac:dyDescent="0.25">
      <c r="A76" s="393" t="s">
        <v>314</v>
      </c>
      <c r="B76" s="257" t="s">
        <v>315</v>
      </c>
      <c r="C76" s="335">
        <f>SUM(C77:C79)</f>
        <v>0</v>
      </c>
      <c r="D76" s="635"/>
      <c r="E76" s="635">
        <f>SUM(E77:E79)</f>
        <v>0</v>
      </c>
      <c r="F76" s="261">
        <f>SUM(F77:F79)</f>
        <v>0</v>
      </c>
    </row>
    <row r="77" spans="1:6" s="349" customFormat="1" ht="12" customHeight="1" x14ac:dyDescent="0.2">
      <c r="A77" s="13" t="s">
        <v>336</v>
      </c>
      <c r="B77" s="350" t="s">
        <v>316</v>
      </c>
      <c r="C77" s="339"/>
      <c r="D77" s="769"/>
      <c r="E77" s="769"/>
      <c r="F77" s="732">
        <f t="shared" si="6"/>
        <v>0</v>
      </c>
    </row>
    <row r="78" spans="1:6" s="349" customFormat="1" ht="12" customHeight="1" x14ac:dyDescent="0.2">
      <c r="A78" s="12" t="s">
        <v>337</v>
      </c>
      <c r="B78" s="351" t="s">
        <v>317</v>
      </c>
      <c r="C78" s="339"/>
      <c r="D78" s="769"/>
      <c r="E78" s="769"/>
      <c r="F78" s="732">
        <f t="shared" si="6"/>
        <v>0</v>
      </c>
    </row>
    <row r="79" spans="1:6" s="349" customFormat="1" ht="12" customHeight="1" thickBot="1" x14ac:dyDescent="0.25">
      <c r="A79" s="14" t="s">
        <v>338</v>
      </c>
      <c r="B79" s="259" t="s">
        <v>318</v>
      </c>
      <c r="C79" s="339"/>
      <c r="D79" s="769"/>
      <c r="E79" s="769"/>
      <c r="F79" s="732">
        <f t="shared" si="6"/>
        <v>0</v>
      </c>
    </row>
    <row r="80" spans="1:6" s="349" customFormat="1" ht="12" customHeight="1" thickBot="1" x14ac:dyDescent="0.25">
      <c r="A80" s="393" t="s">
        <v>319</v>
      </c>
      <c r="B80" s="257" t="s">
        <v>339</v>
      </c>
      <c r="C80" s="335">
        <f>SUM(C81:C84)</f>
        <v>0</v>
      </c>
      <c r="D80" s="635"/>
      <c r="E80" s="635">
        <f>SUM(E81:E84)</f>
        <v>0</v>
      </c>
      <c r="F80" s="261">
        <f>SUM(F81:F84)</f>
        <v>0</v>
      </c>
    </row>
    <row r="81" spans="1:6" s="349" customFormat="1" ht="12" customHeight="1" x14ac:dyDescent="0.2">
      <c r="A81" s="354" t="s">
        <v>320</v>
      </c>
      <c r="B81" s="350" t="s">
        <v>321</v>
      </c>
      <c r="C81" s="339"/>
      <c r="D81" s="769"/>
      <c r="E81" s="769"/>
      <c r="F81" s="732">
        <f t="shared" si="6"/>
        <v>0</v>
      </c>
    </row>
    <row r="82" spans="1:6" s="349" customFormat="1" ht="12" customHeight="1" x14ac:dyDescent="0.2">
      <c r="A82" s="355" t="s">
        <v>322</v>
      </c>
      <c r="B82" s="351" t="s">
        <v>323</v>
      </c>
      <c r="C82" s="339"/>
      <c r="D82" s="769"/>
      <c r="E82" s="769"/>
      <c r="F82" s="732">
        <f t="shared" si="6"/>
        <v>0</v>
      </c>
    </row>
    <row r="83" spans="1:6" s="349" customFormat="1" ht="12" customHeight="1" x14ac:dyDescent="0.2">
      <c r="A83" s="355" t="s">
        <v>324</v>
      </c>
      <c r="B83" s="351" t="s">
        <v>325</v>
      </c>
      <c r="C83" s="339"/>
      <c r="D83" s="769"/>
      <c r="E83" s="769"/>
      <c r="F83" s="732">
        <f t="shared" si="6"/>
        <v>0</v>
      </c>
    </row>
    <row r="84" spans="1:6" s="349" customFormat="1" ht="12" customHeight="1" thickBot="1" x14ac:dyDescent="0.25">
      <c r="A84" s="356" t="s">
        <v>326</v>
      </c>
      <c r="B84" s="259" t="s">
        <v>327</v>
      </c>
      <c r="C84" s="339"/>
      <c r="D84" s="769"/>
      <c r="E84" s="769"/>
      <c r="F84" s="732">
        <f t="shared" si="6"/>
        <v>0</v>
      </c>
    </row>
    <row r="85" spans="1:6" s="349" customFormat="1" ht="12" customHeight="1" thickBot="1" x14ac:dyDescent="0.25">
      <c r="A85" s="393" t="s">
        <v>328</v>
      </c>
      <c r="B85" s="257" t="s">
        <v>463</v>
      </c>
      <c r="C85" s="395"/>
      <c r="D85" s="642"/>
      <c r="E85" s="642"/>
      <c r="F85" s="261">
        <f t="shared" si="6"/>
        <v>0</v>
      </c>
    </row>
    <row r="86" spans="1:6" s="349" customFormat="1" ht="13.5" customHeight="1" thickBot="1" x14ac:dyDescent="0.25">
      <c r="A86" s="393" t="s">
        <v>330</v>
      </c>
      <c r="B86" s="257" t="s">
        <v>329</v>
      </c>
      <c r="C86" s="395"/>
      <c r="D86" s="642"/>
      <c r="E86" s="642"/>
      <c r="F86" s="261">
        <f t="shared" si="6"/>
        <v>0</v>
      </c>
    </row>
    <row r="87" spans="1:6" s="349" customFormat="1" ht="15.75" customHeight="1" thickBot="1" x14ac:dyDescent="0.25">
      <c r="A87" s="393" t="s">
        <v>342</v>
      </c>
      <c r="B87" s="357" t="s">
        <v>466</v>
      </c>
      <c r="C87" s="341">
        <f>+C64+C68+C73+C76+C80+C86+C85</f>
        <v>0</v>
      </c>
      <c r="D87" s="639"/>
      <c r="E87" s="639">
        <f>+E64+E68+E73+E76+E80+E86+E85</f>
        <v>0</v>
      </c>
      <c r="F87" s="264">
        <f>+F64+F68+F73+F76+F80+F86+F85</f>
        <v>0</v>
      </c>
    </row>
    <row r="88" spans="1:6" s="349" customFormat="1" ht="25.5" customHeight="1" thickBot="1" x14ac:dyDescent="0.25">
      <c r="A88" s="394" t="s">
        <v>465</v>
      </c>
      <c r="B88" s="358" t="s">
        <v>467</v>
      </c>
      <c r="C88" s="341">
        <f>+C63+C87</f>
        <v>10521</v>
      </c>
      <c r="D88" s="341">
        <f t="shared" ref="D88:F88" si="7">+D63+D87</f>
        <v>21587</v>
      </c>
      <c r="E88" s="341">
        <f t="shared" si="7"/>
        <v>24840</v>
      </c>
      <c r="F88" s="264">
        <f t="shared" si="7"/>
        <v>46427</v>
      </c>
    </row>
    <row r="89" spans="1:6" s="349" customFormat="1" ht="83.25" customHeight="1" x14ac:dyDescent="0.2">
      <c r="A89" s="643"/>
      <c r="B89" s="644"/>
      <c r="C89" s="662"/>
      <c r="D89" s="662"/>
    </row>
    <row r="90" spans="1:6" ht="16.5" customHeight="1" x14ac:dyDescent="0.25">
      <c r="A90" s="936" t="s">
        <v>46</v>
      </c>
      <c r="B90" s="936"/>
      <c r="C90" s="936"/>
      <c r="D90" s="936"/>
      <c r="E90" s="936"/>
      <c r="F90" s="936"/>
    </row>
    <row r="91" spans="1:6" s="359" customFormat="1" ht="16.5" customHeight="1" thickBot="1" x14ac:dyDescent="0.3">
      <c r="A91" s="950" t="s">
        <v>145</v>
      </c>
      <c r="B91" s="950"/>
      <c r="C91" s="113"/>
      <c r="D91" s="647"/>
      <c r="F91" s="113" t="str">
        <f>F2</f>
        <v>ezer forintban!</v>
      </c>
    </row>
    <row r="92" spans="1:6" x14ac:dyDescent="0.25">
      <c r="A92" s="946" t="s">
        <v>67</v>
      </c>
      <c r="B92" s="948" t="s">
        <v>814</v>
      </c>
      <c r="C92" s="937" t="str">
        <f>+CONCATENATE(LEFT([1]ÖSSZEFÜGGÉSEK!A6,4),". évi")</f>
        <v>2017. évi</v>
      </c>
      <c r="D92" s="937"/>
      <c r="E92" s="938"/>
      <c r="F92" s="939"/>
    </row>
    <row r="93" spans="1:6" ht="36.75" thickBot="1" x14ac:dyDescent="0.3">
      <c r="A93" s="947"/>
      <c r="B93" s="949"/>
      <c r="C93" s="661" t="s">
        <v>816</v>
      </c>
      <c r="D93" s="661" t="s">
        <v>869</v>
      </c>
      <c r="E93" s="633" t="s">
        <v>870</v>
      </c>
      <c r="F93" s="634" t="str">
        <f>+CONCATENATE(LEFT([1]ÖSSZEFÜGGÉSEK!A95,4),"……….",CHAR(10),"Módosítás utáni")</f>
        <v>……….
Módosítás utáni</v>
      </c>
    </row>
    <row r="94" spans="1:6" s="348" customFormat="1" ht="12" customHeight="1" thickBot="1" x14ac:dyDescent="0.25">
      <c r="A94" s="25" t="s">
        <v>481</v>
      </c>
      <c r="B94" s="26" t="s">
        <v>482</v>
      </c>
      <c r="C94" s="26" t="s">
        <v>483</v>
      </c>
      <c r="D94" s="345" t="s">
        <v>485</v>
      </c>
      <c r="E94" s="345" t="s">
        <v>484</v>
      </c>
      <c r="F94" s="648" t="s">
        <v>871</v>
      </c>
    </row>
    <row r="95" spans="1:6" ht="12" customHeight="1" thickBot="1" x14ac:dyDescent="0.3">
      <c r="A95" s="20" t="s">
        <v>18</v>
      </c>
      <c r="B95" s="24" t="s">
        <v>427</v>
      </c>
      <c r="C95" s="334">
        <f>C96+C97+C98+C99+C100+C113</f>
        <v>50616</v>
      </c>
      <c r="D95" s="334">
        <f t="shared" ref="D95:F95" si="8">D96+D97+D98+D99+D100+D113</f>
        <v>63158</v>
      </c>
      <c r="E95" s="334">
        <f t="shared" si="8"/>
        <v>4804</v>
      </c>
      <c r="F95" s="741">
        <f t="shared" si="8"/>
        <v>67962</v>
      </c>
    </row>
    <row r="96" spans="1:6" ht="12" customHeight="1" x14ac:dyDescent="0.25">
      <c r="A96" s="15" t="s">
        <v>96</v>
      </c>
      <c r="B96" s="8" t="s">
        <v>48</v>
      </c>
      <c r="C96" s="421">
        <v>2778</v>
      </c>
      <c r="D96" s="649">
        <v>15879</v>
      </c>
      <c r="E96" s="649">
        <v>4204</v>
      </c>
      <c r="F96" s="733">
        <f>D96+E96</f>
        <v>20083</v>
      </c>
    </row>
    <row r="97" spans="1:6" ht="12" customHeight="1" x14ac:dyDescent="0.25">
      <c r="A97" s="12" t="s">
        <v>97</v>
      </c>
      <c r="B97" s="6" t="s">
        <v>174</v>
      </c>
      <c r="C97" s="336">
        <v>350</v>
      </c>
      <c r="D97" s="768">
        <v>1791</v>
      </c>
      <c r="E97" s="768">
        <v>600</v>
      </c>
      <c r="F97" s="734">
        <f>D97+E97</f>
        <v>2391</v>
      </c>
    </row>
    <row r="98" spans="1:6" ht="12" customHeight="1" x14ac:dyDescent="0.25">
      <c r="A98" s="12" t="s">
        <v>98</v>
      </c>
      <c r="B98" s="6" t="s">
        <v>132</v>
      </c>
      <c r="C98" s="338">
        <v>5888</v>
      </c>
      <c r="D98" s="638">
        <v>5888</v>
      </c>
      <c r="E98" s="638"/>
      <c r="F98" s="734">
        <f t="shared" ref="F98:F115" si="9">D98+E98</f>
        <v>5888</v>
      </c>
    </row>
    <row r="99" spans="1:6" ht="12" customHeight="1" x14ac:dyDescent="0.25">
      <c r="A99" s="12" t="s">
        <v>99</v>
      </c>
      <c r="B99" s="9" t="s">
        <v>175</v>
      </c>
      <c r="C99" s="338">
        <v>3600</v>
      </c>
      <c r="D99" s="638">
        <v>3600</v>
      </c>
      <c r="E99" s="638"/>
      <c r="F99" s="734">
        <f t="shared" si="9"/>
        <v>3600</v>
      </c>
    </row>
    <row r="100" spans="1:6" ht="12" customHeight="1" x14ac:dyDescent="0.25">
      <c r="A100" s="12" t="s">
        <v>110</v>
      </c>
      <c r="B100" s="17" t="s">
        <v>176</v>
      </c>
      <c r="C100" s="338">
        <v>36000</v>
      </c>
      <c r="D100" s="638">
        <v>36000</v>
      </c>
      <c r="E100" s="638"/>
      <c r="F100" s="734">
        <f t="shared" si="9"/>
        <v>36000</v>
      </c>
    </row>
    <row r="101" spans="1:6" ht="12" customHeight="1" x14ac:dyDescent="0.25">
      <c r="A101" s="12" t="s">
        <v>100</v>
      </c>
      <c r="B101" s="6" t="s">
        <v>432</v>
      </c>
      <c r="C101" s="338"/>
      <c r="D101" s="638"/>
      <c r="E101" s="638"/>
      <c r="F101" s="734">
        <f t="shared" si="9"/>
        <v>0</v>
      </c>
    </row>
    <row r="102" spans="1:6" ht="12" customHeight="1" x14ac:dyDescent="0.25">
      <c r="A102" s="12" t="s">
        <v>101</v>
      </c>
      <c r="B102" s="118" t="s">
        <v>431</v>
      </c>
      <c r="C102" s="338"/>
      <c r="D102" s="638"/>
      <c r="E102" s="638"/>
      <c r="F102" s="734">
        <f t="shared" si="9"/>
        <v>0</v>
      </c>
    </row>
    <row r="103" spans="1:6" ht="12" customHeight="1" x14ac:dyDescent="0.25">
      <c r="A103" s="12" t="s">
        <v>111</v>
      </c>
      <c r="B103" s="118" t="s">
        <v>430</v>
      </c>
      <c r="C103" s="338"/>
      <c r="D103" s="638"/>
      <c r="E103" s="638"/>
      <c r="F103" s="734">
        <f t="shared" si="9"/>
        <v>0</v>
      </c>
    </row>
    <row r="104" spans="1:6" ht="12" customHeight="1" x14ac:dyDescent="0.25">
      <c r="A104" s="12" t="s">
        <v>112</v>
      </c>
      <c r="B104" s="116" t="s">
        <v>345</v>
      </c>
      <c r="C104" s="338"/>
      <c r="D104" s="638"/>
      <c r="E104" s="638"/>
      <c r="F104" s="734">
        <f t="shared" si="9"/>
        <v>0</v>
      </c>
    </row>
    <row r="105" spans="1:6" ht="12" customHeight="1" x14ac:dyDescent="0.25">
      <c r="A105" s="12" t="s">
        <v>113</v>
      </c>
      <c r="B105" s="117" t="s">
        <v>346</v>
      </c>
      <c r="C105" s="338"/>
      <c r="D105" s="638"/>
      <c r="E105" s="638"/>
      <c r="F105" s="734">
        <f t="shared" si="9"/>
        <v>0</v>
      </c>
    </row>
    <row r="106" spans="1:6" ht="12" customHeight="1" x14ac:dyDescent="0.25">
      <c r="A106" s="12" t="s">
        <v>114</v>
      </c>
      <c r="B106" s="117" t="s">
        <v>347</v>
      </c>
      <c r="C106" s="338"/>
      <c r="D106" s="638"/>
      <c r="E106" s="638"/>
      <c r="F106" s="734">
        <f t="shared" si="9"/>
        <v>0</v>
      </c>
    </row>
    <row r="107" spans="1:6" ht="12" customHeight="1" x14ac:dyDescent="0.25">
      <c r="A107" s="12" t="s">
        <v>116</v>
      </c>
      <c r="B107" s="116" t="s">
        <v>348</v>
      </c>
      <c r="C107" s="338"/>
      <c r="D107" s="638"/>
      <c r="E107" s="638"/>
      <c r="F107" s="734">
        <f t="shared" si="9"/>
        <v>0</v>
      </c>
    </row>
    <row r="108" spans="1:6" ht="12" customHeight="1" x14ac:dyDescent="0.25">
      <c r="A108" s="12" t="s">
        <v>177</v>
      </c>
      <c r="B108" s="116" t="s">
        <v>349</v>
      </c>
      <c r="C108" s="338"/>
      <c r="D108" s="638"/>
      <c r="E108" s="638"/>
      <c r="F108" s="734">
        <f t="shared" si="9"/>
        <v>0</v>
      </c>
    </row>
    <row r="109" spans="1:6" ht="12" customHeight="1" x14ac:dyDescent="0.25">
      <c r="A109" s="12" t="s">
        <v>343</v>
      </c>
      <c r="B109" s="117" t="s">
        <v>350</v>
      </c>
      <c r="C109" s="338"/>
      <c r="D109" s="638"/>
      <c r="E109" s="638"/>
      <c r="F109" s="734">
        <f t="shared" si="9"/>
        <v>0</v>
      </c>
    </row>
    <row r="110" spans="1:6" ht="12" customHeight="1" x14ac:dyDescent="0.25">
      <c r="A110" s="11" t="s">
        <v>344</v>
      </c>
      <c r="B110" s="118" t="s">
        <v>351</v>
      </c>
      <c r="C110" s="338"/>
      <c r="D110" s="638"/>
      <c r="E110" s="638"/>
      <c r="F110" s="734">
        <f t="shared" si="9"/>
        <v>0</v>
      </c>
    </row>
    <row r="111" spans="1:6" ht="12" customHeight="1" x14ac:dyDescent="0.25">
      <c r="A111" s="12" t="s">
        <v>428</v>
      </c>
      <c r="B111" s="118" t="s">
        <v>352</v>
      </c>
      <c r="C111" s="338"/>
      <c r="D111" s="638"/>
      <c r="E111" s="638"/>
      <c r="F111" s="734">
        <f t="shared" si="9"/>
        <v>0</v>
      </c>
    </row>
    <row r="112" spans="1:6" ht="12" customHeight="1" x14ac:dyDescent="0.25">
      <c r="A112" s="14" t="s">
        <v>429</v>
      </c>
      <c r="B112" s="118" t="s">
        <v>353</v>
      </c>
      <c r="C112" s="338">
        <v>36000</v>
      </c>
      <c r="D112" s="638">
        <v>36000</v>
      </c>
      <c r="E112" s="638"/>
      <c r="F112" s="734">
        <f t="shared" si="9"/>
        <v>36000</v>
      </c>
    </row>
    <row r="113" spans="1:6" ht="12" customHeight="1" x14ac:dyDescent="0.25">
      <c r="A113" s="12" t="s">
        <v>433</v>
      </c>
      <c r="B113" s="9" t="s">
        <v>49</v>
      </c>
      <c r="C113" s="336">
        <v>2000</v>
      </c>
      <c r="D113" s="768">
        <v>0</v>
      </c>
      <c r="E113" s="768"/>
      <c r="F113" s="734">
        <f t="shared" si="9"/>
        <v>0</v>
      </c>
    </row>
    <row r="114" spans="1:6" ht="12" customHeight="1" x14ac:dyDescent="0.25">
      <c r="A114" s="12" t="s">
        <v>434</v>
      </c>
      <c r="B114" s="6" t="s">
        <v>436</v>
      </c>
      <c r="C114" s="336"/>
      <c r="D114" s="768"/>
      <c r="E114" s="768"/>
      <c r="F114" s="734">
        <f t="shared" si="9"/>
        <v>0</v>
      </c>
    </row>
    <row r="115" spans="1:6" ht="12" customHeight="1" thickBot="1" x14ac:dyDescent="0.3">
      <c r="A115" s="16" t="s">
        <v>435</v>
      </c>
      <c r="B115" s="410" t="s">
        <v>437</v>
      </c>
      <c r="C115" s="422">
        <v>2000</v>
      </c>
      <c r="D115" s="653">
        <v>0</v>
      </c>
      <c r="E115" s="653"/>
      <c r="F115" s="734">
        <f t="shared" si="9"/>
        <v>0</v>
      </c>
    </row>
    <row r="116" spans="1:6" ht="12" customHeight="1" thickBot="1" x14ac:dyDescent="0.3">
      <c r="A116" s="408" t="s">
        <v>19</v>
      </c>
      <c r="B116" s="409" t="s">
        <v>354</v>
      </c>
      <c r="C116" s="423">
        <f>+C117+C119+C121</f>
        <v>0</v>
      </c>
      <c r="D116" s="744"/>
      <c r="E116" s="635">
        <f>+E117+E119+E121</f>
        <v>0</v>
      </c>
      <c r="F116" s="743">
        <f>+F117+F119+F121</f>
        <v>0</v>
      </c>
    </row>
    <row r="117" spans="1:6" ht="12" customHeight="1" x14ac:dyDescent="0.25">
      <c r="A117" s="13" t="s">
        <v>102</v>
      </c>
      <c r="B117" s="6" t="s">
        <v>220</v>
      </c>
      <c r="C117" s="337"/>
      <c r="D117" s="767"/>
      <c r="E117" s="767"/>
      <c r="F117" s="729">
        <f t="shared" ref="F117:F129" si="10">C117+E117</f>
        <v>0</v>
      </c>
    </row>
    <row r="118" spans="1:6" ht="12" customHeight="1" x14ac:dyDescent="0.25">
      <c r="A118" s="13" t="s">
        <v>103</v>
      </c>
      <c r="B118" s="10" t="s">
        <v>358</v>
      </c>
      <c r="C118" s="337"/>
      <c r="D118" s="767"/>
      <c r="E118" s="767"/>
      <c r="F118" s="729">
        <f t="shared" si="10"/>
        <v>0</v>
      </c>
    </row>
    <row r="119" spans="1:6" ht="12" customHeight="1" x14ac:dyDescent="0.25">
      <c r="A119" s="13" t="s">
        <v>104</v>
      </c>
      <c r="B119" s="10" t="s">
        <v>178</v>
      </c>
      <c r="C119" s="336"/>
      <c r="D119" s="768"/>
      <c r="E119" s="768"/>
      <c r="F119" s="734">
        <f t="shared" si="10"/>
        <v>0</v>
      </c>
    </row>
    <row r="120" spans="1:6" ht="12" customHeight="1" x14ac:dyDescent="0.25">
      <c r="A120" s="13" t="s">
        <v>105</v>
      </c>
      <c r="B120" s="10" t="s">
        <v>359</v>
      </c>
      <c r="C120" s="336"/>
      <c r="D120" s="768"/>
      <c r="E120" s="768"/>
      <c r="F120" s="734">
        <f t="shared" si="10"/>
        <v>0</v>
      </c>
    </row>
    <row r="121" spans="1:6" ht="12" customHeight="1" x14ac:dyDescent="0.25">
      <c r="A121" s="13" t="s">
        <v>106</v>
      </c>
      <c r="B121" s="259" t="s">
        <v>222</v>
      </c>
      <c r="C121" s="336"/>
      <c r="D121" s="768"/>
      <c r="E121" s="768"/>
      <c r="F121" s="734">
        <f t="shared" si="10"/>
        <v>0</v>
      </c>
    </row>
    <row r="122" spans="1:6" ht="12" customHeight="1" x14ac:dyDescent="0.25">
      <c r="A122" s="13" t="s">
        <v>115</v>
      </c>
      <c r="B122" s="258" t="s">
        <v>421</v>
      </c>
      <c r="C122" s="336"/>
      <c r="D122" s="768"/>
      <c r="E122" s="768"/>
      <c r="F122" s="734">
        <f t="shared" si="10"/>
        <v>0</v>
      </c>
    </row>
    <row r="123" spans="1:6" ht="12" customHeight="1" x14ac:dyDescent="0.25">
      <c r="A123" s="13" t="s">
        <v>117</v>
      </c>
      <c r="B123" s="346" t="s">
        <v>364</v>
      </c>
      <c r="C123" s="336"/>
      <c r="D123" s="768"/>
      <c r="E123" s="768"/>
      <c r="F123" s="734">
        <f t="shared" si="10"/>
        <v>0</v>
      </c>
    </row>
    <row r="124" spans="1:6" ht="22.5" x14ac:dyDescent="0.25">
      <c r="A124" s="13" t="s">
        <v>179</v>
      </c>
      <c r="B124" s="117" t="s">
        <v>347</v>
      </c>
      <c r="C124" s="336"/>
      <c r="D124" s="768"/>
      <c r="E124" s="768"/>
      <c r="F124" s="734">
        <f t="shared" si="10"/>
        <v>0</v>
      </c>
    </row>
    <row r="125" spans="1:6" ht="12" customHeight="1" x14ac:dyDescent="0.25">
      <c r="A125" s="13" t="s">
        <v>180</v>
      </c>
      <c r="B125" s="117" t="s">
        <v>363</v>
      </c>
      <c r="C125" s="336"/>
      <c r="D125" s="768"/>
      <c r="E125" s="768"/>
      <c r="F125" s="734">
        <f t="shared" si="10"/>
        <v>0</v>
      </c>
    </row>
    <row r="126" spans="1:6" ht="12" customHeight="1" x14ac:dyDescent="0.25">
      <c r="A126" s="13" t="s">
        <v>181</v>
      </c>
      <c r="B126" s="117" t="s">
        <v>362</v>
      </c>
      <c r="C126" s="336"/>
      <c r="D126" s="768"/>
      <c r="E126" s="768"/>
      <c r="F126" s="734">
        <f t="shared" si="10"/>
        <v>0</v>
      </c>
    </row>
    <row r="127" spans="1:6" ht="12" customHeight="1" x14ac:dyDescent="0.25">
      <c r="A127" s="13" t="s">
        <v>355</v>
      </c>
      <c r="B127" s="117" t="s">
        <v>350</v>
      </c>
      <c r="C127" s="336"/>
      <c r="D127" s="768"/>
      <c r="E127" s="768"/>
      <c r="F127" s="734">
        <f t="shared" si="10"/>
        <v>0</v>
      </c>
    </row>
    <row r="128" spans="1:6" ht="12" customHeight="1" x14ac:dyDescent="0.25">
      <c r="A128" s="13" t="s">
        <v>356</v>
      </c>
      <c r="B128" s="117" t="s">
        <v>361</v>
      </c>
      <c r="C128" s="336"/>
      <c r="D128" s="768"/>
      <c r="E128" s="768"/>
      <c r="F128" s="734">
        <f t="shared" si="10"/>
        <v>0</v>
      </c>
    </row>
    <row r="129" spans="1:6" ht="23.25" thickBot="1" x14ac:dyDescent="0.3">
      <c r="A129" s="11" t="s">
        <v>357</v>
      </c>
      <c r="B129" s="117" t="s">
        <v>360</v>
      </c>
      <c r="C129" s="338"/>
      <c r="D129" s="638"/>
      <c r="E129" s="638"/>
      <c r="F129" s="736">
        <f t="shared" si="10"/>
        <v>0</v>
      </c>
    </row>
    <row r="130" spans="1:6" ht="12" customHeight="1" thickBot="1" x14ac:dyDescent="0.3">
      <c r="A130" s="18" t="s">
        <v>20</v>
      </c>
      <c r="B130" s="104" t="s">
        <v>438</v>
      </c>
      <c r="C130" s="335">
        <f>+C95+C116</f>
        <v>50616</v>
      </c>
      <c r="D130" s="335">
        <f t="shared" ref="D130:F130" si="11">+D95+D116</f>
        <v>63158</v>
      </c>
      <c r="E130" s="335">
        <f t="shared" si="11"/>
        <v>4804</v>
      </c>
      <c r="F130" s="261">
        <f t="shared" si="11"/>
        <v>67962</v>
      </c>
    </row>
    <row r="131" spans="1:6" ht="12" customHeight="1" thickBot="1" x14ac:dyDescent="0.3">
      <c r="A131" s="18" t="s">
        <v>21</v>
      </c>
      <c r="B131" s="104" t="s">
        <v>815</v>
      </c>
      <c r="C131" s="335">
        <f>+C132+C133+C134</f>
        <v>0</v>
      </c>
      <c r="D131" s="635"/>
      <c r="E131" s="635">
        <f>+E132+E133+E134</f>
        <v>0</v>
      </c>
      <c r="F131" s="261">
        <f>+F132+F133+F134</f>
        <v>0</v>
      </c>
    </row>
    <row r="132" spans="1:6" ht="12" customHeight="1" x14ac:dyDescent="0.25">
      <c r="A132" s="13" t="s">
        <v>259</v>
      </c>
      <c r="B132" s="10" t="s">
        <v>807</v>
      </c>
      <c r="C132" s="336"/>
      <c r="D132" s="768"/>
      <c r="E132" s="768"/>
      <c r="F132" s="734">
        <f t="shared" ref="F132:F154" si="12">C132+E132</f>
        <v>0</v>
      </c>
    </row>
    <row r="133" spans="1:6" ht="12" customHeight="1" x14ac:dyDescent="0.25">
      <c r="A133" s="13" t="s">
        <v>260</v>
      </c>
      <c r="B133" s="10" t="s">
        <v>446</v>
      </c>
      <c r="C133" s="336"/>
      <c r="D133" s="768"/>
      <c r="E133" s="768"/>
      <c r="F133" s="734">
        <f t="shared" si="12"/>
        <v>0</v>
      </c>
    </row>
    <row r="134" spans="1:6" ht="12" customHeight="1" thickBot="1" x14ac:dyDescent="0.3">
      <c r="A134" s="11" t="s">
        <v>261</v>
      </c>
      <c r="B134" s="10" t="s">
        <v>808</v>
      </c>
      <c r="C134" s="336"/>
      <c r="D134" s="768"/>
      <c r="E134" s="768"/>
      <c r="F134" s="734">
        <f t="shared" si="12"/>
        <v>0</v>
      </c>
    </row>
    <row r="135" spans="1:6" ht="12" customHeight="1" thickBot="1" x14ac:dyDescent="0.3">
      <c r="A135" s="18" t="s">
        <v>22</v>
      </c>
      <c r="B135" s="104" t="s">
        <v>440</v>
      </c>
      <c r="C135" s="335">
        <f>SUM(C136:C141)</f>
        <v>0</v>
      </c>
      <c r="D135" s="635"/>
      <c r="E135" s="635">
        <f>SUM(E136:E141)</f>
        <v>0</v>
      </c>
      <c r="F135" s="261">
        <f>SUM(F136:F141)</f>
        <v>0</v>
      </c>
    </row>
    <row r="136" spans="1:6" ht="12" customHeight="1" x14ac:dyDescent="0.25">
      <c r="A136" s="13" t="s">
        <v>89</v>
      </c>
      <c r="B136" s="7" t="s">
        <v>447</v>
      </c>
      <c r="C136" s="336"/>
      <c r="D136" s="768"/>
      <c r="E136" s="768"/>
      <c r="F136" s="734">
        <f t="shared" si="12"/>
        <v>0</v>
      </c>
    </row>
    <row r="137" spans="1:6" ht="12" customHeight="1" x14ac:dyDescent="0.25">
      <c r="A137" s="13" t="s">
        <v>90</v>
      </c>
      <c r="B137" s="7" t="s">
        <v>441</v>
      </c>
      <c r="C137" s="336"/>
      <c r="D137" s="768"/>
      <c r="E137" s="768"/>
      <c r="F137" s="734">
        <f t="shared" si="12"/>
        <v>0</v>
      </c>
    </row>
    <row r="138" spans="1:6" ht="12" customHeight="1" x14ac:dyDescent="0.25">
      <c r="A138" s="13" t="s">
        <v>91</v>
      </c>
      <c r="B138" s="7" t="s">
        <v>442</v>
      </c>
      <c r="C138" s="336"/>
      <c r="D138" s="768"/>
      <c r="E138" s="768"/>
      <c r="F138" s="734">
        <f t="shared" si="12"/>
        <v>0</v>
      </c>
    </row>
    <row r="139" spans="1:6" ht="12" customHeight="1" x14ac:dyDescent="0.25">
      <c r="A139" s="13" t="s">
        <v>166</v>
      </c>
      <c r="B139" s="7" t="s">
        <v>443</v>
      </c>
      <c r="C139" s="336"/>
      <c r="D139" s="768"/>
      <c r="E139" s="768"/>
      <c r="F139" s="734">
        <f t="shared" si="12"/>
        <v>0</v>
      </c>
    </row>
    <row r="140" spans="1:6" ht="12" customHeight="1" x14ac:dyDescent="0.25">
      <c r="A140" s="13" t="s">
        <v>167</v>
      </c>
      <c r="B140" s="7" t="s">
        <v>444</v>
      </c>
      <c r="C140" s="336"/>
      <c r="D140" s="768"/>
      <c r="E140" s="768"/>
      <c r="F140" s="734">
        <f t="shared" si="12"/>
        <v>0</v>
      </c>
    </row>
    <row r="141" spans="1:6" ht="12" customHeight="1" thickBot="1" x14ac:dyDescent="0.3">
      <c r="A141" s="11" t="s">
        <v>168</v>
      </c>
      <c r="B141" s="7" t="s">
        <v>445</v>
      </c>
      <c r="C141" s="336"/>
      <c r="D141" s="768"/>
      <c r="E141" s="768"/>
      <c r="F141" s="734">
        <f t="shared" si="12"/>
        <v>0</v>
      </c>
    </row>
    <row r="142" spans="1:6" ht="12" customHeight="1" thickBot="1" x14ac:dyDescent="0.3">
      <c r="A142" s="18" t="s">
        <v>23</v>
      </c>
      <c r="B142" s="104" t="s">
        <v>451</v>
      </c>
      <c r="C142" s="341">
        <f>+C143+C144+C145+C146</f>
        <v>0</v>
      </c>
      <c r="D142" s="639"/>
      <c r="E142" s="639">
        <f>+E143+E144+E145+E146</f>
        <v>0</v>
      </c>
      <c r="F142" s="264">
        <f>+F143+F144+F145+F146</f>
        <v>0</v>
      </c>
    </row>
    <row r="143" spans="1:6" ht="12" customHeight="1" x14ac:dyDescent="0.25">
      <c r="A143" s="13" t="s">
        <v>92</v>
      </c>
      <c r="B143" s="7" t="s">
        <v>365</v>
      </c>
      <c r="C143" s="336"/>
      <c r="D143" s="768"/>
      <c r="E143" s="768"/>
      <c r="F143" s="734">
        <f t="shared" si="12"/>
        <v>0</v>
      </c>
    </row>
    <row r="144" spans="1:6" ht="12" customHeight="1" x14ac:dyDescent="0.25">
      <c r="A144" s="13" t="s">
        <v>93</v>
      </c>
      <c r="B144" s="7" t="s">
        <v>366</v>
      </c>
      <c r="C144" s="336"/>
      <c r="D144" s="768"/>
      <c r="E144" s="768"/>
      <c r="F144" s="734">
        <f t="shared" si="12"/>
        <v>0</v>
      </c>
    </row>
    <row r="145" spans="1:10" ht="12" customHeight="1" x14ac:dyDescent="0.25">
      <c r="A145" s="13" t="s">
        <v>279</v>
      </c>
      <c r="B145" s="7" t="s">
        <v>452</v>
      </c>
      <c r="C145" s="336"/>
      <c r="D145" s="768"/>
      <c r="E145" s="768"/>
      <c r="F145" s="734">
        <f t="shared" si="12"/>
        <v>0</v>
      </c>
    </row>
    <row r="146" spans="1:10" ht="12" customHeight="1" thickBot="1" x14ac:dyDescent="0.3">
      <c r="A146" s="11" t="s">
        <v>280</v>
      </c>
      <c r="B146" s="5" t="s">
        <v>385</v>
      </c>
      <c r="C146" s="336"/>
      <c r="D146" s="768"/>
      <c r="E146" s="768"/>
      <c r="F146" s="734">
        <f t="shared" si="12"/>
        <v>0</v>
      </c>
    </row>
    <row r="147" spans="1:10" ht="12" customHeight="1" thickBot="1" x14ac:dyDescent="0.3">
      <c r="A147" s="18" t="s">
        <v>24</v>
      </c>
      <c r="B147" s="104" t="s">
        <v>453</v>
      </c>
      <c r="C147" s="424">
        <f>SUM(C148:C152)</f>
        <v>0</v>
      </c>
      <c r="D147" s="656"/>
      <c r="E147" s="656">
        <f>SUM(E148:E152)</f>
        <v>0</v>
      </c>
      <c r="F147" s="266">
        <f>SUM(F148:F152)</f>
        <v>0</v>
      </c>
    </row>
    <row r="148" spans="1:10" ht="12" customHeight="1" x14ac:dyDescent="0.25">
      <c r="A148" s="13" t="s">
        <v>94</v>
      </c>
      <c r="B148" s="7" t="s">
        <v>448</v>
      </c>
      <c r="C148" s="336"/>
      <c r="D148" s="768"/>
      <c r="E148" s="768"/>
      <c r="F148" s="734">
        <f t="shared" si="12"/>
        <v>0</v>
      </c>
    </row>
    <row r="149" spans="1:10" ht="12" customHeight="1" x14ac:dyDescent="0.25">
      <c r="A149" s="13" t="s">
        <v>95</v>
      </c>
      <c r="B149" s="7" t="s">
        <v>455</v>
      </c>
      <c r="C149" s="336"/>
      <c r="D149" s="768"/>
      <c r="E149" s="768"/>
      <c r="F149" s="734">
        <f t="shared" si="12"/>
        <v>0</v>
      </c>
    </row>
    <row r="150" spans="1:10" ht="12" customHeight="1" x14ac:dyDescent="0.25">
      <c r="A150" s="13" t="s">
        <v>291</v>
      </c>
      <c r="B150" s="7" t="s">
        <v>450</v>
      </c>
      <c r="C150" s="336"/>
      <c r="D150" s="768"/>
      <c r="E150" s="768"/>
      <c r="F150" s="734">
        <f t="shared" si="12"/>
        <v>0</v>
      </c>
    </row>
    <row r="151" spans="1:10" ht="12" customHeight="1" x14ac:dyDescent="0.25">
      <c r="A151" s="13" t="s">
        <v>292</v>
      </c>
      <c r="B151" s="7" t="s">
        <v>456</v>
      </c>
      <c r="C151" s="336"/>
      <c r="D151" s="768"/>
      <c r="E151" s="768"/>
      <c r="F151" s="734">
        <f t="shared" si="12"/>
        <v>0</v>
      </c>
    </row>
    <row r="152" spans="1:10" ht="12" customHeight="1" thickBot="1" x14ac:dyDescent="0.3">
      <c r="A152" s="13" t="s">
        <v>454</v>
      </c>
      <c r="B152" s="7" t="s">
        <v>457</v>
      </c>
      <c r="C152" s="336"/>
      <c r="D152" s="768"/>
      <c r="E152" s="768"/>
      <c r="F152" s="736">
        <f t="shared" si="12"/>
        <v>0</v>
      </c>
    </row>
    <row r="153" spans="1:10" ht="12" customHeight="1" thickBot="1" x14ac:dyDescent="0.3">
      <c r="A153" s="18" t="s">
        <v>25</v>
      </c>
      <c r="B153" s="104" t="s">
        <v>458</v>
      </c>
      <c r="C153" s="425"/>
      <c r="D153" s="657"/>
      <c r="E153" s="657"/>
      <c r="F153" s="658">
        <f t="shared" si="12"/>
        <v>0</v>
      </c>
    </row>
    <row r="154" spans="1:10" ht="12" customHeight="1" thickBot="1" x14ac:dyDescent="0.3">
      <c r="A154" s="18" t="s">
        <v>26</v>
      </c>
      <c r="B154" s="104" t="s">
        <v>459</v>
      </c>
      <c r="C154" s="425"/>
      <c r="D154" s="657"/>
      <c r="E154" s="657"/>
      <c r="F154" s="729">
        <f t="shared" si="12"/>
        <v>0</v>
      </c>
    </row>
    <row r="155" spans="1:10" ht="15" customHeight="1" thickBot="1" x14ac:dyDescent="0.3">
      <c r="A155" s="18" t="s">
        <v>27</v>
      </c>
      <c r="B155" s="104" t="s">
        <v>461</v>
      </c>
      <c r="C155" s="426">
        <f>+C131+C135+C142+C147+C153+C154</f>
        <v>0</v>
      </c>
      <c r="D155" s="659"/>
      <c r="E155" s="659">
        <f>+E131+E135+E142+E147+E153+E154</f>
        <v>0</v>
      </c>
      <c r="F155" s="740">
        <f>+F131+F135+F142+F147+F153+F154</f>
        <v>0</v>
      </c>
      <c r="G155" s="360"/>
      <c r="H155" s="361"/>
      <c r="I155" s="361"/>
      <c r="J155" s="361"/>
    </row>
    <row r="156" spans="1:10" s="349" customFormat="1" ht="12.95" customHeight="1" thickBot="1" x14ac:dyDescent="0.25">
      <c r="A156" s="260" t="s">
        <v>28</v>
      </c>
      <c r="B156" s="323" t="s">
        <v>460</v>
      </c>
      <c r="C156" s="426">
        <f>+C130+C155</f>
        <v>50616</v>
      </c>
      <c r="D156" s="426">
        <f t="shared" ref="D156:F156" si="13">+D130+D155</f>
        <v>63158</v>
      </c>
      <c r="E156" s="426">
        <f t="shared" si="13"/>
        <v>4804</v>
      </c>
      <c r="F156" s="740">
        <f t="shared" si="13"/>
        <v>67962</v>
      </c>
    </row>
    <row r="157" spans="1:10" ht="7.5" customHeight="1" x14ac:dyDescent="0.25"/>
    <row r="158" spans="1:10" x14ac:dyDescent="0.25">
      <c r="A158" s="944" t="s">
        <v>367</v>
      </c>
      <c r="B158" s="944"/>
      <c r="C158" s="944"/>
      <c r="D158" s="944"/>
      <c r="E158" s="944"/>
      <c r="F158" s="944"/>
    </row>
    <row r="159" spans="1:10" ht="15" customHeight="1" thickBot="1" x14ac:dyDescent="0.3">
      <c r="A159" s="945" t="s">
        <v>146</v>
      </c>
      <c r="B159" s="945"/>
      <c r="C159" s="267"/>
      <c r="D159" s="632"/>
      <c r="F159" s="267" t="str">
        <f>F91</f>
        <v>ezer forintban!</v>
      </c>
    </row>
    <row r="160" spans="1:10" ht="25.5" customHeight="1" thickBot="1" x14ac:dyDescent="0.3">
      <c r="A160" s="18">
        <v>1</v>
      </c>
      <c r="B160" s="23" t="s">
        <v>462</v>
      </c>
      <c r="C160" s="663">
        <f>+C63-C130</f>
        <v>-40095</v>
      </c>
      <c r="D160" s="663">
        <f t="shared" ref="D160:F160" si="14">+D63-D130</f>
        <v>-41571</v>
      </c>
      <c r="E160" s="663">
        <f t="shared" si="14"/>
        <v>20036</v>
      </c>
      <c r="F160" s="663">
        <f t="shared" si="14"/>
        <v>-21535</v>
      </c>
    </row>
    <row r="161" spans="1:6" ht="32.25" customHeight="1" thickBot="1" x14ac:dyDescent="0.3">
      <c r="A161" s="18" t="s">
        <v>19</v>
      </c>
      <c r="B161" s="23" t="s">
        <v>468</v>
      </c>
      <c r="C161" s="335">
        <f>+C87-C155</f>
        <v>0</v>
      </c>
      <c r="D161" s="335"/>
      <c r="E161" s="335">
        <f>+E87-E155</f>
        <v>0</v>
      </c>
      <c r="F161" s="233">
        <f>+F87-F155</f>
        <v>0</v>
      </c>
    </row>
  </sheetData>
  <mergeCells count="12">
    <mergeCell ref="A159:B159"/>
    <mergeCell ref="A2:B2"/>
    <mergeCell ref="A3:A4"/>
    <mergeCell ref="B3:B4"/>
    <mergeCell ref="A91:B91"/>
    <mergeCell ref="A92:A93"/>
    <mergeCell ref="B92:B93"/>
    <mergeCell ref="A1:F1"/>
    <mergeCell ref="C3:F3"/>
    <mergeCell ref="A90:F90"/>
    <mergeCell ref="C92:F92"/>
    <mergeCell ref="A158:F158"/>
  </mergeCells>
  <pageMargins left="0.70866141732283472" right="0.70866141732283472" top="0.74803149606299213" bottom="0.74803149606299213" header="0.31496062992125984" footer="0.31496062992125984"/>
  <pageSetup paperSize="9" scale="68" fitToHeight="2" orientation="portrait" r:id="rId1"/>
  <headerFooter>
    <oddHeader>&amp;C
&amp;"Times New Roman CE,Félkövér"Bátaszék Város Önkormányzat 
2017. ÉVI KÖLTSÉGVETÉS ÁLLAMI FELADATAINAK MÉRLEGE&amp;R 1.4. melléklet a 4/2017. (III. 08.) önkormányzati rendelethez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opLeftCell="E1" zoomScale="145" zoomScaleNormal="145" zoomScaleSheetLayoutView="100" workbookViewId="0">
      <selection activeCell="E1" sqref="A1:XFD1048576"/>
    </sheetView>
  </sheetViews>
  <sheetFormatPr defaultRowHeight="12.75" x14ac:dyDescent="0.2"/>
  <cols>
    <col min="1" max="1" width="6.83203125" style="45" customWidth="1"/>
    <col min="2" max="2" width="48" style="164" customWidth="1"/>
    <col min="3" max="6" width="15.5" style="45" customWidth="1"/>
    <col min="7" max="7" width="55.1640625" style="45" customWidth="1"/>
    <col min="8" max="11" width="15.5" style="45" customWidth="1"/>
    <col min="12" max="12" width="4.83203125" style="45" customWidth="1"/>
    <col min="13" max="16384" width="9.33203125" style="45"/>
  </cols>
  <sheetData>
    <row r="1" spans="1:12" ht="39.75" customHeight="1" x14ac:dyDescent="0.2">
      <c r="B1" s="274" t="s">
        <v>149</v>
      </c>
      <c r="C1" s="275"/>
      <c r="D1" s="275"/>
      <c r="E1" s="275"/>
      <c r="F1" s="275"/>
      <c r="G1" s="275" t="s">
        <v>990</v>
      </c>
      <c r="H1" s="275"/>
      <c r="I1" s="275"/>
      <c r="J1" s="275"/>
      <c r="K1" s="275"/>
      <c r="L1" s="954" t="s">
        <v>817</v>
      </c>
    </row>
    <row r="2" spans="1:12" ht="14.25" thickBot="1" x14ac:dyDescent="0.25">
      <c r="H2" s="276"/>
      <c r="I2" s="276"/>
      <c r="J2" s="276"/>
      <c r="K2" s="276" t="str">
        <f>'[1]1.4.sz.mell.'!F2</f>
        <v>ezer forintban!</v>
      </c>
      <c r="L2" s="954"/>
    </row>
    <row r="3" spans="1:12" ht="18" customHeight="1" thickBot="1" x14ac:dyDescent="0.25">
      <c r="A3" s="952" t="s">
        <v>67</v>
      </c>
      <c r="B3" s="277" t="s">
        <v>54</v>
      </c>
      <c r="C3" s="278"/>
      <c r="D3" s="664"/>
      <c r="E3" s="664"/>
      <c r="F3" s="664"/>
      <c r="G3" s="277" t="s">
        <v>55</v>
      </c>
      <c r="H3" s="279"/>
      <c r="I3" s="665"/>
      <c r="J3" s="665"/>
      <c r="K3" s="666"/>
      <c r="L3" s="954"/>
    </row>
    <row r="4" spans="1:12" s="280" customFormat="1" ht="35.25" customHeight="1" thickBot="1" x14ac:dyDescent="0.25">
      <c r="A4" s="953"/>
      <c r="B4" s="165" t="s">
        <v>59</v>
      </c>
      <c r="C4" s="166" t="str">
        <f>+CONCATENATE('[1]1.1.sz.mell.'!C3," eredeti előirányzat")</f>
        <v>2017. évi eredeti előirányzat</v>
      </c>
      <c r="D4" s="667" t="s">
        <v>839</v>
      </c>
      <c r="E4" s="667" t="str">
        <f>+CONCATENATE('[1]1.1.sz.mell.'!C3," 5. sz. módosítás (±)")</f>
        <v>2017. évi 5. sz. módosítás (±)</v>
      </c>
      <c r="F4" s="667" t="str">
        <f>+CONCATENATE(LEFT('[1]1.1.sz.mell.'!C3,4),". 5. Módosítás után" )</f>
        <v>2017. 5. Módosítás után</v>
      </c>
      <c r="G4" s="165" t="s">
        <v>59</v>
      </c>
      <c r="H4" s="166" t="str">
        <f>+C4</f>
        <v>2017. évi eredeti előirányzat</v>
      </c>
      <c r="I4" s="667" t="s">
        <v>839</v>
      </c>
      <c r="J4" s="667" t="str">
        <f>+CONCATENATE('[1]1.1.sz.mell.'!H3," 5. sz. módosítás (±)")</f>
        <v xml:space="preserve"> 5. sz. módosítás (±)</v>
      </c>
      <c r="K4" s="667" t="str">
        <f>+CONCATENATE(LEFT('[1]1.1.sz.mell.'!H3,4),"5. Módisítás után" )</f>
        <v>5. Módisítás után</v>
      </c>
      <c r="L4" s="954"/>
    </row>
    <row r="5" spans="1:12" s="284" customFormat="1" ht="12" customHeight="1" thickBot="1" x14ac:dyDescent="0.25">
      <c r="A5" s="281" t="s">
        <v>481</v>
      </c>
      <c r="B5" s="282" t="s">
        <v>482</v>
      </c>
      <c r="C5" s="283" t="s">
        <v>483</v>
      </c>
      <c r="D5" s="668" t="s">
        <v>485</v>
      </c>
      <c r="E5" s="668" t="s">
        <v>484</v>
      </c>
      <c r="F5" s="668" t="s">
        <v>871</v>
      </c>
      <c r="G5" s="282" t="s">
        <v>818</v>
      </c>
      <c r="H5" s="283" t="s">
        <v>487</v>
      </c>
      <c r="I5" s="668" t="s">
        <v>488</v>
      </c>
      <c r="J5" s="668" t="s">
        <v>872</v>
      </c>
      <c r="K5" s="668" t="s">
        <v>873</v>
      </c>
      <c r="L5" s="954"/>
    </row>
    <row r="6" spans="1:12" ht="12.95" customHeight="1" x14ac:dyDescent="0.2">
      <c r="A6" s="285" t="s">
        <v>18</v>
      </c>
      <c r="B6" s="286" t="s">
        <v>368</v>
      </c>
      <c r="C6" s="268">
        <v>366720</v>
      </c>
      <c r="D6" s="268">
        <v>390354</v>
      </c>
      <c r="E6" s="268">
        <v>43864</v>
      </c>
      <c r="F6" s="669">
        <f>D6+E6</f>
        <v>434218</v>
      </c>
      <c r="G6" s="286" t="s">
        <v>60</v>
      </c>
      <c r="H6" s="670">
        <v>132909</v>
      </c>
      <c r="I6" s="671">
        <v>147784</v>
      </c>
      <c r="J6" s="671">
        <v>3287</v>
      </c>
      <c r="K6" s="672">
        <f>I6+J6</f>
        <v>151071</v>
      </c>
      <c r="L6" s="954"/>
    </row>
    <row r="7" spans="1:12" ht="12.95" customHeight="1" x14ac:dyDescent="0.2">
      <c r="A7" s="287" t="s">
        <v>19</v>
      </c>
      <c r="B7" s="288" t="s">
        <v>369</v>
      </c>
      <c r="C7" s="269">
        <v>106382</v>
      </c>
      <c r="D7" s="269">
        <v>117439</v>
      </c>
      <c r="E7" s="269">
        <v>25941</v>
      </c>
      <c r="F7" s="669">
        <f>D7+E7</f>
        <v>143380</v>
      </c>
      <c r="G7" s="288" t="s">
        <v>174</v>
      </c>
      <c r="H7" s="269">
        <v>29299</v>
      </c>
      <c r="I7" s="673">
        <v>31034</v>
      </c>
      <c r="J7" s="673">
        <v>168</v>
      </c>
      <c r="K7" s="672">
        <f>I7+J7</f>
        <v>31202</v>
      </c>
      <c r="L7" s="954"/>
    </row>
    <row r="8" spans="1:12" ht="12.95" customHeight="1" x14ac:dyDescent="0.2">
      <c r="A8" s="287" t="s">
        <v>20</v>
      </c>
      <c r="B8" s="288" t="s">
        <v>390</v>
      </c>
      <c r="C8" s="269"/>
      <c r="D8" s="269"/>
      <c r="E8" s="269"/>
      <c r="F8" s="669">
        <f t="shared" ref="F8:F13" si="0">D8+E8</f>
        <v>0</v>
      </c>
      <c r="G8" s="288" t="s">
        <v>225</v>
      </c>
      <c r="H8" s="269">
        <v>132557</v>
      </c>
      <c r="I8" s="673">
        <v>153038</v>
      </c>
      <c r="J8" s="673">
        <v>12375</v>
      </c>
      <c r="K8" s="672">
        <f t="shared" ref="K8:K13" si="1">I8+J8</f>
        <v>165413</v>
      </c>
      <c r="L8" s="954"/>
    </row>
    <row r="9" spans="1:12" ht="12.95" customHeight="1" x14ac:dyDescent="0.2">
      <c r="A9" s="287" t="s">
        <v>21</v>
      </c>
      <c r="B9" s="288" t="s">
        <v>165</v>
      </c>
      <c r="C9" s="269">
        <v>279210</v>
      </c>
      <c r="D9" s="269">
        <v>239862</v>
      </c>
      <c r="E9" s="269">
        <v>9000</v>
      </c>
      <c r="F9" s="669">
        <f t="shared" si="0"/>
        <v>248862</v>
      </c>
      <c r="G9" s="288" t="s">
        <v>175</v>
      </c>
      <c r="H9" s="269">
        <v>27100</v>
      </c>
      <c r="I9" s="673">
        <v>27100</v>
      </c>
      <c r="J9" s="673">
        <v>-3861</v>
      </c>
      <c r="K9" s="672">
        <f t="shared" si="1"/>
        <v>23239</v>
      </c>
      <c r="L9" s="954"/>
    </row>
    <row r="10" spans="1:12" ht="12.95" customHeight="1" x14ac:dyDescent="0.2">
      <c r="A10" s="287" t="s">
        <v>22</v>
      </c>
      <c r="B10" s="289" t="s">
        <v>414</v>
      </c>
      <c r="C10" s="269">
        <v>33406</v>
      </c>
      <c r="D10" s="269">
        <v>33406</v>
      </c>
      <c r="E10" s="269">
        <v>13895</v>
      </c>
      <c r="F10" s="669">
        <f t="shared" si="0"/>
        <v>47301</v>
      </c>
      <c r="G10" s="288" t="s">
        <v>176</v>
      </c>
      <c r="H10" s="269">
        <v>446760</v>
      </c>
      <c r="I10" s="673">
        <v>460433</v>
      </c>
      <c r="J10" s="673">
        <v>-3910</v>
      </c>
      <c r="K10" s="672">
        <f t="shared" si="1"/>
        <v>456523</v>
      </c>
      <c r="L10" s="954"/>
    </row>
    <row r="11" spans="1:12" ht="12.95" customHeight="1" x14ac:dyDescent="0.2">
      <c r="A11" s="287" t="s">
        <v>23</v>
      </c>
      <c r="B11" s="288" t="s">
        <v>370</v>
      </c>
      <c r="C11" s="270">
        <v>1020</v>
      </c>
      <c r="D11" s="270">
        <v>6002</v>
      </c>
      <c r="E11" s="270"/>
      <c r="F11" s="669">
        <f t="shared" si="0"/>
        <v>6002</v>
      </c>
      <c r="G11" s="288" t="s">
        <v>49</v>
      </c>
      <c r="H11" s="269">
        <v>14508</v>
      </c>
      <c r="I11" s="673">
        <v>17191</v>
      </c>
      <c r="J11" s="673">
        <v>92341</v>
      </c>
      <c r="K11" s="672">
        <f t="shared" si="1"/>
        <v>109532</v>
      </c>
      <c r="L11" s="954"/>
    </row>
    <row r="12" spans="1:12" ht="12.95" customHeight="1" x14ac:dyDescent="0.2">
      <c r="A12" s="287" t="s">
        <v>24</v>
      </c>
      <c r="B12" s="288" t="s">
        <v>469</v>
      </c>
      <c r="C12" s="269"/>
      <c r="D12" s="269"/>
      <c r="E12" s="269"/>
      <c r="F12" s="669">
        <f t="shared" si="0"/>
        <v>0</v>
      </c>
      <c r="G12" s="35" t="s">
        <v>718</v>
      </c>
      <c r="H12" s="269">
        <v>9380</v>
      </c>
      <c r="I12" s="673">
        <v>9157</v>
      </c>
      <c r="J12" s="673">
        <v>5814</v>
      </c>
      <c r="K12" s="672">
        <f t="shared" si="1"/>
        <v>14971</v>
      </c>
      <c r="L12" s="954"/>
    </row>
    <row r="13" spans="1:12" ht="12.95" customHeight="1" x14ac:dyDescent="0.2">
      <c r="A13" s="287" t="s">
        <v>25</v>
      </c>
      <c r="B13" s="35"/>
      <c r="C13" s="269"/>
      <c r="D13" s="269"/>
      <c r="E13" s="269"/>
      <c r="F13" s="669">
        <f t="shared" si="0"/>
        <v>0</v>
      </c>
      <c r="G13" s="35"/>
      <c r="H13" s="269"/>
      <c r="I13" s="673"/>
      <c r="J13" s="673"/>
      <c r="K13" s="672">
        <f t="shared" si="1"/>
        <v>0</v>
      </c>
      <c r="L13" s="954"/>
    </row>
    <row r="14" spans="1:12" ht="12.95" customHeight="1" x14ac:dyDescent="0.2">
      <c r="A14" s="287" t="s">
        <v>26</v>
      </c>
      <c r="B14" s="362"/>
      <c r="C14" s="270"/>
      <c r="D14" s="270"/>
      <c r="E14" s="270"/>
      <c r="F14" s="669">
        <f t="shared" ref="F14:F16" si="2">C14+E14</f>
        <v>0</v>
      </c>
      <c r="G14" s="35"/>
      <c r="H14" s="269"/>
      <c r="I14" s="269"/>
      <c r="J14" s="269"/>
      <c r="K14" s="672">
        <f t="shared" ref="K14:K17" si="3">H14+J14</f>
        <v>0</v>
      </c>
      <c r="L14" s="954"/>
    </row>
    <row r="15" spans="1:12" ht="12.95" customHeight="1" x14ac:dyDescent="0.2">
      <c r="A15" s="287" t="s">
        <v>27</v>
      </c>
      <c r="B15" s="35"/>
      <c r="C15" s="269"/>
      <c r="D15" s="269"/>
      <c r="E15" s="269"/>
      <c r="F15" s="669">
        <f t="shared" si="2"/>
        <v>0</v>
      </c>
      <c r="G15" s="35"/>
      <c r="H15" s="269"/>
      <c r="I15" s="269"/>
      <c r="J15" s="269"/>
      <c r="K15" s="672">
        <f t="shared" si="3"/>
        <v>0</v>
      </c>
      <c r="L15" s="954"/>
    </row>
    <row r="16" spans="1:12" ht="12.95" customHeight="1" x14ac:dyDescent="0.2">
      <c r="A16" s="287" t="s">
        <v>28</v>
      </c>
      <c r="B16" s="35"/>
      <c r="C16" s="269"/>
      <c r="D16" s="269"/>
      <c r="E16" s="269"/>
      <c r="F16" s="669">
        <f t="shared" si="2"/>
        <v>0</v>
      </c>
      <c r="G16" s="35"/>
      <c r="H16" s="269"/>
      <c r="I16" s="269"/>
      <c r="J16" s="269"/>
      <c r="K16" s="672">
        <f t="shared" si="3"/>
        <v>0</v>
      </c>
      <c r="L16" s="954"/>
    </row>
    <row r="17" spans="1:12" ht="12.95" customHeight="1" thickBot="1" x14ac:dyDescent="0.25">
      <c r="A17" s="287" t="s">
        <v>29</v>
      </c>
      <c r="B17" s="46"/>
      <c r="C17" s="271"/>
      <c r="D17" s="271"/>
      <c r="E17" s="271"/>
      <c r="F17" s="674"/>
      <c r="G17" s="35"/>
      <c r="H17" s="271"/>
      <c r="I17" s="271"/>
      <c r="J17" s="271"/>
      <c r="K17" s="672">
        <f t="shared" si="3"/>
        <v>0</v>
      </c>
      <c r="L17" s="954"/>
    </row>
    <row r="18" spans="1:12" ht="15.95" customHeight="1" thickBot="1" x14ac:dyDescent="0.25">
      <c r="A18" s="290" t="s">
        <v>30</v>
      </c>
      <c r="B18" s="105" t="s">
        <v>470</v>
      </c>
      <c r="C18" s="272">
        <f>SUM(C6:C17)</f>
        <v>786738</v>
      </c>
      <c r="D18" s="272">
        <f t="shared" ref="D18:F18" si="4">SUM(D6:D17)</f>
        <v>787063</v>
      </c>
      <c r="E18" s="272">
        <f t="shared" si="4"/>
        <v>92700</v>
      </c>
      <c r="F18" s="272">
        <f t="shared" si="4"/>
        <v>879763</v>
      </c>
      <c r="G18" s="105" t="s">
        <v>376</v>
      </c>
      <c r="H18" s="272">
        <f>SUM(H6:H17)</f>
        <v>792513</v>
      </c>
      <c r="I18" s="272">
        <f t="shared" ref="I18:K18" si="5">SUM(I6:I17)</f>
        <v>845737</v>
      </c>
      <c r="J18" s="272">
        <f t="shared" si="5"/>
        <v>106214</v>
      </c>
      <c r="K18" s="272">
        <f t="shared" si="5"/>
        <v>951951</v>
      </c>
      <c r="L18" s="954"/>
    </row>
    <row r="19" spans="1:12" ht="12.95" customHeight="1" x14ac:dyDescent="0.2">
      <c r="A19" s="291" t="s">
        <v>31</v>
      </c>
      <c r="B19" s="292" t="s">
        <v>373</v>
      </c>
      <c r="C19" s="412">
        <f>+C20+C21+C22+C23</f>
        <v>132383</v>
      </c>
      <c r="D19" s="412">
        <f t="shared" ref="D19:F19" si="6">+D20+D21+D22+D23</f>
        <v>162015</v>
      </c>
      <c r="E19" s="412">
        <f t="shared" si="6"/>
        <v>0</v>
      </c>
      <c r="F19" s="412">
        <f t="shared" si="6"/>
        <v>162015</v>
      </c>
      <c r="G19" s="293" t="s">
        <v>182</v>
      </c>
      <c r="H19" s="273"/>
      <c r="I19" s="273"/>
      <c r="J19" s="273"/>
      <c r="K19" s="675">
        <f>H19+J19</f>
        <v>0</v>
      </c>
      <c r="L19" s="954"/>
    </row>
    <row r="20" spans="1:12" ht="12.95" customHeight="1" x14ac:dyDescent="0.2">
      <c r="A20" s="294" t="s">
        <v>32</v>
      </c>
      <c r="B20" s="293" t="s">
        <v>218</v>
      </c>
      <c r="C20" s="64">
        <v>132383</v>
      </c>
      <c r="D20" s="64">
        <v>162015</v>
      </c>
      <c r="E20" s="64"/>
      <c r="F20" s="676">
        <f>D20+E20</f>
        <v>162015</v>
      </c>
      <c r="G20" s="293" t="s">
        <v>375</v>
      </c>
      <c r="H20" s="64"/>
      <c r="I20" s="64"/>
      <c r="J20" s="64"/>
      <c r="K20" s="677">
        <f t="shared" ref="K20:K27" si="7">H20+J20</f>
        <v>0</v>
      </c>
      <c r="L20" s="954"/>
    </row>
    <row r="21" spans="1:12" ht="12.95" customHeight="1" x14ac:dyDescent="0.2">
      <c r="A21" s="294" t="s">
        <v>33</v>
      </c>
      <c r="B21" s="293" t="s">
        <v>219</v>
      </c>
      <c r="C21" s="64"/>
      <c r="D21" s="64"/>
      <c r="E21" s="64"/>
      <c r="F21" s="676">
        <f>C21+E21</f>
        <v>0</v>
      </c>
      <c r="G21" s="293" t="s">
        <v>147</v>
      </c>
      <c r="H21" s="64"/>
      <c r="I21" s="64"/>
      <c r="J21" s="64"/>
      <c r="K21" s="677">
        <f t="shared" si="7"/>
        <v>0</v>
      </c>
      <c r="L21" s="954"/>
    </row>
    <row r="22" spans="1:12" ht="12.95" customHeight="1" x14ac:dyDescent="0.2">
      <c r="A22" s="294" t="s">
        <v>34</v>
      </c>
      <c r="B22" s="293" t="s">
        <v>223</v>
      </c>
      <c r="C22" s="64"/>
      <c r="D22" s="64"/>
      <c r="E22" s="64"/>
      <c r="F22" s="676">
        <f>C22+E22</f>
        <v>0</v>
      </c>
      <c r="G22" s="293" t="s">
        <v>148</v>
      </c>
      <c r="H22" s="64"/>
      <c r="I22" s="64"/>
      <c r="J22" s="64"/>
      <c r="K22" s="677">
        <f t="shared" si="7"/>
        <v>0</v>
      </c>
      <c r="L22" s="954"/>
    </row>
    <row r="23" spans="1:12" ht="12.95" customHeight="1" x14ac:dyDescent="0.2">
      <c r="A23" s="294" t="s">
        <v>35</v>
      </c>
      <c r="B23" s="293" t="s">
        <v>224</v>
      </c>
      <c r="C23" s="64"/>
      <c r="D23" s="64"/>
      <c r="E23" s="64"/>
      <c r="F23" s="676">
        <f>C23+E23</f>
        <v>0</v>
      </c>
      <c r="G23" s="292" t="s">
        <v>226</v>
      </c>
      <c r="H23" s="64"/>
      <c r="I23" s="64"/>
      <c r="J23" s="64"/>
      <c r="K23" s="677">
        <f t="shared" si="7"/>
        <v>0</v>
      </c>
      <c r="L23" s="954"/>
    </row>
    <row r="24" spans="1:12" ht="12.95" customHeight="1" x14ac:dyDescent="0.2">
      <c r="A24" s="294" t="s">
        <v>36</v>
      </c>
      <c r="B24" s="293" t="s">
        <v>374</v>
      </c>
      <c r="C24" s="295">
        <f>+C25+C26</f>
        <v>0</v>
      </c>
      <c r="D24" s="295"/>
      <c r="E24" s="295">
        <f>+E25+E26</f>
        <v>0</v>
      </c>
      <c r="F24" s="295">
        <f>+F25+F26</f>
        <v>0</v>
      </c>
      <c r="G24" s="293" t="s">
        <v>183</v>
      </c>
      <c r="H24" s="64"/>
      <c r="I24" s="64"/>
      <c r="J24" s="64"/>
      <c r="K24" s="677">
        <f t="shared" si="7"/>
        <v>0</v>
      </c>
      <c r="L24" s="954"/>
    </row>
    <row r="25" spans="1:12" ht="12.95" customHeight="1" x14ac:dyDescent="0.2">
      <c r="A25" s="291" t="s">
        <v>37</v>
      </c>
      <c r="B25" s="292" t="s">
        <v>371</v>
      </c>
      <c r="C25" s="273"/>
      <c r="D25" s="273"/>
      <c r="E25" s="273"/>
      <c r="F25" s="678">
        <f>C25+E25</f>
        <v>0</v>
      </c>
      <c r="G25" s="286" t="s">
        <v>452</v>
      </c>
      <c r="H25" s="273"/>
      <c r="I25" s="273"/>
      <c r="J25" s="273"/>
      <c r="K25" s="675">
        <f t="shared" si="7"/>
        <v>0</v>
      </c>
      <c r="L25" s="954"/>
    </row>
    <row r="26" spans="1:12" ht="12.95" customHeight="1" x14ac:dyDescent="0.2">
      <c r="A26" s="294" t="s">
        <v>38</v>
      </c>
      <c r="B26" s="293" t="s">
        <v>372</v>
      </c>
      <c r="C26" s="64"/>
      <c r="D26" s="64"/>
      <c r="E26" s="64"/>
      <c r="F26" s="676">
        <f>C26+E26</f>
        <v>0</v>
      </c>
      <c r="G26" s="288" t="s">
        <v>458</v>
      </c>
      <c r="H26" s="64"/>
      <c r="I26" s="64"/>
      <c r="J26" s="64"/>
      <c r="K26" s="677">
        <f t="shared" si="7"/>
        <v>0</v>
      </c>
      <c r="L26" s="954"/>
    </row>
    <row r="27" spans="1:12" ht="12.95" customHeight="1" x14ac:dyDescent="0.2">
      <c r="A27" s="287" t="s">
        <v>39</v>
      </c>
      <c r="B27" s="293" t="s">
        <v>819</v>
      </c>
      <c r="C27" s="64"/>
      <c r="D27" s="64"/>
      <c r="E27" s="64"/>
      <c r="F27" s="676">
        <f>C27+E27</f>
        <v>0</v>
      </c>
      <c r="G27" s="288" t="s">
        <v>459</v>
      </c>
      <c r="H27" s="64"/>
      <c r="I27" s="64"/>
      <c r="J27" s="64"/>
      <c r="K27" s="677">
        <f t="shared" si="7"/>
        <v>0</v>
      </c>
      <c r="L27" s="954"/>
    </row>
    <row r="28" spans="1:12" ht="12.95" customHeight="1" thickBot="1" x14ac:dyDescent="0.25">
      <c r="A28" s="331" t="s">
        <v>40</v>
      </c>
      <c r="B28" s="292" t="s">
        <v>329</v>
      </c>
      <c r="C28" s="273"/>
      <c r="D28" s="273"/>
      <c r="E28" s="273"/>
      <c r="F28" s="678">
        <f>C28+E28</f>
        <v>0</v>
      </c>
      <c r="G28" s="364" t="s">
        <v>316</v>
      </c>
      <c r="H28" s="273">
        <v>12810</v>
      </c>
      <c r="I28" s="273">
        <v>12810</v>
      </c>
      <c r="J28" s="273"/>
      <c r="K28" s="675">
        <v>12810</v>
      </c>
      <c r="L28" s="954"/>
    </row>
    <row r="29" spans="1:12" ht="15.95" customHeight="1" thickBot="1" x14ac:dyDescent="0.25">
      <c r="A29" s="290" t="s">
        <v>41</v>
      </c>
      <c r="B29" s="105" t="s">
        <v>471</v>
      </c>
      <c r="C29" s="272">
        <f>+C19+C24+C27+C28</f>
        <v>132383</v>
      </c>
      <c r="D29" s="272">
        <f t="shared" ref="D29:F29" si="8">+D19+D24+D27+D28</f>
        <v>162015</v>
      </c>
      <c r="E29" s="272">
        <f t="shared" si="8"/>
        <v>0</v>
      </c>
      <c r="F29" s="272">
        <f t="shared" si="8"/>
        <v>162015</v>
      </c>
      <c r="G29" s="105" t="s">
        <v>473</v>
      </c>
      <c r="H29" s="272">
        <f>SUM(H19:H28)</f>
        <v>12810</v>
      </c>
      <c r="I29" s="272">
        <f t="shared" ref="I29:K29" si="9">SUM(I19:I28)</f>
        <v>12810</v>
      </c>
      <c r="J29" s="272">
        <f t="shared" si="9"/>
        <v>0</v>
      </c>
      <c r="K29" s="272">
        <f t="shared" si="9"/>
        <v>12810</v>
      </c>
      <c r="L29" s="954"/>
    </row>
    <row r="30" spans="1:12" ht="13.5" thickBot="1" x14ac:dyDescent="0.25">
      <c r="A30" s="290" t="s">
        <v>42</v>
      </c>
      <c r="B30" s="296" t="s">
        <v>472</v>
      </c>
      <c r="C30" s="680">
        <f>+C18+C29</f>
        <v>919121</v>
      </c>
      <c r="D30" s="680">
        <f t="shared" ref="D30:F30" si="10">+D18+D29</f>
        <v>949078</v>
      </c>
      <c r="E30" s="680">
        <f t="shared" si="10"/>
        <v>92700</v>
      </c>
      <c r="F30" s="680">
        <f t="shared" si="10"/>
        <v>1041778</v>
      </c>
      <c r="G30" s="296" t="s">
        <v>474</v>
      </c>
      <c r="H30" s="680">
        <f>+H18+H29</f>
        <v>805323</v>
      </c>
      <c r="I30" s="680">
        <f t="shared" ref="I30:K30" si="11">+I18+I29</f>
        <v>858547</v>
      </c>
      <c r="J30" s="680">
        <f t="shared" si="11"/>
        <v>106214</v>
      </c>
      <c r="K30" s="680">
        <f t="shared" si="11"/>
        <v>964761</v>
      </c>
      <c r="L30" s="954"/>
    </row>
    <row r="31" spans="1:12" ht="13.5" thickBot="1" x14ac:dyDescent="0.25">
      <c r="A31" s="290" t="s">
        <v>43</v>
      </c>
      <c r="B31" s="296" t="s">
        <v>160</v>
      </c>
      <c r="C31" s="680">
        <f>IF(C18-H18&lt;0,H18-C18,"-")</f>
        <v>5775</v>
      </c>
      <c r="D31" s="680" t="str">
        <f>IF(D18-J18&lt;0,J18-D18,"-")</f>
        <v>-</v>
      </c>
      <c r="E31" s="680">
        <f>IF(E18-K18&lt;0,K18-E18,"-")</f>
        <v>859251</v>
      </c>
      <c r="F31" s="680" t="str">
        <f>IF(F18-L18&lt;0,L18-F18,"-")</f>
        <v>-</v>
      </c>
      <c r="G31" s="296" t="s">
        <v>161</v>
      </c>
      <c r="H31" s="680" t="str">
        <f>IF(C18-H18&gt;0,C18-H18,"-")</f>
        <v>-</v>
      </c>
      <c r="I31" s="680" t="str">
        <f t="shared" ref="I31:K31" si="12">IF(D18-I18&gt;0,D18-I18,"-")</f>
        <v>-</v>
      </c>
      <c r="J31" s="680" t="str">
        <f t="shared" si="12"/>
        <v>-</v>
      </c>
      <c r="K31" s="680" t="str">
        <f t="shared" si="12"/>
        <v>-</v>
      </c>
      <c r="L31" s="954"/>
    </row>
    <row r="32" spans="1:12" ht="13.5" thickBot="1" x14ac:dyDescent="0.25">
      <c r="A32" s="290" t="s">
        <v>44</v>
      </c>
      <c r="B32" s="296" t="s">
        <v>549</v>
      </c>
      <c r="C32" s="680" t="str">
        <f>IF(C30-H30&lt;0,H30-C30,"-")</f>
        <v>-</v>
      </c>
      <c r="D32" s="680" t="str">
        <f>IF(D30-J30&lt;0,J30-D30,"-")</f>
        <v>-</v>
      </c>
      <c r="E32" s="680">
        <f>IF(E30-K30&lt;0,K30-E30,"-")</f>
        <v>872061</v>
      </c>
      <c r="F32" s="680" t="str">
        <f>IF(F30-L30&lt;0,L30-F30,"-")</f>
        <v>-</v>
      </c>
      <c r="G32" s="296" t="s">
        <v>550</v>
      </c>
      <c r="H32" s="680">
        <f>IF(C30-H30&gt;0,C30-H30,"-")</f>
        <v>113798</v>
      </c>
      <c r="I32" s="680">
        <f t="shared" ref="I32:K32" si="13">IF(D30-I30&gt;0,D30-I30,"-")</f>
        <v>90531</v>
      </c>
      <c r="J32" s="680" t="str">
        <f t="shared" si="13"/>
        <v>-</v>
      </c>
      <c r="K32" s="680">
        <f t="shared" si="13"/>
        <v>77017</v>
      </c>
      <c r="L32" s="954"/>
    </row>
    <row r="33" spans="2:7" ht="18.75" x14ac:dyDescent="0.2">
      <c r="B33" s="955"/>
      <c r="C33" s="955"/>
      <c r="D33" s="955"/>
      <c r="E33" s="955"/>
      <c r="F33" s="955"/>
      <c r="G33" s="955"/>
    </row>
  </sheetData>
  <mergeCells count="3">
    <mergeCell ref="A3:A4"/>
    <mergeCell ref="L1:L32"/>
    <mergeCell ref="B33:G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opLeftCell="G1" zoomScale="160" zoomScaleNormal="160" zoomScaleSheetLayoutView="115" workbookViewId="0">
      <selection activeCell="G1" sqref="A1:XFD1048576"/>
    </sheetView>
  </sheetViews>
  <sheetFormatPr defaultRowHeight="12.75" x14ac:dyDescent="0.2"/>
  <cols>
    <col min="1" max="1" width="6.83203125" style="45" customWidth="1"/>
    <col min="2" max="2" width="49.83203125" style="164" customWidth="1"/>
    <col min="3" max="6" width="15.5" style="45" customWidth="1"/>
    <col min="7" max="7" width="49.83203125" style="45" customWidth="1"/>
    <col min="8" max="10" width="15.5" style="45" customWidth="1"/>
    <col min="11" max="11" width="17.83203125" style="45" customWidth="1"/>
    <col min="12" max="12" width="4.83203125" style="45" customWidth="1"/>
    <col min="13" max="16384" width="9.33203125" style="45"/>
  </cols>
  <sheetData>
    <row r="1" spans="1:12" ht="31.5" customHeight="1" x14ac:dyDescent="0.2">
      <c r="B1" s="777" t="s">
        <v>150</v>
      </c>
      <c r="C1" s="778"/>
      <c r="D1" s="778"/>
      <c r="E1" s="778"/>
      <c r="F1" s="778"/>
      <c r="G1" s="778"/>
      <c r="H1" s="778"/>
      <c r="I1" s="778"/>
      <c r="J1" s="778"/>
      <c r="K1" s="778"/>
      <c r="L1" s="954" t="s">
        <v>820</v>
      </c>
    </row>
    <row r="2" spans="1:12" ht="14.25" thickBot="1" x14ac:dyDescent="0.25">
      <c r="H2" s="276"/>
      <c r="I2" s="276"/>
      <c r="J2" s="276"/>
      <c r="K2" s="276" t="str">
        <f>'[1]2.1.sz.mell  '!K2</f>
        <v>ezer forintban!</v>
      </c>
      <c r="L2" s="954"/>
    </row>
    <row r="3" spans="1:12" ht="13.5" customHeight="1" thickBot="1" x14ac:dyDescent="0.25">
      <c r="A3" s="952" t="s">
        <v>67</v>
      </c>
      <c r="B3" s="165" t="s">
        <v>54</v>
      </c>
      <c r="C3" s="166"/>
      <c r="D3" s="667"/>
      <c r="E3" s="667"/>
      <c r="F3" s="667"/>
      <c r="G3" s="165" t="s">
        <v>55</v>
      </c>
      <c r="H3" s="42"/>
      <c r="I3" s="779"/>
      <c r="J3" s="779"/>
      <c r="K3" s="780"/>
      <c r="L3" s="954"/>
    </row>
    <row r="4" spans="1:12" s="280" customFormat="1" ht="36.75" thickBot="1" x14ac:dyDescent="0.25">
      <c r="A4" s="953"/>
      <c r="B4" s="165" t="s">
        <v>59</v>
      </c>
      <c r="C4" s="166" t="str">
        <f>+CONCATENATE('[1]1.1.sz.mell.'!C3," eredeti előirányzat")</f>
        <v>2017. évi eredeti előirányzat</v>
      </c>
      <c r="D4" s="667" t="s">
        <v>839</v>
      </c>
      <c r="E4" s="667" t="str">
        <f>+CONCATENATE('[1]1.1.sz.mell.'!C3," 5. sz. módosítás (±)")</f>
        <v>2017. évi 5. sz. módosítás (±)</v>
      </c>
      <c r="F4" s="667" t="str">
        <f>+CONCATENATE(LEFT('[1]1.1.sz.mell.'!C3,4),". 5. Módosítás után" )</f>
        <v>2017. 5. Módosítás után</v>
      </c>
      <c r="G4" s="165" t="s">
        <v>59</v>
      </c>
      <c r="H4" s="166" t="str">
        <f>+C4</f>
        <v>2017. évi eredeti előirányzat</v>
      </c>
      <c r="I4" s="667" t="s">
        <v>839</v>
      </c>
      <c r="J4" s="667" t="str">
        <f>+CONCATENATE('[1]1.1.sz.mell.'!G3," 5. sz. módosítás (±)")</f>
        <v xml:space="preserve"> 5. sz. módosítás (±)</v>
      </c>
      <c r="K4" s="667" t="str">
        <f>+CONCATENATE(LEFT('[1]1.1.sz.mell.'!H3,4),"5 Módosítás után" )</f>
        <v>5 Módosítás után</v>
      </c>
      <c r="L4" s="954"/>
    </row>
    <row r="5" spans="1:12" s="280" customFormat="1" ht="13.5" thickBot="1" x14ac:dyDescent="0.25">
      <c r="A5" s="281" t="s">
        <v>481</v>
      </c>
      <c r="B5" s="282" t="s">
        <v>482</v>
      </c>
      <c r="C5" s="283" t="s">
        <v>483</v>
      </c>
      <c r="D5" s="668" t="s">
        <v>485</v>
      </c>
      <c r="E5" s="668" t="s">
        <v>484</v>
      </c>
      <c r="F5" s="668" t="s">
        <v>871</v>
      </c>
      <c r="G5" s="282" t="s">
        <v>818</v>
      </c>
      <c r="H5" s="283" t="s">
        <v>487</v>
      </c>
      <c r="I5" s="668" t="s">
        <v>488</v>
      </c>
      <c r="J5" s="668" t="s">
        <v>872</v>
      </c>
      <c r="K5" s="668" t="s">
        <v>873</v>
      </c>
      <c r="L5" s="954"/>
    </row>
    <row r="6" spans="1:12" ht="12.95" customHeight="1" x14ac:dyDescent="0.2">
      <c r="A6" s="285" t="s">
        <v>18</v>
      </c>
      <c r="B6" s="286" t="s">
        <v>377</v>
      </c>
      <c r="C6" s="268">
        <v>18000</v>
      </c>
      <c r="D6" s="268">
        <v>1041600</v>
      </c>
      <c r="E6" s="268">
        <v>-409</v>
      </c>
      <c r="F6" s="669">
        <f>D6+E6</f>
        <v>1041191</v>
      </c>
      <c r="G6" s="286" t="s">
        <v>220</v>
      </c>
      <c r="H6" s="670">
        <v>56627</v>
      </c>
      <c r="I6" s="681">
        <v>1045693</v>
      </c>
      <c r="J6" s="681">
        <v>-948670</v>
      </c>
      <c r="K6" s="682">
        <f>I6+J6</f>
        <v>97023</v>
      </c>
      <c r="L6" s="954"/>
    </row>
    <row r="7" spans="1:12" x14ac:dyDescent="0.2">
      <c r="A7" s="287" t="s">
        <v>19</v>
      </c>
      <c r="B7" s="288" t="s">
        <v>378</v>
      </c>
      <c r="C7" s="269"/>
      <c r="D7" s="269">
        <v>1018100</v>
      </c>
      <c r="E7" s="269"/>
      <c r="F7" s="669">
        <f>D7+E7</f>
        <v>1018100</v>
      </c>
      <c r="G7" s="288" t="s">
        <v>383</v>
      </c>
      <c r="H7" s="269"/>
      <c r="I7" s="673"/>
      <c r="J7" s="673"/>
      <c r="K7" s="683"/>
      <c r="L7" s="954"/>
    </row>
    <row r="8" spans="1:12" ht="12.95" customHeight="1" x14ac:dyDescent="0.2">
      <c r="A8" s="287" t="s">
        <v>20</v>
      </c>
      <c r="B8" s="288" t="s">
        <v>10</v>
      </c>
      <c r="C8" s="269"/>
      <c r="D8" s="269">
        <v>3783</v>
      </c>
      <c r="E8" s="269">
        <v>25317</v>
      </c>
      <c r="F8" s="669">
        <f t="shared" ref="F8:F13" si="0">D8+E8</f>
        <v>29100</v>
      </c>
      <c r="G8" s="288" t="s">
        <v>178</v>
      </c>
      <c r="H8" s="269">
        <v>36477</v>
      </c>
      <c r="I8" s="673">
        <v>49315</v>
      </c>
      <c r="J8" s="673"/>
      <c r="K8" s="683">
        <f>I8+J8</f>
        <v>49315</v>
      </c>
      <c r="L8" s="954"/>
    </row>
    <row r="9" spans="1:12" ht="12.95" customHeight="1" x14ac:dyDescent="0.2">
      <c r="A9" s="287" t="s">
        <v>21</v>
      </c>
      <c r="B9" s="288" t="s">
        <v>379</v>
      </c>
      <c r="C9" s="269">
        <v>10896</v>
      </c>
      <c r="D9" s="269">
        <v>5396</v>
      </c>
      <c r="E9" s="269"/>
      <c r="F9" s="669">
        <f t="shared" si="0"/>
        <v>5396</v>
      </c>
      <c r="G9" s="288" t="s">
        <v>384</v>
      </c>
      <c r="H9" s="269"/>
      <c r="I9" s="673"/>
      <c r="J9" s="673"/>
      <c r="K9" s="683">
        <f t="shared" ref="K9:K12" si="1">I9+J9</f>
        <v>0</v>
      </c>
      <c r="L9" s="954"/>
    </row>
    <row r="10" spans="1:12" ht="12.75" customHeight="1" x14ac:dyDescent="0.2">
      <c r="A10" s="287" t="s">
        <v>22</v>
      </c>
      <c r="B10" s="288" t="s">
        <v>380</v>
      </c>
      <c r="C10" s="269"/>
      <c r="D10" s="269"/>
      <c r="E10" s="269"/>
      <c r="F10" s="669">
        <f t="shared" si="0"/>
        <v>0</v>
      </c>
      <c r="G10" s="288" t="s">
        <v>222</v>
      </c>
      <c r="H10" s="269">
        <v>6824</v>
      </c>
      <c r="I10" s="673">
        <v>6924</v>
      </c>
      <c r="J10" s="673">
        <v>-624</v>
      </c>
      <c r="K10" s="683">
        <f t="shared" si="1"/>
        <v>6300</v>
      </c>
      <c r="L10" s="954"/>
    </row>
    <row r="11" spans="1:12" ht="12.95" customHeight="1" x14ac:dyDescent="0.2">
      <c r="A11" s="287" t="s">
        <v>23</v>
      </c>
      <c r="B11" s="288" t="s">
        <v>381</v>
      </c>
      <c r="C11" s="270"/>
      <c r="D11" s="270"/>
      <c r="E11" s="270"/>
      <c r="F11" s="669">
        <f t="shared" si="0"/>
        <v>0</v>
      </c>
      <c r="G11" s="365" t="s">
        <v>49</v>
      </c>
      <c r="H11" s="269">
        <v>37212</v>
      </c>
      <c r="I11" s="673">
        <v>35988</v>
      </c>
      <c r="J11" s="745">
        <v>960688</v>
      </c>
      <c r="K11" s="683">
        <f t="shared" si="1"/>
        <v>996676</v>
      </c>
      <c r="L11" s="954"/>
    </row>
    <row r="12" spans="1:12" ht="12.95" customHeight="1" x14ac:dyDescent="0.2">
      <c r="A12" s="287" t="s">
        <v>24</v>
      </c>
      <c r="B12" s="35"/>
      <c r="C12" s="269"/>
      <c r="D12" s="269"/>
      <c r="E12" s="269"/>
      <c r="F12" s="669">
        <f t="shared" si="0"/>
        <v>0</v>
      </c>
      <c r="G12" s="365"/>
      <c r="H12" s="269"/>
      <c r="I12" s="673"/>
      <c r="J12" s="673"/>
      <c r="K12" s="683">
        <f t="shared" si="1"/>
        <v>0</v>
      </c>
      <c r="L12" s="954"/>
    </row>
    <row r="13" spans="1:12" ht="12.95" customHeight="1" x14ac:dyDescent="0.2">
      <c r="A13" s="287" t="s">
        <v>25</v>
      </c>
      <c r="B13" s="35"/>
      <c r="C13" s="269"/>
      <c r="D13" s="269"/>
      <c r="E13" s="269"/>
      <c r="F13" s="669">
        <f t="shared" si="0"/>
        <v>0</v>
      </c>
      <c r="G13" s="366"/>
      <c r="H13" s="269"/>
      <c r="I13" s="673"/>
      <c r="J13" s="673"/>
      <c r="K13" s="683">
        <f t="shared" ref="K13:K18" si="2">H13+J13</f>
        <v>0</v>
      </c>
      <c r="L13" s="954"/>
    </row>
    <row r="14" spans="1:12" ht="12.95" customHeight="1" x14ac:dyDescent="0.2">
      <c r="A14" s="287" t="s">
        <v>26</v>
      </c>
      <c r="B14" s="363"/>
      <c r="C14" s="270"/>
      <c r="D14" s="270"/>
      <c r="E14" s="270"/>
      <c r="F14" s="669">
        <f t="shared" ref="F14:F16" si="3">C14+E14</f>
        <v>0</v>
      </c>
      <c r="G14" s="365"/>
      <c r="H14" s="269"/>
      <c r="I14" s="673"/>
      <c r="J14" s="673"/>
      <c r="K14" s="683">
        <f t="shared" si="2"/>
        <v>0</v>
      </c>
      <c r="L14" s="954"/>
    </row>
    <row r="15" spans="1:12" x14ac:dyDescent="0.2">
      <c r="A15" s="287" t="s">
        <v>27</v>
      </c>
      <c r="B15" s="35"/>
      <c r="C15" s="270"/>
      <c r="D15" s="270"/>
      <c r="E15" s="270"/>
      <c r="F15" s="669">
        <f t="shared" si="3"/>
        <v>0</v>
      </c>
      <c r="G15" s="365"/>
      <c r="H15" s="269"/>
      <c r="I15" s="269"/>
      <c r="J15" s="269"/>
      <c r="K15" s="683">
        <f t="shared" si="2"/>
        <v>0</v>
      </c>
      <c r="L15" s="954"/>
    </row>
    <row r="16" spans="1:12" ht="12.95" customHeight="1" thickBot="1" x14ac:dyDescent="0.25">
      <c r="A16" s="331" t="s">
        <v>28</v>
      </c>
      <c r="B16" s="364"/>
      <c r="C16" s="333"/>
      <c r="D16" s="333"/>
      <c r="E16" s="333"/>
      <c r="F16" s="669">
        <f t="shared" si="3"/>
        <v>0</v>
      </c>
      <c r="G16" s="332"/>
      <c r="H16" s="684"/>
      <c r="I16" s="684"/>
      <c r="J16" s="684"/>
      <c r="K16" s="685">
        <f t="shared" si="2"/>
        <v>0</v>
      </c>
      <c r="L16" s="954"/>
    </row>
    <row r="17" spans="1:12" ht="15.95" customHeight="1" thickBot="1" x14ac:dyDescent="0.25">
      <c r="A17" s="290" t="s">
        <v>29</v>
      </c>
      <c r="B17" s="105" t="s">
        <v>391</v>
      </c>
      <c r="C17" s="272">
        <f>+C6+C8+C9+C11+C12+C13+C14+C15+C16</f>
        <v>28896</v>
      </c>
      <c r="D17" s="272">
        <f t="shared" ref="D17:F17" si="4">+D6+D8+D9+D11+D12+D13+D14+D15+D16</f>
        <v>1050779</v>
      </c>
      <c r="E17" s="272">
        <f t="shared" si="4"/>
        <v>24908</v>
      </c>
      <c r="F17" s="272">
        <f t="shared" si="4"/>
        <v>1075687</v>
      </c>
      <c r="G17" s="105" t="s">
        <v>392</v>
      </c>
      <c r="H17" s="272">
        <f>+H6+H8+H10+H11+H12+H13+H14+H15+H16</f>
        <v>137140</v>
      </c>
      <c r="I17" s="272">
        <f t="shared" ref="I17:K17" si="5">+I6+I8+I10+I11+I12+I13+I14+I15+I16</f>
        <v>1137920</v>
      </c>
      <c r="J17" s="272">
        <f t="shared" si="5"/>
        <v>11394</v>
      </c>
      <c r="K17" s="272">
        <f t="shared" si="5"/>
        <v>1149314</v>
      </c>
      <c r="L17" s="954"/>
    </row>
    <row r="18" spans="1:12" ht="12.95" customHeight="1" x14ac:dyDescent="0.2">
      <c r="A18" s="285" t="s">
        <v>30</v>
      </c>
      <c r="B18" s="298" t="s">
        <v>238</v>
      </c>
      <c r="C18" s="305">
        <f>+C19+C20+C21+C22+C23</f>
        <v>0</v>
      </c>
      <c r="D18" s="305"/>
      <c r="E18" s="305">
        <f>+E19+E20+E21+E22+E23</f>
        <v>0</v>
      </c>
      <c r="F18" s="305">
        <f>+F19+F20+F21+F22+F23</f>
        <v>0</v>
      </c>
      <c r="G18" s="293" t="s">
        <v>182</v>
      </c>
      <c r="H18" s="686"/>
      <c r="I18" s="108"/>
      <c r="J18" s="108"/>
      <c r="K18" s="687">
        <f t="shared" si="2"/>
        <v>0</v>
      </c>
      <c r="L18" s="954"/>
    </row>
    <row r="19" spans="1:12" ht="12.95" customHeight="1" x14ac:dyDescent="0.2">
      <c r="A19" s="287" t="s">
        <v>31</v>
      </c>
      <c r="B19" s="299" t="s">
        <v>227</v>
      </c>
      <c r="C19" s="64"/>
      <c r="D19" s="64"/>
      <c r="E19" s="64"/>
      <c r="F19" s="676">
        <f t="shared" ref="F19:F29" si="6">C19+E19</f>
        <v>0</v>
      </c>
      <c r="G19" s="293" t="s">
        <v>185</v>
      </c>
      <c r="H19" s="64"/>
      <c r="I19" s="109"/>
      <c r="J19" s="109"/>
      <c r="K19" s="677">
        <f>I19+J19</f>
        <v>0</v>
      </c>
      <c r="L19" s="954"/>
    </row>
    <row r="20" spans="1:12" ht="12.95" customHeight="1" x14ac:dyDescent="0.2">
      <c r="A20" s="285" t="s">
        <v>32</v>
      </c>
      <c r="B20" s="299" t="s">
        <v>228</v>
      </c>
      <c r="C20" s="64"/>
      <c r="D20" s="64"/>
      <c r="E20" s="64"/>
      <c r="F20" s="676">
        <f t="shared" si="6"/>
        <v>0</v>
      </c>
      <c r="G20" s="293" t="s">
        <v>147</v>
      </c>
      <c r="H20" s="64">
        <v>1948</v>
      </c>
      <c r="I20" s="109">
        <v>1948</v>
      </c>
      <c r="J20" s="109"/>
      <c r="K20" s="677">
        <f t="shared" ref="K20:K28" si="7">I20+J20</f>
        <v>1948</v>
      </c>
      <c r="L20" s="954"/>
    </row>
    <row r="21" spans="1:12" ht="12.95" customHeight="1" x14ac:dyDescent="0.2">
      <c r="A21" s="287" t="s">
        <v>33</v>
      </c>
      <c r="B21" s="299" t="s">
        <v>229</v>
      </c>
      <c r="C21" s="64"/>
      <c r="D21" s="64"/>
      <c r="E21" s="64"/>
      <c r="F21" s="676">
        <f t="shared" si="6"/>
        <v>0</v>
      </c>
      <c r="G21" s="293" t="s">
        <v>148</v>
      </c>
      <c r="H21" s="64">
        <v>3606</v>
      </c>
      <c r="I21" s="109">
        <v>1442</v>
      </c>
      <c r="J21" s="109"/>
      <c r="K21" s="677">
        <f t="shared" si="7"/>
        <v>1442</v>
      </c>
      <c r="L21" s="954"/>
    </row>
    <row r="22" spans="1:12" ht="12.95" customHeight="1" x14ac:dyDescent="0.2">
      <c r="A22" s="285" t="s">
        <v>34</v>
      </c>
      <c r="B22" s="299" t="s">
        <v>230</v>
      </c>
      <c r="C22" s="64"/>
      <c r="D22" s="64"/>
      <c r="E22" s="64"/>
      <c r="F22" s="676">
        <f t="shared" si="6"/>
        <v>0</v>
      </c>
      <c r="G22" s="292" t="s">
        <v>226</v>
      </c>
      <c r="H22" s="64"/>
      <c r="I22" s="109"/>
      <c r="J22" s="109"/>
      <c r="K22" s="677">
        <f t="shared" si="7"/>
        <v>0</v>
      </c>
      <c r="L22" s="954"/>
    </row>
    <row r="23" spans="1:12" ht="12.95" customHeight="1" x14ac:dyDescent="0.2">
      <c r="A23" s="287" t="s">
        <v>35</v>
      </c>
      <c r="B23" s="300" t="s">
        <v>231</v>
      </c>
      <c r="C23" s="64"/>
      <c r="D23" s="64"/>
      <c r="E23" s="64"/>
      <c r="F23" s="676">
        <f t="shared" si="6"/>
        <v>0</v>
      </c>
      <c r="G23" s="293" t="s">
        <v>186</v>
      </c>
      <c r="H23" s="64"/>
      <c r="I23" s="109"/>
      <c r="J23" s="109"/>
      <c r="K23" s="677">
        <f t="shared" si="7"/>
        <v>0</v>
      </c>
      <c r="L23" s="954"/>
    </row>
    <row r="24" spans="1:12" ht="12.95" customHeight="1" x14ac:dyDescent="0.2">
      <c r="A24" s="285" t="s">
        <v>36</v>
      </c>
      <c r="B24" s="301" t="s">
        <v>232</v>
      </c>
      <c r="C24" s="295">
        <f>+C25+C26+C27+C28+C29</f>
        <v>0</v>
      </c>
      <c r="D24" s="295"/>
      <c r="E24" s="295">
        <f>+E25+E26+E27+E28+E29</f>
        <v>0</v>
      </c>
      <c r="F24" s="295">
        <f>+F25+F26+F27+F28+F29</f>
        <v>0</v>
      </c>
      <c r="G24" s="302" t="s">
        <v>184</v>
      </c>
      <c r="H24" s="64"/>
      <c r="I24" s="109"/>
      <c r="J24" s="109"/>
      <c r="K24" s="677">
        <f t="shared" si="7"/>
        <v>0</v>
      </c>
      <c r="L24" s="954"/>
    </row>
    <row r="25" spans="1:12" ht="12.95" customHeight="1" x14ac:dyDescent="0.2">
      <c r="A25" s="287" t="s">
        <v>37</v>
      </c>
      <c r="B25" s="300" t="s">
        <v>233</v>
      </c>
      <c r="C25" s="64"/>
      <c r="D25" s="64"/>
      <c r="E25" s="64"/>
      <c r="F25" s="676">
        <f t="shared" si="6"/>
        <v>0</v>
      </c>
      <c r="G25" s="302" t="s">
        <v>385</v>
      </c>
      <c r="H25" s="64"/>
      <c r="I25" s="109"/>
      <c r="J25" s="109"/>
      <c r="K25" s="677">
        <f t="shared" si="7"/>
        <v>0</v>
      </c>
      <c r="L25" s="954"/>
    </row>
    <row r="26" spans="1:12" ht="12.95" customHeight="1" x14ac:dyDescent="0.2">
      <c r="A26" s="285" t="s">
        <v>38</v>
      </c>
      <c r="B26" s="300" t="s">
        <v>234</v>
      </c>
      <c r="C26" s="64"/>
      <c r="D26" s="64"/>
      <c r="E26" s="64"/>
      <c r="F26" s="676">
        <f t="shared" si="6"/>
        <v>0</v>
      </c>
      <c r="G26" s="297"/>
      <c r="H26" s="64"/>
      <c r="I26" s="64"/>
      <c r="J26" s="64"/>
      <c r="K26" s="677">
        <f t="shared" si="7"/>
        <v>0</v>
      </c>
      <c r="L26" s="954"/>
    </row>
    <row r="27" spans="1:12" ht="12.95" customHeight="1" x14ac:dyDescent="0.2">
      <c r="A27" s="287" t="s">
        <v>39</v>
      </c>
      <c r="B27" s="299" t="s">
        <v>235</v>
      </c>
      <c r="C27" s="64"/>
      <c r="D27" s="64"/>
      <c r="E27" s="64"/>
      <c r="F27" s="676">
        <f t="shared" si="6"/>
        <v>0</v>
      </c>
      <c r="G27" s="102"/>
      <c r="H27" s="64"/>
      <c r="I27" s="64"/>
      <c r="J27" s="64"/>
      <c r="K27" s="677">
        <f t="shared" si="7"/>
        <v>0</v>
      </c>
      <c r="L27" s="954"/>
    </row>
    <row r="28" spans="1:12" ht="12.95" customHeight="1" x14ac:dyDescent="0.2">
      <c r="A28" s="285" t="s">
        <v>40</v>
      </c>
      <c r="B28" s="303" t="s">
        <v>236</v>
      </c>
      <c r="C28" s="64"/>
      <c r="D28" s="64"/>
      <c r="E28" s="64"/>
      <c r="F28" s="676">
        <f t="shared" si="6"/>
        <v>0</v>
      </c>
      <c r="G28" s="35"/>
      <c r="H28" s="64"/>
      <c r="I28" s="64"/>
      <c r="J28" s="64"/>
      <c r="K28" s="677">
        <f t="shared" si="7"/>
        <v>0</v>
      </c>
      <c r="L28" s="954"/>
    </row>
    <row r="29" spans="1:12" ht="12.95" customHeight="1" thickBot="1" x14ac:dyDescent="0.25">
      <c r="A29" s="287" t="s">
        <v>41</v>
      </c>
      <c r="B29" s="304" t="s">
        <v>237</v>
      </c>
      <c r="C29" s="64"/>
      <c r="D29" s="64"/>
      <c r="E29" s="64"/>
      <c r="F29" s="676">
        <f t="shared" si="6"/>
        <v>0</v>
      </c>
      <c r="G29" s="102"/>
      <c r="H29" s="64"/>
      <c r="I29" s="64"/>
      <c r="J29" s="64"/>
      <c r="K29" s="677"/>
      <c r="L29" s="954"/>
    </row>
    <row r="30" spans="1:12" ht="21.75" customHeight="1" thickBot="1" x14ac:dyDescent="0.25">
      <c r="A30" s="290" t="s">
        <v>42</v>
      </c>
      <c r="B30" s="105" t="s">
        <v>382</v>
      </c>
      <c r="C30" s="272">
        <f>+C18+C24</f>
        <v>0</v>
      </c>
      <c r="D30" s="272"/>
      <c r="E30" s="272">
        <f>+E18+E24</f>
        <v>0</v>
      </c>
      <c r="F30" s="272">
        <f>+F18+F24</f>
        <v>0</v>
      </c>
      <c r="G30" s="105" t="s">
        <v>386</v>
      </c>
      <c r="H30" s="272">
        <f>SUM(H18:H29)</f>
        <v>5554</v>
      </c>
      <c r="I30" s="272">
        <f t="shared" ref="I30:K30" si="8">SUM(I18:I29)</f>
        <v>3390</v>
      </c>
      <c r="J30" s="272">
        <f t="shared" si="8"/>
        <v>0</v>
      </c>
      <c r="K30" s="272">
        <f t="shared" si="8"/>
        <v>3390</v>
      </c>
      <c r="L30" s="954"/>
    </row>
    <row r="31" spans="1:12" ht="13.5" thickBot="1" x14ac:dyDescent="0.25">
      <c r="A31" s="290" t="s">
        <v>43</v>
      </c>
      <c r="B31" s="296" t="s">
        <v>387</v>
      </c>
      <c r="C31" s="680">
        <f>+C17+C30</f>
        <v>28896</v>
      </c>
      <c r="D31" s="680">
        <f t="shared" ref="D31:F31" si="9">+D17+D30</f>
        <v>1050779</v>
      </c>
      <c r="E31" s="680">
        <f t="shared" si="9"/>
        <v>24908</v>
      </c>
      <c r="F31" s="680">
        <f t="shared" si="9"/>
        <v>1075687</v>
      </c>
      <c r="G31" s="296" t="s">
        <v>388</v>
      </c>
      <c r="H31" s="680">
        <f>+H17+H30</f>
        <v>142694</v>
      </c>
      <c r="I31" s="680">
        <f t="shared" ref="I31:K31" si="10">+I17+I30</f>
        <v>1141310</v>
      </c>
      <c r="J31" s="680">
        <f t="shared" si="10"/>
        <v>11394</v>
      </c>
      <c r="K31" s="680">
        <f t="shared" si="10"/>
        <v>1152704</v>
      </c>
      <c r="L31" s="954"/>
    </row>
    <row r="32" spans="1:12" ht="13.5" thickBot="1" x14ac:dyDescent="0.25">
      <c r="A32" s="290" t="s">
        <v>44</v>
      </c>
      <c r="B32" s="296" t="s">
        <v>160</v>
      </c>
      <c r="C32" s="680">
        <f>IF(C17-H17&lt;0,H17-C17,"-")</f>
        <v>108244</v>
      </c>
      <c r="D32" s="680">
        <f t="shared" ref="D32:F32" si="11">IF(D17-I17&lt;0,I17-D17,"-")</f>
        <v>87141</v>
      </c>
      <c r="E32" s="680" t="str">
        <f t="shared" si="11"/>
        <v>-</v>
      </c>
      <c r="F32" s="680">
        <f t="shared" si="11"/>
        <v>73627</v>
      </c>
      <c r="G32" s="296" t="s">
        <v>161</v>
      </c>
      <c r="H32" s="680" t="str">
        <f>IF(C17-H17&gt;0,C17-H17,"-")</f>
        <v>-</v>
      </c>
      <c r="I32" s="680" t="str">
        <f t="shared" ref="I32:K32" si="12">IF(D17-I17&gt;0,D17-I17,"-")</f>
        <v>-</v>
      </c>
      <c r="J32" s="680">
        <f t="shared" si="12"/>
        <v>13514</v>
      </c>
      <c r="K32" s="680" t="str">
        <f t="shared" si="12"/>
        <v>-</v>
      </c>
      <c r="L32" s="954"/>
    </row>
    <row r="33" spans="1:12" ht="13.5" thickBot="1" x14ac:dyDescent="0.25">
      <c r="A33" s="290" t="s">
        <v>45</v>
      </c>
      <c r="B33" s="296" t="s">
        <v>549</v>
      </c>
      <c r="C33" s="680">
        <f>IF(C31-H31&lt;0,H31-C31,"-")</f>
        <v>113798</v>
      </c>
      <c r="D33" s="680">
        <f t="shared" ref="D33:F33" si="13">IF(D31-I31&lt;0,I31-D31,"-")</f>
        <v>90531</v>
      </c>
      <c r="E33" s="680" t="str">
        <f t="shared" si="13"/>
        <v>-</v>
      </c>
      <c r="F33" s="680">
        <f t="shared" si="13"/>
        <v>77017</v>
      </c>
      <c r="G33" s="296" t="s">
        <v>550</v>
      </c>
      <c r="H33" s="680" t="str">
        <f>IF(C31-H31&gt;0,C31-H31,"-")</f>
        <v>-</v>
      </c>
      <c r="I33" s="680" t="str">
        <f t="shared" ref="I33:K33" si="14">IF(D31-I31&gt;0,D31-I31,"-")</f>
        <v>-</v>
      </c>
      <c r="J33" s="680">
        <f t="shared" si="14"/>
        <v>13514</v>
      </c>
      <c r="K33" s="680" t="str">
        <f t="shared" si="14"/>
        <v>-</v>
      </c>
      <c r="L33" s="954"/>
    </row>
  </sheetData>
  <mergeCells count="2">
    <mergeCell ref="A3:A4"/>
    <mergeCell ref="L1:L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110" workbookViewId="0">
      <selection activeCell="J18" sqref="J18"/>
    </sheetView>
  </sheetViews>
  <sheetFormatPr defaultRowHeight="15" x14ac:dyDescent="0.25"/>
  <cols>
    <col min="1" max="1" width="5.6640625" style="122" customWidth="1"/>
    <col min="2" max="2" width="35.6640625" style="122" customWidth="1"/>
    <col min="3" max="6" width="14" style="122" customWidth="1"/>
    <col min="7" max="16384" width="9.33203125" style="122"/>
  </cols>
  <sheetData>
    <row r="1" spans="1:7" ht="33" customHeight="1" x14ac:dyDescent="0.25">
      <c r="A1" s="956" t="s">
        <v>734</v>
      </c>
      <c r="B1" s="956"/>
      <c r="C1" s="956"/>
      <c r="D1" s="956"/>
      <c r="E1" s="956"/>
      <c r="F1" s="956"/>
    </row>
    <row r="2" spans="1:7" ht="15.95" customHeight="1" thickBot="1" x14ac:dyDescent="0.3">
      <c r="A2" s="123"/>
      <c r="B2" s="123"/>
      <c r="C2" s="957"/>
      <c r="D2" s="957"/>
      <c r="E2" s="964">
        <f>'2.2.sz.mell  '!E2</f>
        <v>0</v>
      </c>
      <c r="F2" s="964"/>
      <c r="G2" s="129"/>
    </row>
    <row r="3" spans="1:7" ht="63" customHeight="1" x14ac:dyDescent="0.25">
      <c r="A3" s="960" t="s">
        <v>16</v>
      </c>
      <c r="B3" s="962" t="s">
        <v>188</v>
      </c>
      <c r="C3" s="962" t="s">
        <v>242</v>
      </c>
      <c r="D3" s="962"/>
      <c r="E3" s="962"/>
      <c r="F3" s="958" t="s">
        <v>490</v>
      </c>
    </row>
    <row r="4" spans="1:7" ht="15.75" thickBot="1" x14ac:dyDescent="0.3">
      <c r="A4" s="961"/>
      <c r="B4" s="963"/>
      <c r="C4" s="406">
        <f>+LEFT(ÖSSZEFÜGGÉSEK!A5,4)+1</f>
        <v>2018</v>
      </c>
      <c r="D4" s="406">
        <f>+C4+1</f>
        <v>2019</v>
      </c>
      <c r="E4" s="406">
        <f>+D4+1</f>
        <v>2020</v>
      </c>
      <c r="F4" s="959"/>
    </row>
    <row r="5" spans="1:7" ht="15.75" thickBot="1" x14ac:dyDescent="0.3">
      <c r="A5" s="126"/>
      <c r="B5" s="127" t="s">
        <v>481</v>
      </c>
      <c r="C5" s="127" t="s">
        <v>482</v>
      </c>
      <c r="D5" s="127" t="s">
        <v>483</v>
      </c>
      <c r="E5" s="127" t="s">
        <v>485</v>
      </c>
      <c r="F5" s="128" t="s">
        <v>484</v>
      </c>
    </row>
    <row r="6" spans="1:7" x14ac:dyDescent="0.25">
      <c r="A6" s="125" t="s">
        <v>18</v>
      </c>
      <c r="B6" s="145"/>
      <c r="C6" s="442"/>
      <c r="D6" s="442"/>
      <c r="E6" s="442"/>
      <c r="F6" s="443">
        <f>SUM(C6:E6)</f>
        <v>0</v>
      </c>
    </row>
    <row r="7" spans="1:7" x14ac:dyDescent="0.25">
      <c r="A7" s="124" t="s">
        <v>19</v>
      </c>
      <c r="B7" s="146"/>
      <c r="C7" s="444"/>
      <c r="D7" s="444"/>
      <c r="E7" s="444"/>
      <c r="F7" s="445">
        <f>SUM(C7:E7)</f>
        <v>0</v>
      </c>
    </row>
    <row r="8" spans="1:7" x14ac:dyDescent="0.25">
      <c r="A8" s="124" t="s">
        <v>20</v>
      </c>
      <c r="B8" s="146"/>
      <c r="C8" s="444"/>
      <c r="D8" s="444"/>
      <c r="E8" s="444"/>
      <c r="F8" s="445">
        <f>SUM(C8:E8)</f>
        <v>0</v>
      </c>
    </row>
    <row r="9" spans="1:7" x14ac:dyDescent="0.25">
      <c r="A9" s="124" t="s">
        <v>21</v>
      </c>
      <c r="B9" s="146"/>
      <c r="C9" s="444"/>
      <c r="D9" s="444"/>
      <c r="E9" s="444"/>
      <c r="F9" s="445">
        <f>SUM(C9:E9)</f>
        <v>0</v>
      </c>
    </row>
    <row r="10" spans="1:7" ht="15.75" thickBot="1" x14ac:dyDescent="0.3">
      <c r="A10" s="130" t="s">
        <v>22</v>
      </c>
      <c r="B10" s="147"/>
      <c r="C10" s="446"/>
      <c r="D10" s="446"/>
      <c r="E10" s="446"/>
      <c r="F10" s="445">
        <f>SUM(C10:E10)</f>
        <v>0</v>
      </c>
    </row>
    <row r="11" spans="1:7" s="398" customFormat="1" thickBot="1" x14ac:dyDescent="0.25">
      <c r="A11" s="397" t="s">
        <v>23</v>
      </c>
      <c r="B11" s="131" t="s">
        <v>189</v>
      </c>
      <c r="C11" s="447">
        <f>SUM(C6:C10)</f>
        <v>0</v>
      </c>
      <c r="D11" s="447">
        <f>SUM(D6:D10)</f>
        <v>0</v>
      </c>
      <c r="E11" s="447">
        <f>SUM(E6:E10)</f>
        <v>0</v>
      </c>
      <c r="F11" s="448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4/2017. (III. 08.)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view="pageLayout" zoomScaleNormal="120" workbookViewId="0">
      <selection activeCell="F23" sqref="F23"/>
    </sheetView>
  </sheetViews>
  <sheetFormatPr defaultRowHeight="15" x14ac:dyDescent="0.25"/>
  <cols>
    <col min="1" max="1" width="5.6640625" style="122" customWidth="1"/>
    <col min="2" max="2" width="68.6640625" style="122" customWidth="1"/>
    <col min="3" max="3" width="19.5" style="122" customWidth="1"/>
    <col min="4" max="16384" width="9.33203125" style="122"/>
  </cols>
  <sheetData>
    <row r="1" spans="1:4" ht="33" customHeight="1" x14ac:dyDescent="0.25">
      <c r="A1" s="956" t="s">
        <v>735</v>
      </c>
      <c r="B1" s="956"/>
      <c r="C1" s="956"/>
    </row>
    <row r="2" spans="1:4" ht="15.95" customHeight="1" thickBot="1" x14ac:dyDescent="0.3">
      <c r="A2" s="123"/>
      <c r="B2" s="123"/>
      <c r="C2" s="132"/>
      <c r="D2" s="129"/>
    </row>
    <row r="3" spans="1:4" ht="26.25" customHeight="1" thickBot="1" x14ac:dyDescent="0.3">
      <c r="A3" s="148" t="s">
        <v>16</v>
      </c>
      <c r="B3" s="149" t="s">
        <v>187</v>
      </c>
      <c r="C3" s="150" t="str">
        <f>+'1.1.sz.mell.'!C3</f>
        <v>2017. évi</v>
      </c>
    </row>
    <row r="4" spans="1:4" ht="15.75" thickBot="1" x14ac:dyDescent="0.3">
      <c r="A4" s="151"/>
      <c r="B4" s="438" t="s">
        <v>481</v>
      </c>
      <c r="C4" s="439" t="s">
        <v>482</v>
      </c>
    </row>
    <row r="5" spans="1:4" x14ac:dyDescent="0.25">
      <c r="A5" s="152" t="s">
        <v>18</v>
      </c>
      <c r="B5" s="309" t="s">
        <v>491</v>
      </c>
      <c r="C5" s="306">
        <v>222652</v>
      </c>
    </row>
    <row r="6" spans="1:4" ht="24.75" x14ac:dyDescent="0.25">
      <c r="A6" s="153" t="s">
        <v>19</v>
      </c>
      <c r="B6" s="328" t="s">
        <v>239</v>
      </c>
      <c r="C6" s="307"/>
    </row>
    <row r="7" spans="1:4" x14ac:dyDescent="0.25">
      <c r="A7" s="153" t="s">
        <v>20</v>
      </c>
      <c r="B7" s="329" t="s">
        <v>492</v>
      </c>
      <c r="C7" s="307"/>
    </row>
    <row r="8" spans="1:4" ht="24.75" x14ac:dyDescent="0.25">
      <c r="A8" s="153" t="s">
        <v>21</v>
      </c>
      <c r="B8" s="329" t="s">
        <v>241</v>
      </c>
      <c r="C8" s="307"/>
    </row>
    <row r="9" spans="1:4" x14ac:dyDescent="0.25">
      <c r="A9" s="154" t="s">
        <v>22</v>
      </c>
      <c r="B9" s="329" t="s">
        <v>240</v>
      </c>
      <c r="C9" s="308">
        <v>710</v>
      </c>
    </row>
    <row r="10" spans="1:4" ht="15.75" thickBot="1" x14ac:dyDescent="0.3">
      <c r="A10" s="153" t="s">
        <v>23</v>
      </c>
      <c r="B10" s="330" t="s">
        <v>493</v>
      </c>
      <c r="C10" s="307"/>
    </row>
    <row r="11" spans="1:4" ht="15.75" thickBot="1" x14ac:dyDescent="0.3">
      <c r="A11" s="965" t="s">
        <v>190</v>
      </c>
      <c r="B11" s="966"/>
      <c r="C11" s="155">
        <f>SUM(C5:C10)</f>
        <v>223362</v>
      </c>
    </row>
    <row r="12" spans="1:4" ht="23.25" customHeight="1" x14ac:dyDescent="0.25">
      <c r="A12" s="967" t="s">
        <v>217</v>
      </c>
      <c r="B12" s="967"/>
      <c r="C12" s="967"/>
    </row>
  </sheetData>
  <mergeCells count="3">
    <mergeCell ref="A1:C1"/>
    <mergeCell ref="A11:B11"/>
    <mergeCell ref="A12:C12"/>
  </mergeCells>
  <phoneticPr fontId="32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4/2017. (III. 08.)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29</vt:i4>
      </vt:variant>
      <vt:variant>
        <vt:lpstr>Névvel ellátott tartományok</vt:lpstr>
      </vt:variant>
      <vt:variant>
        <vt:i4>13</vt:i4>
      </vt:variant>
    </vt:vector>
  </HeadingPairs>
  <TitlesOfParts>
    <vt:vector size="42" baseType="lpstr">
      <vt:lpstr>ÖSSZEFÜGGÉSEK</vt:lpstr>
      <vt:lpstr>1.1.sz.mell.</vt:lpstr>
      <vt:lpstr>1.2.sz.mell.</vt:lpstr>
      <vt:lpstr>1.3.sz.mell</vt:lpstr>
      <vt:lpstr>1.4.sz.mell.</vt:lpstr>
      <vt:lpstr>2.1.sz.mell  </vt:lpstr>
      <vt:lpstr>2.2.sz.mell  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9.2. sz. mell</vt:lpstr>
      <vt:lpstr>9.3. sz. mell</vt:lpstr>
      <vt:lpstr>10.sz.mell</vt:lpstr>
      <vt:lpstr>11.sz.mell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8._sz_tájékoztato</vt:lpstr>
      <vt:lpstr>9_sz_tájékoztato</vt:lpstr>
      <vt:lpstr>Munka1</vt:lpstr>
      <vt:lpstr>Munka2</vt:lpstr>
      <vt:lpstr>'6.sz tájékoztató t.'!Nyomtatási_cím</vt:lpstr>
      <vt:lpstr>'8._sz_tájékoztato'!Nyomtatási_cím</vt:lpstr>
      <vt:lpstr>'9.1. sz. mell'!Nyomtatási_cím</vt:lpstr>
      <vt:lpstr>'9.2. sz. mell'!Nyomtatási_cím</vt:lpstr>
      <vt:lpstr>'9.3. sz. mell'!Nyomtatási_cím</vt:lpstr>
      <vt:lpstr>'1. sz tájékoztató t.'!Nyomtatási_terület</vt:lpstr>
      <vt:lpstr>'1.1.sz.mell.'!Nyomtatási_terület</vt:lpstr>
      <vt:lpstr>'4.sz tájékoztató t.'!Nyomtatási_terület</vt:lpstr>
      <vt:lpstr>'6.sz tájékoztató t.'!Nyomtatási_terület</vt:lpstr>
      <vt:lpstr>'7. sz tájékoztató t.'!Nyomtatási_terület</vt:lpstr>
      <vt:lpstr>'7.sz.mell.'!Nyomtatási_terület</vt:lpstr>
      <vt:lpstr>'8._sz_tájékoztato'!Nyomtatási_terület</vt:lpstr>
      <vt:lpstr>'9.1. sz. 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2018-03-05T08:45:45Z</cp:lastPrinted>
  <dcterms:created xsi:type="dcterms:W3CDTF">1999-10-30T10:30:45Z</dcterms:created>
  <dcterms:modified xsi:type="dcterms:W3CDTF">2018-03-05T08:46:11Z</dcterms:modified>
</cp:coreProperties>
</file>