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UMOK\képviselőtestület\Rendeletek\2020. évi rendeletek\"/>
    </mc:Choice>
  </mc:AlternateContent>
  <xr:revisionPtr revIDLastSave="0" documentId="13_ncr:1_{41601384-BCE5-4EC6-B67B-73D9954B8543}" xr6:coauthVersionLast="45" xr6:coauthVersionMax="45" xr10:uidLastSave="{00000000-0000-0000-0000-000000000000}"/>
  <bookViews>
    <workbookView xWindow="-120" yWindow="-120" windowWidth="29040" windowHeight="15840" tabRatio="848" firstSheet="3" activeTab="14" xr2:uid="{00000000-000D-0000-FFFF-FFFF00000000}"/>
  </bookViews>
  <sheets>
    <sheet name="2019.telj.-Bev-Önk" sheetId="34" r:id="rId1"/>
    <sheet name="2019.telj.-Kiad-Önk" sheetId="35" r:id="rId2"/>
    <sheet name="2019.telj.-Kiad-Ovi" sheetId="36" r:id="rId3"/>
    <sheet name="1. sz.melléklet" sheetId="3" r:id="rId4"/>
    <sheet name="2. sz. melléklet" sheetId="2" r:id="rId5"/>
    <sheet name="3. sz. melléklet" sheetId="18" r:id="rId6"/>
    <sheet name="4.sz.melléklet" sheetId="23" r:id="rId7"/>
    <sheet name="5.sz.melléklet" sheetId="24" r:id="rId8"/>
    <sheet name="6. sz.melléklet" sheetId="5" r:id="rId9"/>
    <sheet name="7.sz. melléklet" sheetId="21" r:id="rId10"/>
    <sheet name="8.sz. melléklet" sheetId="22" r:id="rId11"/>
    <sheet name="9.sz. melléklet" sheetId="33" r:id="rId12"/>
    <sheet name="10-11.sz.melléklet" sheetId="25" r:id="rId13"/>
    <sheet name="12. sz. melléklet" sheetId="26" r:id="rId14"/>
    <sheet name="13.sz. melléklet" sheetId="27" r:id="rId15"/>
  </sheets>
  <externalReferences>
    <externalReference r:id="rId16"/>
    <externalReference r:id="rId17"/>
  </externalReferences>
  <definedNames>
    <definedName name="_xlnm.Print_Area" localSheetId="3">'1. sz.melléklet'!$A$1:$H$26</definedName>
    <definedName name="_xlnm.Print_Area" localSheetId="12">'10-11.sz.melléklet'!$A$1:$E$41</definedName>
    <definedName name="_xlnm.Print_Area" localSheetId="13">'12. sz. melléklet'!#REF!</definedName>
    <definedName name="_xlnm.Print_Area" localSheetId="14">'13.sz. melléklet'!#REF!</definedName>
    <definedName name="_xlnm.Print_Area" localSheetId="4">'2. sz. melléklet'!$A$1:$E$58</definedName>
    <definedName name="_xlnm.Print_Area" localSheetId="1">'2019.telj.-Kiad-Önk'!#REF!</definedName>
    <definedName name="_xlnm.Print_Area" localSheetId="5">'3. sz. melléklet'!$A$1:$D$16</definedName>
    <definedName name="_xlnm.Print_Area" localSheetId="7">'5.sz.melléklet'!$A$1:$O$27</definedName>
    <definedName name="_xlnm.Print_Area" localSheetId="8">'6. sz.melléklet'!$A$1:$F$27</definedName>
    <definedName name="_xlnm.Print_Area" localSheetId="9">'7.sz. melléklet'!$A$1:$F$43</definedName>
    <definedName name="_xlnm.Print_Area" localSheetId="10">'8.sz. melléklet'!$A$1:$F$43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21" l="1"/>
  <c r="E30" i="21"/>
  <c r="E29" i="21"/>
  <c r="E20" i="21"/>
  <c r="D41" i="21"/>
  <c r="C41" i="21"/>
  <c r="D30" i="21"/>
  <c r="C30" i="21"/>
  <c r="E40" i="22" l="1"/>
  <c r="D11" i="33" l="1"/>
  <c r="E14" i="5"/>
  <c r="E19" i="5"/>
  <c r="D19" i="5"/>
  <c r="D14" i="5" s="1"/>
  <c r="M26" i="24"/>
  <c r="L26" i="24"/>
  <c r="K26" i="24"/>
  <c r="J26" i="24"/>
  <c r="I26" i="24"/>
  <c r="H26" i="24"/>
  <c r="G26" i="24"/>
  <c r="I13" i="23"/>
  <c r="I14" i="23"/>
  <c r="I15" i="23"/>
  <c r="I16" i="23"/>
  <c r="I17" i="23"/>
  <c r="I18" i="23"/>
  <c r="I19" i="23"/>
  <c r="B16" i="18" l="1"/>
  <c r="D13" i="18"/>
  <c r="D16" i="18" s="1"/>
  <c r="C13" i="18"/>
  <c r="C16" i="18" s="1"/>
  <c r="E17" i="2"/>
  <c r="D17" i="2"/>
  <c r="C17" i="2"/>
  <c r="D56" i="2"/>
  <c r="C56" i="2"/>
  <c r="D44" i="2" l="1"/>
  <c r="E44" i="2"/>
  <c r="C44" i="2"/>
  <c r="F23" i="3" l="1"/>
  <c r="G17" i="3"/>
  <c r="F17" i="3"/>
  <c r="G16" i="3"/>
  <c r="G14" i="3"/>
  <c r="G23" i="3" s="1"/>
  <c r="F14" i="3"/>
  <c r="G13" i="3"/>
  <c r="F13" i="3"/>
  <c r="G12" i="3"/>
  <c r="F12" i="3"/>
  <c r="G11" i="3"/>
  <c r="F11" i="3"/>
  <c r="C20" i="3"/>
  <c r="B20" i="3"/>
  <c r="C19" i="3"/>
  <c r="B19" i="3"/>
  <c r="C18" i="3"/>
  <c r="B18" i="3"/>
  <c r="C21" i="3"/>
  <c r="B21" i="3"/>
  <c r="C16" i="3"/>
  <c r="B16" i="3"/>
  <c r="D23" i="3"/>
  <c r="C11" i="3"/>
  <c r="B11" i="3"/>
  <c r="C13" i="3"/>
  <c r="C23" i="3" s="1"/>
  <c r="B13" i="3"/>
  <c r="B23" i="3" s="1"/>
  <c r="C10" i="3"/>
  <c r="B10" i="3"/>
  <c r="C9" i="3"/>
  <c r="B9" i="3"/>
  <c r="C8" i="3"/>
  <c r="B8" i="3"/>
  <c r="E19" i="27"/>
  <c r="J15" i="27"/>
  <c r="C15" i="27"/>
  <c r="N14" i="27"/>
  <c r="M14" i="27" s="1"/>
  <c r="G14" i="27"/>
  <c r="F14" i="27" s="1"/>
  <c r="N12" i="27"/>
  <c r="M12" i="27" s="1"/>
  <c r="G12" i="27"/>
  <c r="F12" i="27" s="1"/>
  <c r="N11" i="27"/>
  <c r="M11" i="27" s="1"/>
  <c r="G11" i="27"/>
  <c r="E11" i="27" s="1"/>
  <c r="N10" i="27"/>
  <c r="M10" i="27" s="1"/>
  <c r="G10" i="27"/>
  <c r="F10" i="27" s="1"/>
  <c r="G9" i="3"/>
  <c r="F8" i="3"/>
  <c r="L10" i="27" l="1"/>
  <c r="F11" i="27"/>
  <c r="E14" i="27"/>
  <c r="F10" i="3"/>
  <c r="C39" i="36"/>
  <c r="L12" i="27"/>
  <c r="G10" i="3"/>
  <c r="L14" i="27"/>
  <c r="F9" i="3"/>
  <c r="F15" i="3" s="1"/>
  <c r="E10" i="27"/>
  <c r="E12" i="27"/>
  <c r="E13" i="27" s="1"/>
  <c r="F16" i="3"/>
  <c r="B15" i="3"/>
  <c r="B22" i="3" s="1"/>
  <c r="L11" i="27"/>
  <c r="N13" i="27"/>
  <c r="G13" i="27"/>
  <c r="H9" i="3" l="1"/>
  <c r="E39" i="36"/>
  <c r="E15" i="27"/>
  <c r="D39" i="36"/>
  <c r="G8" i="3"/>
  <c r="G15" i="3" s="1"/>
  <c r="G15" i="27"/>
  <c r="F15" i="27" s="1"/>
  <c r="F13" i="27"/>
  <c r="M13" i="27"/>
  <c r="N15" i="27"/>
  <c r="M15" i="27" s="1"/>
  <c r="L13" i="27"/>
  <c r="L15" i="27" s="1"/>
  <c r="G39" i="36"/>
  <c r="F39" i="36"/>
  <c r="N22" i="26" l="1"/>
  <c r="M22" i="26" s="1"/>
  <c r="N21" i="26"/>
  <c r="L21" i="26"/>
  <c r="G21" i="26"/>
  <c r="F21" i="26" s="1"/>
  <c r="N20" i="26"/>
  <c r="M20" i="26" s="1"/>
  <c r="G20" i="26"/>
  <c r="E20" i="26" s="1"/>
  <c r="F20" i="26"/>
  <c r="N19" i="26"/>
  <c r="M19" i="26" s="1"/>
  <c r="G19" i="26"/>
  <c r="F19" i="26" s="1"/>
  <c r="N18" i="26"/>
  <c r="L18" i="26" s="1"/>
  <c r="G18" i="26"/>
  <c r="E18" i="26" s="1"/>
  <c r="N17" i="26"/>
  <c r="M17" i="26" s="1"/>
  <c r="G17" i="26"/>
  <c r="F17" i="26" s="1"/>
  <c r="N15" i="26"/>
  <c r="M15" i="26" s="1"/>
  <c r="N14" i="26"/>
  <c r="M14" i="26" s="1"/>
  <c r="E14" i="26"/>
  <c r="N13" i="26"/>
  <c r="M13" i="26" s="1"/>
  <c r="G13" i="26"/>
  <c r="E13" i="26" s="1"/>
  <c r="F13" i="26"/>
  <c r="N12" i="26"/>
  <c r="M12" i="26" s="1"/>
  <c r="G12" i="26"/>
  <c r="F12" i="26" s="1"/>
  <c r="N11" i="26"/>
  <c r="M11" i="26" s="1"/>
  <c r="G11" i="26"/>
  <c r="E11" i="26" s="1"/>
  <c r="N10" i="26"/>
  <c r="G10" i="26"/>
  <c r="H14" i="3"/>
  <c r="H23" i="3" s="1"/>
  <c r="H13" i="3"/>
  <c r="H12" i="3"/>
  <c r="F11" i="26" l="1"/>
  <c r="L17" i="26"/>
  <c r="G16" i="26"/>
  <c r="G23" i="26" s="1"/>
  <c r="F23" i="26" s="1"/>
  <c r="F18" i="26"/>
  <c r="L19" i="26"/>
  <c r="N16" i="26"/>
  <c r="N23" i="26" s="1"/>
  <c r="M23" i="26" s="1"/>
  <c r="E12" i="26"/>
  <c r="L15" i="26"/>
  <c r="D16" i="3"/>
  <c r="E56" i="2"/>
  <c r="F10" i="26"/>
  <c r="D19" i="3"/>
  <c r="D9" i="3"/>
  <c r="H16" i="3"/>
  <c r="D20" i="3"/>
  <c r="D21" i="3"/>
  <c r="L10" i="26"/>
  <c r="L12" i="26"/>
  <c r="D18" i="3"/>
  <c r="H17" i="3"/>
  <c r="E10" i="26"/>
  <c r="M10" i="26"/>
  <c r="E19" i="26"/>
  <c r="E21" i="26"/>
  <c r="M16" i="26"/>
  <c r="L11" i="26"/>
  <c r="L13" i="26"/>
  <c r="L14" i="26"/>
  <c r="E17" i="26"/>
  <c r="L20" i="26"/>
  <c r="L22" i="26"/>
  <c r="G18" i="3"/>
  <c r="G22" i="3" s="1"/>
  <c r="D8" i="3"/>
  <c r="F16" i="26" l="1"/>
  <c r="E16" i="26"/>
  <c r="H10" i="3"/>
  <c r="H11" i="3"/>
  <c r="D11" i="3"/>
  <c r="H8" i="3"/>
  <c r="L16" i="26"/>
  <c r="L23" i="26" s="1"/>
  <c r="D10" i="3"/>
  <c r="E23" i="26"/>
  <c r="B19" i="33"/>
  <c r="D28" i="33"/>
  <c r="D25" i="33"/>
  <c r="D22" i="33"/>
  <c r="D26" i="33" s="1"/>
  <c r="B40" i="33"/>
  <c r="B38" i="33"/>
  <c r="B41" i="33" s="1"/>
  <c r="B16" i="33"/>
  <c r="B13" i="33"/>
  <c r="B9" i="33"/>
  <c r="C40" i="22"/>
  <c r="D40" i="22"/>
  <c r="D23" i="22"/>
  <c r="E23" i="22"/>
  <c r="C23" i="22"/>
  <c r="H15" i="3" l="1"/>
  <c r="H22" i="3" s="1"/>
  <c r="D26" i="26"/>
  <c r="D41" i="22"/>
  <c r="C41" i="22"/>
  <c r="E41" i="22"/>
  <c r="D29" i="33"/>
  <c r="B20" i="33"/>
  <c r="B14" i="33"/>
  <c r="E43" i="21" l="1"/>
  <c r="D43" i="21"/>
  <c r="C43" i="21"/>
  <c r="C24" i="5" l="1"/>
  <c r="D24" i="5"/>
  <c r="E24" i="5"/>
  <c r="H20" i="23" l="1"/>
  <c r="C20" i="23"/>
  <c r="O25" i="24" l="1"/>
  <c r="O27" i="24" s="1"/>
  <c r="N25" i="24"/>
  <c r="N27" i="24" s="1"/>
  <c r="M25" i="24"/>
  <c r="M27" i="24" s="1"/>
  <c r="L25" i="24"/>
  <c r="L27" i="24" s="1"/>
  <c r="K25" i="24"/>
  <c r="K27" i="24" s="1"/>
  <c r="J25" i="24"/>
  <c r="J27" i="24" s="1"/>
  <c r="I25" i="24"/>
  <c r="I27" i="24" s="1"/>
  <c r="H25" i="24"/>
  <c r="H27" i="24" s="1"/>
  <c r="G25" i="24"/>
  <c r="G27" i="24" s="1"/>
  <c r="C54" i="2"/>
  <c r="D54" i="2"/>
  <c r="E54" i="2"/>
  <c r="B48" i="33" l="1"/>
  <c r="B46" i="33"/>
  <c r="B44" i="33"/>
  <c r="B49" i="33" l="1"/>
  <c r="B50" i="33" s="1"/>
  <c r="G20" i="23" l="1"/>
  <c r="I12" i="23"/>
  <c r="D20" i="23"/>
  <c r="E20" i="23"/>
  <c r="F20" i="23"/>
  <c r="I20" i="23" l="1"/>
  <c r="C48" i="2"/>
  <c r="D48" i="2"/>
  <c r="C35" i="2"/>
  <c r="D35" i="2"/>
  <c r="E35" i="2"/>
  <c r="C30" i="2"/>
  <c r="D30" i="2"/>
  <c r="E30" i="2"/>
  <c r="D26" i="2" l="1"/>
  <c r="E26" i="2"/>
  <c r="C26" i="2"/>
  <c r="D18" i="2"/>
  <c r="D58" i="2" s="1"/>
  <c r="E18" i="2"/>
  <c r="C18" i="2"/>
  <c r="C58" i="2" l="1"/>
  <c r="C15" i="3"/>
  <c r="C22" i="3" s="1"/>
  <c r="C24" i="3" s="1"/>
  <c r="D15" i="3" l="1"/>
  <c r="D22" i="3" s="1"/>
  <c r="D24" i="3" s="1"/>
  <c r="E48" i="2" l="1"/>
  <c r="E58" i="2" s="1"/>
  <c r="B24" i="3" l="1"/>
  <c r="F22" i="3"/>
  <c r="H24" i="3"/>
  <c r="G24" i="3" l="1"/>
  <c r="F24" i="3"/>
</calcChain>
</file>

<file path=xl/sharedStrings.xml><?xml version="1.0" encoding="utf-8"?>
<sst xmlns="http://schemas.openxmlformats.org/spreadsheetml/2006/main" count="775" uniqueCount="591">
  <si>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</si>
  <si>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</si>
  <si>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</si>
  <si>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</si>
  <si>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</si>
  <si>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</si>
  <si>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</si>
  <si>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</si>
  <si>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</si>
  <si>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</si>
  <si>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</si>
  <si>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Leányvár Község Önkormányzata</t>
  </si>
  <si>
    <t>Építményadó</t>
  </si>
  <si>
    <t>Kiadások összesen</t>
  </si>
  <si>
    <t>Helyi adónál biztosított kedvezmények</t>
  </si>
  <si>
    <t>Bérbeadásnál nyújtott kedvezmény</t>
  </si>
  <si>
    <t>Egyéb nyújtott kedvezmény</t>
  </si>
  <si>
    <t>Visszanem térítendő lakás építási tám.</t>
  </si>
  <si>
    <t>Működési bevételek</t>
  </si>
  <si>
    <t>Intézmény finanszírozás</t>
  </si>
  <si>
    <t>Halmozódásmentes főösszeg</t>
  </si>
  <si>
    <t>Személyi juttatások (K1)</t>
  </si>
  <si>
    <t>Munkaadót terh. járulékok és szoc. h. adó (K2)</t>
  </si>
  <si>
    <t>Dologi kiadások (K3)</t>
  </si>
  <si>
    <t>Ellátottak pénzbeli juttatásai (K4)</t>
  </si>
  <si>
    <t>Beruházások (K6)</t>
  </si>
  <si>
    <t>Felújítások (K7)</t>
  </si>
  <si>
    <t>Egyéb műk. c. tám. bev. államh.-on belülről (B16)</t>
  </si>
  <si>
    <t>Egyéb felhalm. c. támog. bev. államh. bel. (B25)</t>
  </si>
  <si>
    <t>Közhatalmi bevételek (B3)</t>
  </si>
  <si>
    <t>Működési bevételek (B4)</t>
  </si>
  <si>
    <t>Felhalmozási bevételek (B5)</t>
  </si>
  <si>
    <t>Maradvány igénybevétele (B813) önkormányzat</t>
  </si>
  <si>
    <t>Maradvány igénybevétele (B813) óvoda</t>
  </si>
  <si>
    <t>Központi, irányítószervi támogatás (B816)</t>
  </si>
  <si>
    <t>Működési bevételek összesen</t>
  </si>
  <si>
    <t>Ellátási díjak</t>
  </si>
  <si>
    <t>Önkormányzatok működési tám. összesen</t>
  </si>
  <si>
    <t>Közhatalmi bevételek</t>
  </si>
  <si>
    <t>Telekadó</t>
  </si>
  <si>
    <t>Közhatalmi bevételek összesen</t>
  </si>
  <si>
    <t xml:space="preserve">Egyéb műk. c. tám. bev. államh.-on belülről </t>
  </si>
  <si>
    <t>Önkormányzatok működési támogatása</t>
  </si>
  <si>
    <t>Ellátottak pénzbeli juttatásai</t>
  </si>
  <si>
    <t>összesen</t>
  </si>
  <si>
    <t>Önkormányzatok működési támogatása (B11)</t>
  </si>
  <si>
    <t>Működési támogatás</t>
  </si>
  <si>
    <t>Támogatás mindösszesen</t>
  </si>
  <si>
    <t>Beruházási kiadások</t>
  </si>
  <si>
    <t>Felújítási kiadások</t>
  </si>
  <si>
    <t>Felhalmozási kiadások összesen:</t>
  </si>
  <si>
    <t>Szolgáltatások ellenértéke</t>
  </si>
  <si>
    <t>Tulajdonosi bevételek</t>
  </si>
  <si>
    <t>Kiszámlázott általános forgalmi adó</t>
  </si>
  <si>
    <t>Állandó jelleggel végzett iparűzési tevékenység után fizetett helyi adó</t>
  </si>
  <si>
    <t>Belföldi gépjárművek adójának  a helyi önkormányzatot megillető része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</si>
  <si>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</si>
  <si>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</si>
  <si>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</si>
  <si>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</si>
  <si>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Ellátottak pénzbeli juttatásai összesen</t>
  </si>
  <si>
    <t xml:space="preserve">Temetési segély </t>
  </si>
  <si>
    <t>Egyéb tárgyi eszközök beszerzése, létesítése</t>
  </si>
  <si>
    <t>Beruházási célú előzetesen felszámított általános forgalmi adó</t>
  </si>
  <si>
    <t>Ingatlanok felújítása</t>
  </si>
  <si>
    <t>Általános forgalmi adó visszatérítése</t>
  </si>
  <si>
    <t>Egyéb közhatalmi bevétel</t>
  </si>
  <si>
    <t>Likvidtartalék</t>
  </si>
  <si>
    <t>adatok: ezer forintban</t>
  </si>
  <si>
    <t>Munkaadót terhelő járulékok</t>
  </si>
  <si>
    <t>055131</t>
  </si>
  <si>
    <t>059141</t>
  </si>
  <si>
    <t>adatok: Ft-ban</t>
  </si>
  <si>
    <t>Főkönyvi szám</t>
  </si>
  <si>
    <t>Főkönyvi szám neve</t>
  </si>
  <si>
    <t>Eredeti előirányzat</t>
  </si>
  <si>
    <t>%</t>
  </si>
  <si>
    <t>091111</t>
  </si>
  <si>
    <t>091121</t>
  </si>
  <si>
    <t>091131</t>
  </si>
  <si>
    <t>091141</t>
  </si>
  <si>
    <t>091151</t>
  </si>
  <si>
    <t>Működési célú költségvetési támogatások és kiegészítő támogatások</t>
  </si>
  <si>
    <t>0911   Önkormányzatok működési támogatása</t>
  </si>
  <si>
    <t>0916071</t>
  </si>
  <si>
    <t>Egyéb működési célú támogatások bevételei államháztartáson belülről-helyi önkormányzatok és költségvetési szerveik</t>
  </si>
  <si>
    <t>09161</t>
  </si>
  <si>
    <t>Egyéb működési célú támogatások bevételei államháztartáson belülről</t>
  </si>
  <si>
    <t>093411</t>
  </si>
  <si>
    <t>093441</t>
  </si>
  <si>
    <t>09351071</t>
  </si>
  <si>
    <t>0935411</t>
  </si>
  <si>
    <t>09355022</t>
  </si>
  <si>
    <t>Talajterhelési díj</t>
  </si>
  <si>
    <t>0936121</t>
  </si>
  <si>
    <t>Egyéb bírság</t>
  </si>
  <si>
    <t>0936162</t>
  </si>
  <si>
    <t>0936172</t>
  </si>
  <si>
    <t>Késedelmi és önellenőrzési pótlék</t>
  </si>
  <si>
    <t>093   Közhatalmi bevételek</t>
  </si>
  <si>
    <t>094022</t>
  </si>
  <si>
    <t>094041</t>
  </si>
  <si>
    <t>094051</t>
  </si>
  <si>
    <t>094061</t>
  </si>
  <si>
    <t>094071</t>
  </si>
  <si>
    <t>094082</t>
  </si>
  <si>
    <t>Kamatbevételek</t>
  </si>
  <si>
    <t>094111</t>
  </si>
  <si>
    <t>Egyéb működési bevételek</t>
  </si>
  <si>
    <t>094   Működési bevételek</t>
  </si>
  <si>
    <t>095211</t>
  </si>
  <si>
    <t>Ingatlan értékesítés</t>
  </si>
  <si>
    <t>09641</t>
  </si>
  <si>
    <t>Működési célú visszatérítendő támogatások, kölcsönök visszatérülése államháztartáson kívülről</t>
  </si>
  <si>
    <t>0965091</t>
  </si>
  <si>
    <t>Egyéb működési célú átvett pénzeszközök-Európai Unió</t>
  </si>
  <si>
    <t>Egyéb felhalmozási célú átvett pénzeszközök-háztartások</t>
  </si>
  <si>
    <t>0925031</t>
  </si>
  <si>
    <t>Egyéb felhalmozási célú támogatások bevételei államháztartáson belülről-fejezeti kezelésű előirányzatok EU-s programok és azok hazai társfinanszírozása</t>
  </si>
  <si>
    <t>0981311</t>
  </si>
  <si>
    <t>Előző év költségvetési maradványának igénybevétele</t>
  </si>
  <si>
    <t>Bevételek összesen</t>
  </si>
  <si>
    <t>05110111</t>
  </si>
  <si>
    <t>0511091</t>
  </si>
  <si>
    <t>Közlekedési költségtérítés</t>
  </si>
  <si>
    <t>0511101</t>
  </si>
  <si>
    <t>Egyéb költségtérítések</t>
  </si>
  <si>
    <t>0511131</t>
  </si>
  <si>
    <t>Foglalkoztatottak egyéb személyi juttatásai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</si>
  <si>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</si>
  <si>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</si>
  <si>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</si>
  <si>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</si>
  <si>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0512361</t>
  </si>
  <si>
    <t>05211</t>
  </si>
  <si>
    <t>Szociális hozzájárulási adó</t>
  </si>
  <si>
    <t>05261</t>
  </si>
  <si>
    <t>Más járulék fizetési kötelezettség</t>
  </si>
  <si>
    <t>053111</t>
  </si>
  <si>
    <t>Szakmai anyagok beszerzése</t>
  </si>
  <si>
    <t>053121</t>
  </si>
  <si>
    <t>Üzemeltetési anyagok beszerzése</t>
  </si>
  <si>
    <t>0532111</t>
  </si>
  <si>
    <t>0532211</t>
  </si>
  <si>
    <t>Telefon, telefax, telex, mobíl díj</t>
  </si>
  <si>
    <t>053311</t>
  </si>
  <si>
    <t>Közüzemidíjak</t>
  </si>
  <si>
    <t>053321</t>
  </si>
  <si>
    <t>Vásárolt élelmezés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</si>
  <si>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</si>
  <si>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</si>
  <si>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</si>
  <si>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</si>
  <si>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</si>
  <si>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</si>
  <si>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053371</t>
  </si>
  <si>
    <t>Egyéb szolgáltatások</t>
  </si>
  <si>
    <t>0534111</t>
  </si>
  <si>
    <t>Foglalkoztatottak kiküldetései</t>
  </si>
  <si>
    <t>053511</t>
  </si>
  <si>
    <t>Műk-i célú előzetesen felszámított áfa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</si>
  <si>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</si>
  <si>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</si>
  <si>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</si>
  <si>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</si>
  <si>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</si>
  <si>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</si>
  <si>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0548</t>
  </si>
  <si>
    <t>Lakásfennt-i támogatás [Szoctv. 45. § ]</t>
  </si>
  <si>
    <t>054831</t>
  </si>
  <si>
    <t>Egyéb, Önkormányzat rendeletében megállapított juttatás</t>
  </si>
  <si>
    <t>054851</t>
  </si>
  <si>
    <t>Önkormányzati segély [Szoctv. 45.§]</t>
  </si>
  <si>
    <t>054861</t>
  </si>
  <si>
    <t>Temetési segély [Szoctv. 46. §]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</si>
  <si>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</si>
  <si>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</si>
  <si>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</si>
  <si>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</si>
  <si>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Egyéb működési célú támogatások ÁH-on belülre</t>
  </si>
  <si>
    <t>055121</t>
  </si>
  <si>
    <t>Egyéb működési célú támogatások ÁH-on kívülre</t>
  </si>
  <si>
    <t>05612</t>
  </si>
  <si>
    <t>Immateriális javak beszerzése, létesítése</t>
  </si>
  <si>
    <t>05621</t>
  </si>
  <si>
    <t>Ingatlanok beszerzése, létesítése</t>
  </si>
  <si>
    <t>05631</t>
  </si>
  <si>
    <t>Informatikai eszközök beszerzése, létesítése</t>
  </si>
  <si>
    <t>05641</t>
  </si>
  <si>
    <t>05671</t>
  </si>
  <si>
    <t>Beruházási célú előzetesen felszámított áfa</t>
  </si>
  <si>
    <t>05711</t>
  </si>
  <si>
    <t>05731</t>
  </si>
  <si>
    <t>Egyéb tárgyi eszközök felújítása</t>
  </si>
  <si>
    <t>05741</t>
  </si>
  <si>
    <t>Felújítási célú előzetesen felszámított áfa</t>
  </si>
  <si>
    <t>Államháztartáson belüli megelőlegezések visszafizetése</t>
  </si>
  <si>
    <t>059151</t>
  </si>
  <si>
    <t>Központi, irányító szervi támogatás folyósítása</t>
  </si>
  <si>
    <t>Tartalékok (általános)</t>
  </si>
  <si>
    <t>Központi irányítószervi kiadások folyósítása (K9)</t>
  </si>
  <si>
    <t>ÁHT-on belüli megelőlegezések visszafiz. (K91)</t>
  </si>
  <si>
    <t>0511021</t>
  </si>
  <si>
    <t>Normatív jutalmak</t>
  </si>
  <si>
    <t>0511041</t>
  </si>
  <si>
    <t>Készenléti, ügyeleti, helyettesítési díj, túlóra, túlszolgálat</t>
  </si>
  <si>
    <t>053411</t>
  </si>
  <si>
    <t>Kiküldetések kiadásai</t>
  </si>
  <si>
    <t>Működési célú előzetesen felszámított általános forgalmi adó</t>
  </si>
  <si>
    <t>adatok: forintban</t>
  </si>
  <si>
    <t>Felhalmozási bevételek összesen</t>
  </si>
  <si>
    <t>Beruházási kiadások összesen:</t>
  </si>
  <si>
    <t>Felújítási kiadások összesen:</t>
  </si>
  <si>
    <t>Összeg</t>
  </si>
  <si>
    <t>Felújítási célú előzetesen felszámított általános forgalmi adó</t>
  </si>
  <si>
    <t>Mindösszesen:</t>
  </si>
  <si>
    <t>Jogcím</t>
  </si>
  <si>
    <t>05421</t>
  </si>
  <si>
    <t>Felhalmozási célú önk-i támogatások (B21)</t>
  </si>
  <si>
    <t>Felhalmozási c. átvett pénzeszk. Áht-on kívülről</t>
  </si>
  <si>
    <t>Felhalmozási c. átvett pénzeszk. Áht-on kívülről összesen</t>
  </si>
  <si>
    <t>Egyéb műk. c. tám. bev. államh.-on belülről összesen</t>
  </si>
  <si>
    <t>Összes bevétel:</t>
  </si>
  <si>
    <t xml:space="preserve">Felhalmozási célú önkormányzati támogatás </t>
  </si>
  <si>
    <t>Felhalmozási célú támogatások Áht-on belülről</t>
  </si>
  <si>
    <t>Eredeti EI</t>
  </si>
  <si>
    <t>Módosított EI</t>
  </si>
  <si>
    <t>Teljesítés</t>
  </si>
  <si>
    <t>I/2.számú melléklet</t>
  </si>
  <si>
    <t>0941142</t>
  </si>
  <si>
    <t>1 és 2 forintos érmék forgalomból történő kivonása miatti kerekítési különbözet</t>
  </si>
  <si>
    <t>0952 Felhalmozási bevételek</t>
  </si>
  <si>
    <t>I/3. számú melléklet</t>
  </si>
  <si>
    <t>Köztisztviselők,közalkalmazottak bére</t>
  </si>
  <si>
    <t>Áht-on belüli megelőlegezések (B814)</t>
  </si>
  <si>
    <t>Egyéb műk. célú támog. Áht-on belülre (K502,506)</t>
  </si>
  <si>
    <t>Egyéb műk. c. támog. államházt.kívülre (K512)</t>
  </si>
  <si>
    <t>Tartalékok (K513)</t>
  </si>
  <si>
    <t>Szolgáltatások ellenértéke (B402)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</si>
  <si>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</si>
  <si>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</si>
  <si>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</si>
  <si>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</si>
  <si>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Kamatbevételek (B408)</t>
  </si>
  <si>
    <t>Egyéb működési bevételek (B411)</t>
  </si>
  <si>
    <t>Állandó jelleggel végzett iparűzési tev. után fizetett helyi adó</t>
  </si>
  <si>
    <t>Belföldi gépjárművek adójának  a helyi önk-ot megillető része</t>
  </si>
  <si>
    <t>Központi kezelésű ei-tól műk-i támogatás (091632)</t>
  </si>
  <si>
    <t>ebből: Nemzeti Egbizt. Alapkezelő által nyújtott tám.</t>
  </si>
  <si>
    <t>Elkülönített állami pénzalapok (091635)</t>
  </si>
  <si>
    <t>ebből: Diákmunka finanszírozás</t>
  </si>
  <si>
    <t>ebből: Közfoglalkoztatottak finanszírozása</t>
  </si>
  <si>
    <t>Ingatlanok értékesítése</t>
  </si>
  <si>
    <t>Egyéb tárgyi eszköz értékesítése (gépjármű)</t>
  </si>
  <si>
    <t>Egyéb felhalmozási célú támog. Áht-on belülről</t>
  </si>
  <si>
    <t>Családi támogatások (Erzsébet utalvány) (K42)</t>
  </si>
  <si>
    <t>ebből: egyéb, az önkormányzat rendeletében megállapított juttatás (K48)</t>
  </si>
  <si>
    <t>Beiskolázási támogatás</t>
  </si>
  <si>
    <t>Gyerekszületési támogatás</t>
  </si>
  <si>
    <t xml:space="preserve">Időskorúak támogatása </t>
  </si>
  <si>
    <t>ebből: települési támogatás (Szoc.tv. 45.§) (K48)</t>
  </si>
  <si>
    <t>Egyéb, nem intézményi ellátások  (K48)</t>
  </si>
  <si>
    <t>Bölcsödei ellátás támogatása</t>
  </si>
  <si>
    <t>Települési támogatás lakhatásra</t>
  </si>
  <si>
    <t>Rovat</t>
  </si>
  <si>
    <t>Intézményi működési bevételek - teljesítési adatok</t>
  </si>
  <si>
    <t>B402</t>
  </si>
  <si>
    <t>B404</t>
  </si>
  <si>
    <t>B405</t>
  </si>
  <si>
    <t>B406</t>
  </si>
  <si>
    <t>B407</t>
  </si>
  <si>
    <t>B408</t>
  </si>
  <si>
    <t>Egyéb kapott kamatok és kamatjell. Bevételek</t>
  </si>
  <si>
    <t>B411</t>
  </si>
  <si>
    <t>Működési bevételek összesen:</t>
  </si>
  <si>
    <t>Köztemető fenntartás</t>
  </si>
  <si>
    <t>Szennyvíz gyűjtés, tisztítás</t>
  </si>
  <si>
    <t>Közművelődés</t>
  </si>
  <si>
    <t>Önk-i jogalkotás, igazgatás</t>
  </si>
  <si>
    <t>Gyermekétk. Óvoda</t>
  </si>
  <si>
    <t>Gyermekétk. Iskola</t>
  </si>
  <si>
    <t>Önkormányzat összesen</t>
  </si>
  <si>
    <t>Kiadások kormányati funkciók (COFOG) szerinti bontásban (összesítő)</t>
  </si>
  <si>
    <t>adatok: ezer Ft-ban</t>
  </si>
  <si>
    <t>Kormányzati funkció (COFOG)</t>
  </si>
  <si>
    <t>011130 - Önkormányzatok és önkormányzati hivatalok jogalkotó és általános igazgatási tevékenysége</t>
  </si>
  <si>
    <t>013320 - Köztemető-fenntartás és -működtetés</t>
  </si>
  <si>
    <t>016080 - Kiemelt állami és önkormányzati rendezvények</t>
  </si>
  <si>
    <t>045160 - Közutak, hidak, alagutak üzemeltetése, fenntartása</t>
  </si>
  <si>
    <t>052020 - Szennyvíz gyűjtése, tisztítása, elhelyezése</t>
  </si>
  <si>
    <t>064010 - Közvilágítás</t>
  </si>
  <si>
    <t>066020 - Város-, községgazdálkodási egyéb szolgáltatások</t>
  </si>
  <si>
    <t>074031 - Család és nővédelmi egészségügyi gondozás</t>
  </si>
  <si>
    <t>082042 - Könyvtári állomány gyarapítása, nyilvántartása</t>
  </si>
  <si>
    <t>082092 - Közművelődés – hagyományos közösségi kulturális értékek gondozása</t>
  </si>
  <si>
    <t>096015 - Gyermekétkeztetés köznevelési intézményben</t>
  </si>
  <si>
    <t>107060 - Egyéb szociális pénzbeni és természetbeni ellátások</t>
  </si>
  <si>
    <t>Önkormányzat összesen:</t>
  </si>
  <si>
    <t>Helyi önkormányzatok előző évi elszámolásából származó kiadások</t>
  </si>
  <si>
    <t>Egyéb működési célú támogatások Áht-on belülre</t>
  </si>
  <si>
    <t>ebből: Támogatáskezelőnek utalt Bursa támogatás</t>
  </si>
  <si>
    <t>ebből: Piliscsévi Közös Hivatalnak utalt támogatás</t>
  </si>
  <si>
    <t>ebből: Dorog és Térsége Családsegítőnek utalt hozzájárulás</t>
  </si>
  <si>
    <t>Egyéb működési célú támogatások Áht-on kívülre</t>
  </si>
  <si>
    <t>Egyéb működési célú támogatások Áht-on belülre összesen:</t>
  </si>
  <si>
    <t>Egyéb működési célú kiadások összesen:</t>
  </si>
  <si>
    <t>Leányvári Sportegyesület - Judo támogatása</t>
  </si>
  <si>
    <t>Leányvári Iskoláért Alapítvány támogatása</t>
  </si>
  <si>
    <t>Leányvári Nagycsaládosok Egyesülete támogatása</t>
  </si>
  <si>
    <t>Piliscsévi Sportegyesület támogatása</t>
  </si>
  <si>
    <t>ESZKÖZÖK</t>
  </si>
  <si>
    <t>FORRÁSOK</t>
  </si>
  <si>
    <t>A/I/1 Vagyoni értékű jogok</t>
  </si>
  <si>
    <t>G/I  Nemzeti vagyon induláskori értéke</t>
  </si>
  <si>
    <t>A/I/2 Szellemi termékek</t>
  </si>
  <si>
    <t>G/III Egyéb eszközök induláskori értéke és változásai</t>
  </si>
  <si>
    <t>A/I Immateriális javak (=A/I/1+A/I/2+A/I/3)</t>
  </si>
  <si>
    <t>G/IV Felhalmozott eredmény</t>
  </si>
  <si>
    <t>A/II/1 Ingatlanok és a kapcsolódó vagyoni értékű jogok</t>
  </si>
  <si>
    <t>G/VI Mérleg szerinti eredmény</t>
  </si>
  <si>
    <t>A/II/2 Gépek, berendezések, felszerelések, járművek</t>
  </si>
  <si>
    <t>G/ SAJÁT TŐKE  (= G/I+…+G/VI)</t>
  </si>
  <si>
    <t>A/II/4 Beruházások, felújítások</t>
  </si>
  <si>
    <t>H/I/2 Költségvetési évben esedékes kötelezettségek munkaadókat terhelő járulékokra és szociális hozzájárulási adóra</t>
  </si>
  <si>
    <t>A/II Tárgyi eszközök  (=A/II/1+...+A/II/5)</t>
  </si>
  <si>
    <t>H/I/3 Költségvetési évben esedékes kötelezettségek dologi kiadásokra</t>
  </si>
  <si>
    <t>A) NEMZETI VAGYONBA TARTOZÓ BEFEKTETETT ESZKÖZÖK (=A/I+A/II+A/III+A/IV)</t>
  </si>
  <si>
    <t>H/I/4 Költségvetési évben esedékes kötelezettségek ellátottak pénzbeli juttatásaira</t>
  </si>
  <si>
    <t>C/II/1 Forintpénztár</t>
  </si>
  <si>
    <t>H/I/6 Költségvetési évben esedékes kötelezettségek beruházásokra</t>
  </si>
  <si>
    <t>C/II Pénztárak, csekkek, betétkönyvek (=C/II/1+C/II/2+C/II/3)</t>
  </si>
  <si>
    <t>H/I/7 Költségvetési évben esedékes kötelezettségek felújításokra</t>
  </si>
  <si>
    <t>C/III/1 Kincstáron kívüli forintszámlák</t>
  </si>
  <si>
    <t>H/I/9 Költségvetési évben esedékes kötelezettségek finanszírozási kiadásokra (&gt;=H/I/9a+…+H/I/9l)</t>
  </si>
  <si>
    <t>C/III Forintszámlák (=C/III/1+C/III/2)</t>
  </si>
  <si>
    <t>H/I/9g - ebből: költségvetési évben esedékes kötelezettségek államháztartáson belüli megelőlegezések visszafizetésére</t>
  </si>
  <si>
    <t>C) PÉNZESZKÖZÖK (=C/I+…+C/IV)</t>
  </si>
  <si>
    <t>H/I Költségvetési évben esedékes kötelezettségek (=H/I/1+…+H/I/9)</t>
  </si>
  <si>
    <t>D/I/3 Költségvetési évben esedékes követelések közhatalmi bevételre (=D/I/3a+…+D/I/3f)</t>
  </si>
  <si>
    <t>H/II/9 Költségvetési évet követően esedékes kötelezettségek finanszírozási kiadásokra (&gt;=H/II/9a+…+H/II/9i)</t>
  </si>
  <si>
    <t>D/I/3d - ebből: költségvetési évben esedékes követelések vagyoni típusú adókra</t>
  </si>
  <si>
    <t>H/II Költségvetési évet követően esedékes kötelezettségek (=H/II/1+…+H/II/9)</t>
  </si>
  <si>
    <t>D/I/3e - ebből: költségvetési évben esedékes követelések termékek és szolgáltatások adóira</t>
  </si>
  <si>
    <t>H/III/3 Más szervezetet megillető bevételek elszámolása</t>
  </si>
  <si>
    <t>D/I/3f - ebből: költségvetési évben esedékes követelések egyéb közhatalmi bevételekre</t>
  </si>
  <si>
    <t>D/I/4 Költségvetési évben esedékes követelések működési bevételre (=D/I/4a+…+D/I/4i)</t>
  </si>
  <si>
    <t>H/III Kötelezettség jellegű sajátos elszámolások (=H/III/1+…+H/III/10)</t>
  </si>
  <si>
    <t>D/I/4a - ebből: költségvetési évben esedékes követelések készletértékesítés ellenértékére, szolgáltatások ellenértékére, közvetített szolgáltatások ellenértékére</t>
  </si>
  <si>
    <t>H) KÖTELEZETTSÉGEK (=H/I+H/II+H/III)</t>
  </si>
  <si>
    <t>D/I/4b - ebből: költségvetési évben esedékes követelések tulajdonosi bevételekre</t>
  </si>
  <si>
    <t>FORRÁSOK ÖSSZESEN (=G+H+I+J)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</si>
  <si>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</si>
  <si>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</si>
  <si>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</si>
  <si>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</si>
  <si>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</si>
  <si>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</si>
  <si>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</si>
  <si>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</si>
  <si>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</si>
  <si>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</si>
  <si>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</si>
  <si>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D/III Követelés jellegű sajátos elszámolások (=D/III/1+…+D/III/9)</t>
  </si>
  <si>
    <t>D) KÖVETELÉSEK  (=D/I+D/II+D/III)</t>
  </si>
  <si>
    <t>ESZKÖZÖK ÖSSZESEN (=A+B+C+D+E+F)</t>
  </si>
  <si>
    <t>Leányvár Község Önkormányzatának vagyonmérlege</t>
  </si>
  <si>
    <t>C/III/2 Kincstárban vezetett forintszámlák</t>
  </si>
  <si>
    <t>E/I/2 Más előzetesen felszámított levonható általános forgalmi adó</t>
  </si>
  <si>
    <t>E/I/4 Más előzetesen felszámított nem levonható általános forgalmi adó</t>
  </si>
  <si>
    <t>E/II/2 Más fizetendő forgalmi adó</t>
  </si>
  <si>
    <t>E/III/1 December havi illetmények, munkabérek elszámolása</t>
  </si>
  <si>
    <t>E/I Előzetesen felszámított általános forgalmi adó elszámolása (=E/I/1+…+E/I/4)</t>
  </si>
  <si>
    <t>E/II Fizetendő általános forgalmi adó elszámolása (=E/II/1+E/II/2)</t>
  </si>
  <si>
    <t>E/III Egyéb sajátos eszközoldali elszámolások (=E/III/1+E/III/2)</t>
  </si>
  <si>
    <t>E) EGYÉB SAJÁTOS ESZKÖZOLDALI  ELSZÁMOLÁSOK (=E/I+…+E/III)</t>
  </si>
  <si>
    <t>H/II/9e - ebből költségvetési évet követően esedékes kötelezettségek Áht-on belüli megelőlegezések visszafiz.</t>
  </si>
  <si>
    <t>H/III/1 Kapott előlegek</t>
  </si>
  <si>
    <t>Az önkormányzat által nyújtott közvetett támogatások</t>
  </si>
  <si>
    <t>Az önkormányzat adósság állománya</t>
  </si>
  <si>
    <t>Típus</t>
  </si>
  <si>
    <t>Belföldi szállító</t>
  </si>
  <si>
    <t>Lejárat</t>
  </si>
  <si>
    <t>Nyt.szla</t>
  </si>
  <si>
    <t>0911</t>
  </si>
  <si>
    <t>051</t>
  </si>
  <si>
    <t>0916</t>
  </si>
  <si>
    <t>Egyéb műk-i célú tám. ÁH-on belülről</t>
  </si>
  <si>
    <t>052</t>
  </si>
  <si>
    <t>092</t>
  </si>
  <si>
    <t>Felhalmozási c. tám. ÁH-on belülről</t>
  </si>
  <si>
    <t>053</t>
  </si>
  <si>
    <t>093</t>
  </si>
  <si>
    <t>054</t>
  </si>
  <si>
    <t>094</t>
  </si>
  <si>
    <t>055</t>
  </si>
  <si>
    <t>059</t>
  </si>
  <si>
    <t>Irányítószervi támogatás</t>
  </si>
  <si>
    <t>09813</t>
  </si>
  <si>
    <t>Önkorm. Pénzmaradványa igénybevét.</t>
  </si>
  <si>
    <t>056-057</t>
  </si>
  <si>
    <t>Mérleg</t>
  </si>
  <si>
    <t>Munkaadót terh. befizetések</t>
  </si>
  <si>
    <t>Pénzmaradvány</t>
  </si>
  <si>
    <t>Maradvány</t>
  </si>
  <si>
    <t>0916   Egyéb működési célú támogatások bevételei ÁH-on belülről</t>
  </si>
  <si>
    <t>09213</t>
  </si>
  <si>
    <t>Felhalmozási célú önkormányzati támogatások bevételei</t>
  </si>
  <si>
    <t>093432</t>
  </si>
  <si>
    <t>Magánszemélyek kommunális adója</t>
  </si>
  <si>
    <t>0936112</t>
  </si>
  <si>
    <t>Szabálysértési pénz- és helyszíni bírság és a közlekedési szabályszegések után kiszabott közigazgatási bírság helyi önkormányzatot megillető része</t>
  </si>
  <si>
    <t>09362</t>
  </si>
  <si>
    <t>Egyéb közhatalmi bevételek</t>
  </si>
  <si>
    <t>098141</t>
  </si>
  <si>
    <t>Államháztartáson belüli megelőlegezések teljesítése</t>
  </si>
  <si>
    <t>05110131</t>
  </si>
  <si>
    <t>MT alapján teljes, részmunkaidős bére</t>
  </si>
  <si>
    <t>Reprezentáció, üzleti ajándék</t>
  </si>
  <si>
    <t>0531111</t>
  </si>
  <si>
    <t>Gyógyszer</t>
  </si>
  <si>
    <t>0531121</t>
  </si>
  <si>
    <t>Könyv, folyóirat</t>
  </si>
  <si>
    <t>0531141</t>
  </si>
  <si>
    <t>Informatikai eszközök</t>
  </si>
  <si>
    <t>0531211</t>
  </si>
  <si>
    <t>Élelmiszer</t>
  </si>
  <si>
    <t>0531221</t>
  </si>
  <si>
    <t>Irodaszer, nyomtatvány</t>
  </si>
  <si>
    <t>0531231</t>
  </si>
  <si>
    <t>Hajtó és kenőanyag</t>
  </si>
  <si>
    <t>0531241</t>
  </si>
  <si>
    <t>Munka és védőruha</t>
  </si>
  <si>
    <t>0531251</t>
  </si>
  <si>
    <t>Nyomtatást segítő anyagok</t>
  </si>
  <si>
    <t>0531261</t>
  </si>
  <si>
    <t>Amelyek nem számolhatóak el szakmai anyagnak</t>
  </si>
  <si>
    <t>Internet díj</t>
  </si>
  <si>
    <t>0533111</t>
  </si>
  <si>
    <t>ebből: villamos energia</t>
  </si>
  <si>
    <t>0533121</t>
  </si>
  <si>
    <t>ebből: gázdíj</t>
  </si>
  <si>
    <t>0533131</t>
  </si>
  <si>
    <t>ebből: víz- és csatornadíj</t>
  </si>
  <si>
    <t>0535531</t>
  </si>
  <si>
    <t>1 és 2 forintos érmék kerekítési különbözete</t>
  </si>
  <si>
    <t>Egyéb pénzbeni és természetbeni gyermekvédelmi ell.</t>
  </si>
  <si>
    <t>05471</t>
  </si>
  <si>
    <t>Intézményi ellátottak pénzbeli juttatásai</t>
  </si>
  <si>
    <t>055061</t>
  </si>
  <si>
    <t>Egyéb, működési célú támogatások Áht-on belülre</t>
  </si>
  <si>
    <t>Szociális juttatások</t>
  </si>
  <si>
    <t>055081</t>
  </si>
  <si>
    <t>Működési célú visszatérítendő támogatások, kölcsönök nyújtása államháztartáson kívülre</t>
  </si>
  <si>
    <t>Átadott pénzeszközök</t>
  </si>
  <si>
    <t>Fejlesztések</t>
  </si>
  <si>
    <t>05841</t>
  </si>
  <si>
    <t>Fejezeti kezelésű EI-nak EU-s progr.-ra  nyújtott felhalm-i c. támog.</t>
  </si>
  <si>
    <t>Tartalékok (elköt.pénzm..terh.)</t>
  </si>
  <si>
    <t>Tárgyévi működési bevételek</t>
  </si>
  <si>
    <t>0952</t>
  </si>
  <si>
    <t>Fejlesztés, felújítás</t>
  </si>
  <si>
    <t>Céltartalék (elköt.pm.terhére)</t>
  </si>
  <si>
    <t>Államháztartáson belüli megelőlegezés</t>
  </si>
  <si>
    <t>058</t>
  </si>
  <si>
    <t>EU-s pályázati visszafizetés</t>
  </si>
  <si>
    <t>ÁHT-n belüli megelőlegezés visszafiz.</t>
  </si>
  <si>
    <t>Bér</t>
  </si>
  <si>
    <t>Járulék</t>
  </si>
  <si>
    <t>Dologi kiadás</t>
  </si>
  <si>
    <t>III.sz. mód.</t>
  </si>
  <si>
    <t>104037 - Intézményen kívüli gyermekétkeztetés</t>
  </si>
  <si>
    <t>Leányvári Óvoda összesen:</t>
  </si>
  <si>
    <t>III.sz. EI módosítás</t>
  </si>
  <si>
    <t>Reprezentáció</t>
  </si>
  <si>
    <t>09411</t>
  </si>
  <si>
    <t>09816</t>
  </si>
  <si>
    <t>Intézmény fin.(állami tám.)</t>
  </si>
  <si>
    <t>Intézmény fin.(önkorm.hozzáj.)</t>
  </si>
  <si>
    <t>051-053</t>
  </si>
  <si>
    <t>056</t>
  </si>
  <si>
    <t>Beruházás</t>
  </si>
  <si>
    <t>ebből: Erzsébet utalványok és gyermekvédelmi támogatás</t>
  </si>
  <si>
    <t>Közművelődési érdekeltségnövelő támogatás</t>
  </si>
  <si>
    <t>ebből: szociális tüzifa pályázatra beérkezett kiegészítő támogatás</t>
  </si>
  <si>
    <t>Rendszeres gyermekvédelmi pénzbeli ellátás (K42)</t>
  </si>
  <si>
    <t>Rendkívüli települési támogatás</t>
  </si>
  <si>
    <t>óvodai informatikai eszközök beszerzése</t>
  </si>
  <si>
    <t xml:space="preserve">                     ebből:   Panoráma utca folytatása</t>
  </si>
  <si>
    <t>ebből: Dorog és Térsége házi segítségnyújtásra utalt hj.</t>
  </si>
  <si>
    <t>Leányvári Német Nemzetiségi Kulturális Egyesület támogatása</t>
  </si>
  <si>
    <t>Országos Mentőszolgálat Alapítvány támogatása</t>
  </si>
  <si>
    <t>Települési Önkormányzatok Országos Szövetsége támogatása</t>
  </si>
  <si>
    <t>Gerecse-Pilis Vízi Társulat tagdíj</t>
  </si>
  <si>
    <t>ISTER-Granum EGTC</t>
  </si>
  <si>
    <t xml:space="preserve">Duna-Vértes Köze Regionális Hulladékgazdálkodás </t>
  </si>
  <si>
    <t>Rekultivált tokodaltárói MIKSICI hulladéklerakónak utalt hj.</t>
  </si>
  <si>
    <t>D/III/4 Forgótőke elszámolása</t>
  </si>
  <si>
    <t>J/2 Költségek, ráfordítások passzív időbeli elhatárolása</t>
  </si>
  <si>
    <t>J) PASSZIV IDŐBELI ELHATÁROLÁSOK (=J/2)</t>
  </si>
  <si>
    <t>2019. évi költségvetési beszámoló</t>
  </si>
  <si>
    <t>Teljesítés     2019.12.31-én</t>
  </si>
  <si>
    <t>09251</t>
  </si>
  <si>
    <t>Egyéb fejezeti kezelésű előirányzattól felhalmozási célú támogatások bevételeti</t>
  </si>
  <si>
    <t>092   Felhalmozási célú önkormányzati támogatások</t>
  </si>
  <si>
    <t>094031</t>
  </si>
  <si>
    <t>Közvetített szolgáltatások ellenértéke</t>
  </si>
  <si>
    <t>Kiadások visszatérítései</t>
  </si>
  <si>
    <t>097533</t>
  </si>
  <si>
    <t>Teljesítés    2019.12.31-én</t>
  </si>
  <si>
    <t>2019.III.sz. EI mód.</t>
  </si>
  <si>
    <t>Módosítás</t>
  </si>
  <si>
    <t>0511031</t>
  </si>
  <si>
    <t>Céljuttatás, projektprémium</t>
  </si>
  <si>
    <t>Önkormányzati bevételek és kiadások összesen</t>
  </si>
  <si>
    <t>2019. évi eredeti EI</t>
  </si>
  <si>
    <t>2019. III.sz. EI mód.</t>
  </si>
  <si>
    <t>Teljesítés 2019.12.31.</t>
  </si>
  <si>
    <t>Egyéb felhalmozási c. átvett pénzeszk.</t>
  </si>
  <si>
    <t>2019. évi pénzmaradvány:</t>
  </si>
  <si>
    <t>ezer Ft.</t>
  </si>
  <si>
    <t>Leányvári Cseresznyefa Óvoda</t>
  </si>
  <si>
    <t>II.sz. EI mód.</t>
  </si>
  <si>
    <t xml:space="preserve">Teljesítés </t>
  </si>
  <si>
    <t>053211</t>
  </si>
  <si>
    <t>Informatikai szolgáltatások igénybevétele</t>
  </si>
  <si>
    <t>053221</t>
  </si>
  <si>
    <t xml:space="preserve">Egyéb kommunikációs szolgáltatások </t>
  </si>
  <si>
    <t xml:space="preserve">Közüzemi díjak </t>
  </si>
  <si>
    <t>Karbantartás, kisjavítás szolgáltatások</t>
  </si>
  <si>
    <t>Egyéb szakmai szolgáltatások</t>
  </si>
  <si>
    <t>Informatikai eszköz beszerzése, létesítése</t>
  </si>
  <si>
    <t>Egyéb tárgyi eszközök beszerzése</t>
  </si>
  <si>
    <t>Beruházási célú, előzetesen felszámított általános forgalmi adó</t>
  </si>
  <si>
    <t>Beruházások, fejlesztések</t>
  </si>
  <si>
    <t>Ellenőrzés</t>
  </si>
  <si>
    <t>2019. eredeti EI</t>
  </si>
  <si>
    <t>2019.II. sz. EI mód.</t>
  </si>
  <si>
    <t>Teljesítés 2019.12.31-ig</t>
  </si>
  <si>
    <t>2019. II. sz. EI mód.</t>
  </si>
  <si>
    <t>Bankszámlán maradó összeg (pénzmaradvány):</t>
  </si>
  <si>
    <t>2019. évi összevont mérleg</t>
  </si>
  <si>
    <t>2019. évi bevételek</t>
  </si>
  <si>
    <t xml:space="preserve">általános működésének és ágazati feladatainak 2019. évi támogatása </t>
  </si>
  <si>
    <t>Közvetített szolgáltatások ellenértéke (B403)</t>
  </si>
  <si>
    <t>Egyéb felhalmozási célú támog. Áht-on belülről (Ravatalozó)</t>
  </si>
  <si>
    <t>Előző évi költségvetési maradvány igénybevétele (B813)</t>
  </si>
  <si>
    <t>Államháztartáson belüli megelőlegezések teljesítése (B814)</t>
  </si>
  <si>
    <t>Működési célú támogatások elkülönített állami pénzalaptól (B161)</t>
  </si>
  <si>
    <t>Működési célú költségvetési és kiegészítő támogatások (B115)</t>
  </si>
  <si>
    <t>2019. évi intézményi működési bevételek teljesülése</t>
  </si>
  <si>
    <t>B403</t>
  </si>
  <si>
    <t>2019. év</t>
  </si>
  <si>
    <t>041233 - Hosszú időtartamú közfoglalkoztatás</t>
  </si>
  <si>
    <t xml:space="preserve">2019. évi szociális ellátások </t>
  </si>
  <si>
    <t>2019. évi felhalmozási kiadások</t>
  </si>
  <si>
    <t>2019. évi támogatások, átadott pénzeszközök</t>
  </si>
  <si>
    <t>2019. december 31.</t>
  </si>
  <si>
    <t>ebből: nemzetiségi önkormányzatnak egyéb működési c. tám</t>
  </si>
  <si>
    <t>Piliscsévi SE Leányvári Asztalitenisz támogatása</t>
  </si>
  <si>
    <t>Duna-Pilis Gerecse Vidékfejlesztési Egyesület 2018-2019. évi tagdíj</t>
  </si>
  <si>
    <t>Központi Háziorvosi Ügyeletnek, kórháznak utalt hozzájárulás</t>
  </si>
  <si>
    <t>Ingatlan vásárlása</t>
  </si>
  <si>
    <t xml:space="preserve">         ebből:   számítástechnikai szoftverek</t>
  </si>
  <si>
    <t>védőnői program</t>
  </si>
  <si>
    <t>számítástechnikai eszközök</t>
  </si>
  <si>
    <t>közvilágítás kiépítése Bécsi úton - 1 lámpaoszlop</t>
  </si>
  <si>
    <t>egyéb tárgyi eszközök beszerzése, létesítése</t>
  </si>
  <si>
    <t>védőnőhöz, orvosi rendelőbe bútorok, eszközök</t>
  </si>
  <si>
    <t>színpadtechnika, egyéb tárgyi eszközök Műv.Ház-ba</t>
  </si>
  <si>
    <t>játszótéri beruházás</t>
  </si>
  <si>
    <t>konyha felújítása (bútorvásárlás) óvodában</t>
  </si>
  <si>
    <t>Ravatalozó felújítása</t>
  </si>
  <si>
    <t>Templom utcai útépítés - tervezői költség</t>
  </si>
  <si>
    <t>Szennyvíztisztító telepen végzett felújítás</t>
  </si>
  <si>
    <t>hótoló, szerzámgépek beszerzése</t>
  </si>
  <si>
    <t>konyhapult iskolai konyhába</t>
  </si>
  <si>
    <t>Játszótéren kerítés építése, játékok beépítése</t>
  </si>
  <si>
    <t>Orvosi rendelőben klímarendszer kiépítése, műszaki ellenőri tevékenység</t>
  </si>
  <si>
    <t>2. melléklet a 3/2020. (VII.09.) önkormányzati rendelethez</t>
  </si>
  <si>
    <t>1. melléklet a 3/2020. (VII.09.) önkormányzati rendelethez</t>
  </si>
  <si>
    <t>3. melléklet a 3/2020. (VII.09.) önkormányzati rendelethez</t>
  </si>
  <si>
    <t>4.sz. melléklet a 3/2020. (VII.09.) önkormányzati rendelethez</t>
  </si>
  <si>
    <t>5. melléklet a 3/2020. (VII.09.) önkormányzati rendelethez</t>
  </si>
  <si>
    <t>6. melléklet a 3/2020. (VII.09.)  önkormányzati rendelethez</t>
  </si>
  <si>
    <t>7. melléklet a 3/2020. (VII.09.) önkormányzati rendelethez</t>
  </si>
  <si>
    <t>8. melléklet a 3/2020. (VII.09.) önkormányzati rendelethez</t>
  </si>
  <si>
    <t>9. melléklet a 3/2020. (VII.09.) önkormányzati rendelethez</t>
  </si>
  <si>
    <t>10. melléklet a 3/2020. (VII.09.) önkormányzati rendelethez</t>
  </si>
  <si>
    <t>11. melléklet a 3/2020. (VII.09.) önkormányzati rendelethez</t>
  </si>
  <si>
    <t>12. melléklet a 3/2020. (VII.09.) számú önkormányzati rendelethez</t>
  </si>
  <si>
    <t>13. melléklet a 3/2020. (VII.09.)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</si>
</sst>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,_F_t_-;\-* #,##0.00,_F_t_-;_-* \-??\ _F_t_-;_-@_-"/>
    <numFmt numFmtId="167" formatCode="#,##0.0"/>
    <numFmt numFmtId="168" formatCode="#,##0_ ;\-#,##0\ "/>
    <numFmt numFmtId="169" formatCode="_-* #,##0,_F_t_-;\-* #,##0,_F_t_-;_-* \-??\ _F_t_-;_-@_-"/>
    <numFmt numFmtId="170" formatCode="_-* #,##0,&quot;Ft&quot;_-;\-* #,##0,&quot;Ft&quot;_-;_-* \-??&quot; Ft&quot;_-;_-@_-"/>
  </numFmts>
  <fonts count="9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9"/>
      <name val="Bookman Old Style"/>
      <family val="1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1"/>
    </font>
    <font>
      <i/>
      <sz val="12"/>
      <name val="Times New Roman"/>
      <family val="1"/>
      <charset val="238"/>
    </font>
    <font>
      <sz val="9"/>
      <color theme="1"/>
      <name val="Arial CE"/>
      <charset val="238"/>
    </font>
    <font>
      <sz val="9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i/>
      <sz val="10"/>
      <name val="Bookman Old Style"/>
      <family val="1"/>
    </font>
    <font>
      <i/>
      <sz val="10"/>
      <name val="Arial CE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238"/>
    </font>
    <font>
      <b/>
      <i/>
      <sz val="9"/>
      <name val="Times New Roman"/>
      <family val="1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sz val="8"/>
      <name val="Arial"/>
      <family val="2"/>
      <charset val="1"/>
    </font>
    <font>
      <i/>
      <sz val="10"/>
      <color rgb="FFFF0000"/>
      <name val="Arial"/>
      <family val="2"/>
      <charset val="238"/>
    </font>
    <font>
      <i/>
      <sz val="9"/>
      <name val="Arial CE"/>
      <charset val="238"/>
    </font>
    <font>
      <i/>
      <sz val="10"/>
      <name val="Bookman Old Style"/>
      <family val="1"/>
      <charset val="238"/>
    </font>
    <font>
      <b/>
      <sz val="9"/>
      <name val="Arial"/>
      <family val="2"/>
      <charset val="238"/>
    </font>
    <font>
      <b/>
      <sz val="11"/>
      <name val="Bodoni MT"/>
      <family val="1"/>
    </font>
    <font>
      <sz val="11"/>
      <name val="Bodoni MT"/>
      <family val="1"/>
    </font>
    <font>
      <sz val="11"/>
      <color indexed="10"/>
      <name val="Bodoni MT"/>
      <family val="1"/>
    </font>
    <font>
      <i/>
      <sz val="11"/>
      <name val="Bodoni MT"/>
      <family val="1"/>
    </font>
    <font>
      <b/>
      <i/>
      <sz val="11"/>
      <name val="Bodoni MT"/>
      <family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238"/>
    </font>
    <font>
      <b/>
      <sz val="7"/>
      <color rgb="FF333333"/>
      <name val="Verdana"/>
      <family val="2"/>
      <charset val="238"/>
    </font>
    <font>
      <i/>
      <sz val="11"/>
      <name val="Bookman Old Style"/>
      <family val="1"/>
      <charset val="238"/>
    </font>
    <font>
      <sz val="10"/>
      <name val="MS Sans Serif"/>
      <family val="2"/>
      <charset val="238"/>
    </font>
    <font>
      <b/>
      <sz val="11"/>
      <name val="Traditional Arabic"/>
      <family val="1"/>
    </font>
    <font>
      <i/>
      <sz val="11"/>
      <name val="Traditional Arabic"/>
      <family val="1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1"/>
      <name val="Traditional Arabic"/>
      <family val="1"/>
      <charset val="1"/>
    </font>
    <font>
      <i/>
      <sz val="11"/>
      <name val="Traditional Arabic"/>
      <family val="1"/>
      <charset val="1"/>
    </font>
    <font>
      <sz val="11"/>
      <name val="Traditional Arabic"/>
      <family val="1"/>
      <charset val="1"/>
    </font>
    <font>
      <b/>
      <i/>
      <sz val="11"/>
      <name val="Traditional Arabic"/>
      <family val="1"/>
      <charset val="1"/>
    </font>
    <font>
      <b/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b/>
      <i/>
      <sz val="8"/>
      <name val="Verdana"/>
      <family val="2"/>
      <charset val="238"/>
    </font>
    <font>
      <i/>
      <sz val="11"/>
      <name val="Arial"/>
      <family val="2"/>
      <charset val="238"/>
    </font>
    <font>
      <i/>
      <sz val="11"/>
      <name val="Times New Roman"/>
      <family val="1"/>
      <charset val="238"/>
    </font>
    <font>
      <b/>
      <i/>
      <sz val="11"/>
      <name val="Arial"/>
      <family val="2"/>
      <charset val="238"/>
    </font>
    <font>
      <b/>
      <i/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2CC"/>
      </patternFill>
    </fill>
    <fill>
      <patternFill patternType="solid">
        <fgColor rgb="FFFFF2CC"/>
        <bgColor rgb="FFFFFFCC"/>
      </patternFill>
    </fill>
    <fill>
      <patternFill patternType="solid">
        <fgColor theme="2"/>
        <bgColor rgb="FFCCFFFF"/>
      </patternFill>
    </fill>
    <fill>
      <patternFill patternType="solid">
        <fgColor theme="2"/>
        <bgColor rgb="FF8FAADC"/>
      </patternFill>
    </fill>
    <fill>
      <patternFill patternType="solid">
        <fgColor theme="2"/>
        <bgColor rgb="FF9DC3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8"/>
      </patternFill>
    </fill>
    <fill>
      <patternFill patternType="solid">
        <fgColor rgb="FFFFFFFF"/>
        <bgColor rgb="FFFFFFCC"/>
      </patternFill>
    </fill>
    <fill>
      <patternFill patternType="solid">
        <fgColor theme="2" tint="-9.9978637043366805E-2"/>
        <bgColor rgb="FFFFFF99"/>
      </patternFill>
    </fill>
    <fill>
      <patternFill patternType="solid">
        <fgColor theme="2" tint="-9.9978637043366805E-2"/>
        <bgColor rgb="FFCCFFFF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9.9978637043366805E-2"/>
        <bgColor rgb="FFF8CBAD"/>
      </patternFill>
    </fill>
    <fill>
      <patternFill patternType="solid">
        <fgColor theme="2" tint="-9.9978637043366805E-2"/>
        <bgColor rgb="FFFFCC99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2" tint="-9.9978637043366805E-2"/>
        <bgColor indexed="63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6" fontId="3" fillId="0" borderId="0"/>
    <xf numFmtId="0" fontId="22" fillId="0" borderId="0"/>
    <xf numFmtId="9" fontId="1" fillId="0" borderId="0" applyFont="0" applyFill="0" applyBorder="0" applyAlignment="0" applyProtection="0"/>
    <xf numFmtId="166" fontId="3" fillId="0" borderId="0"/>
    <xf numFmtId="44" fontId="1" fillId="0" borderId="0" applyFont="0" applyFill="0" applyBorder="0" applyAlignment="0" applyProtection="0"/>
    <xf numFmtId="0" fontId="1" fillId="0" borderId="0"/>
  </cellStyleXfs>
  <cellXfs count="89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21" fillId="0" borderId="0" xfId="0" applyFont="1"/>
    <xf numFmtId="3" fontId="0" fillId="0" borderId="0" xfId="0" applyNumberFormat="1"/>
    <xf numFmtId="0" fontId="23" fillId="0" borderId="0" xfId="0" applyFont="1" applyAlignment="1">
      <alignment vertical="top" wrapText="1"/>
    </xf>
    <xf numFmtId="3" fontId="8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/>
    </xf>
    <xf numFmtId="0" fontId="15" fillId="0" borderId="0" xfId="0" applyFont="1" applyAlignment="1"/>
    <xf numFmtId="0" fontId="12" fillId="0" borderId="0" xfId="0" applyFont="1" applyAlignment="1"/>
    <xf numFmtId="0" fontId="18" fillId="0" borderId="0" xfId="0" applyFont="1" applyAlignment="1"/>
    <xf numFmtId="0" fontId="26" fillId="0" borderId="0" xfId="0" applyFont="1" applyAlignment="1">
      <alignment horizontal="right"/>
    </xf>
    <xf numFmtId="0" fontId="25" fillId="0" borderId="0" xfId="0" applyFont="1" applyAlignment="1"/>
    <xf numFmtId="0" fontId="26" fillId="0" borderId="9" xfId="0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26" fillId="0" borderId="0" xfId="0" applyFont="1" applyAlignment="1"/>
    <xf numFmtId="0" fontId="22" fillId="0" borderId="15" xfId="0" applyFont="1" applyBorder="1"/>
    <xf numFmtId="0" fontId="22" fillId="0" borderId="2" xfId="0" applyFont="1" applyBorder="1"/>
    <xf numFmtId="0" fontId="6" fillId="0" borderId="0" xfId="0" applyFont="1"/>
    <xf numFmtId="0" fontId="33" fillId="0" borderId="0" xfId="0" applyFont="1" applyAlignment="1">
      <alignment vertical="top" wrapText="1"/>
    </xf>
    <xf numFmtId="3" fontId="17" fillId="0" borderId="0" xfId="0" applyNumberFormat="1" applyFont="1" applyAlignment="1">
      <alignment horizontal="center" wrapText="1"/>
    </xf>
    <xf numFmtId="165" fontId="0" fillId="0" borderId="0" xfId="0" applyNumberFormat="1"/>
    <xf numFmtId="165" fontId="2" fillId="0" borderId="0" xfId="0" applyNumberFormat="1" applyFont="1" applyBorder="1"/>
    <xf numFmtId="165" fontId="13" fillId="0" borderId="0" xfId="0" applyNumberFormat="1" applyFont="1"/>
    <xf numFmtId="3" fontId="24" fillId="0" borderId="0" xfId="0" applyNumberFormat="1" applyFont="1" applyBorder="1" applyAlignment="1">
      <alignment horizontal="center"/>
    </xf>
    <xf numFmtId="0" fontId="43" fillId="0" borderId="0" xfId="0" applyFont="1"/>
    <xf numFmtId="0" fontId="28" fillId="0" borderId="19" xfId="0" applyFont="1" applyBorder="1"/>
    <xf numFmtId="0" fontId="8" fillId="0" borderId="0" xfId="0" applyFont="1" applyAlignment="1">
      <alignment horizontal="center"/>
    </xf>
    <xf numFmtId="0" fontId="42" fillId="0" borderId="0" xfId="0" applyFont="1"/>
    <xf numFmtId="0" fontId="46" fillId="0" borderId="0" xfId="0" applyFont="1"/>
    <xf numFmtId="167" fontId="0" fillId="0" borderId="0" xfId="0" applyNumberFormat="1"/>
    <xf numFmtId="167" fontId="0" fillId="0" borderId="0" xfId="0" applyNumberFormat="1" applyBorder="1"/>
    <xf numFmtId="1" fontId="0" fillId="0" borderId="0" xfId="0" applyNumberFormat="1"/>
    <xf numFmtId="0" fontId="16" fillId="0" borderId="0" xfId="0" applyFont="1" applyFill="1" applyBorder="1" applyAlignment="1">
      <alignment horizontal="center" vertical="top" wrapText="1"/>
    </xf>
    <xf numFmtId="0" fontId="52" fillId="0" borderId="0" xfId="0" applyFont="1" applyAlignment="1">
      <alignment horizontal="right"/>
    </xf>
    <xf numFmtId="0" fontId="56" fillId="0" borderId="0" xfId="0" applyFont="1"/>
    <xf numFmtId="0" fontId="52" fillId="0" borderId="0" xfId="0" applyFont="1"/>
    <xf numFmtId="0" fontId="59" fillId="0" borderId="0" xfId="0" applyFont="1" applyAlignment="1">
      <alignment horizontal="right"/>
    </xf>
    <xf numFmtId="3" fontId="61" fillId="0" borderId="0" xfId="0" applyNumberFormat="1" applyFont="1"/>
    <xf numFmtId="0" fontId="62" fillId="0" borderId="0" xfId="0" applyFont="1"/>
    <xf numFmtId="3" fontId="59" fillId="0" borderId="0" xfId="0" applyNumberFormat="1" applyFont="1"/>
    <xf numFmtId="0" fontId="63" fillId="0" borderId="0" xfId="0" applyFont="1"/>
    <xf numFmtId="1" fontId="39" fillId="0" borderId="60" xfId="4" applyNumberFormat="1" applyFont="1" applyBorder="1" applyAlignment="1">
      <alignment horizontal="center" vertical="center" wrapText="1"/>
    </xf>
    <xf numFmtId="3" fontId="37" fillId="0" borderId="57" xfId="0" applyNumberFormat="1" applyFont="1" applyBorder="1"/>
    <xf numFmtId="3" fontId="37" fillId="0" borderId="10" xfId="0" applyNumberFormat="1" applyFont="1" applyBorder="1"/>
    <xf numFmtId="0" fontId="37" fillId="0" borderId="14" xfId="0" applyFont="1" applyFill="1" applyBorder="1"/>
    <xf numFmtId="1" fontId="40" fillId="0" borderId="45" xfId="4" applyNumberFormat="1" applyFont="1" applyBorder="1" applyAlignment="1">
      <alignment horizontal="center" vertical="center" wrapText="1"/>
    </xf>
    <xf numFmtId="0" fontId="9" fillId="0" borderId="60" xfId="0" applyFont="1" applyBorder="1"/>
    <xf numFmtId="0" fontId="37" fillId="0" borderId="57" xfId="0" applyFont="1" applyBorder="1"/>
    <xf numFmtId="0" fontId="37" fillId="0" borderId="10" xfId="0" applyFont="1" applyBorder="1"/>
    <xf numFmtId="0" fontId="37" fillId="0" borderId="10" xfId="0" applyFont="1" applyFill="1" applyBorder="1"/>
    <xf numFmtId="0" fontId="37" fillId="0" borderId="9" xfId="0" applyFont="1" applyBorder="1"/>
    <xf numFmtId="3" fontId="37" fillId="0" borderId="9" xfId="0" applyNumberFormat="1" applyFont="1" applyBorder="1"/>
    <xf numFmtId="0" fontId="38" fillId="0" borderId="64" xfId="0" applyFont="1" applyBorder="1"/>
    <xf numFmtId="3" fontId="38" fillId="0" borderId="64" xfId="0" applyNumberFormat="1" applyFont="1" applyBorder="1"/>
    <xf numFmtId="1" fontId="40" fillId="0" borderId="62" xfId="4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right"/>
    </xf>
    <xf numFmtId="3" fontId="31" fillId="0" borderId="0" xfId="1" applyNumberFormat="1" applyFont="1" applyBorder="1"/>
    <xf numFmtId="3" fontId="31" fillId="0" borderId="0" xfId="1" applyNumberFormat="1" applyFont="1" applyFill="1" applyBorder="1"/>
    <xf numFmtId="3" fontId="41" fillId="0" borderId="0" xfId="1" applyNumberFormat="1" applyFont="1" applyBorder="1"/>
    <xf numFmtId="3" fontId="41" fillId="0" borderId="0" xfId="1" applyNumberFormat="1" applyFont="1" applyFill="1" applyBorder="1"/>
    <xf numFmtId="3" fontId="39" fillId="0" borderId="0" xfId="0" applyNumberFormat="1" applyFont="1" applyBorder="1" applyAlignment="1">
      <alignment horizontal="right"/>
    </xf>
    <xf numFmtId="3" fontId="36" fillId="0" borderId="0" xfId="1" applyNumberFormat="1" applyFont="1" applyBorder="1"/>
    <xf numFmtId="0" fontId="34" fillId="0" borderId="0" xfId="0" applyFont="1" applyFill="1" applyBorder="1" applyAlignment="1"/>
    <xf numFmtId="168" fontId="34" fillId="0" borderId="0" xfId="6" applyNumberFormat="1" applyFont="1" applyFill="1" applyBorder="1" applyAlignment="1" applyProtection="1"/>
    <xf numFmtId="0" fontId="65" fillId="0" borderId="0" xfId="0" applyFont="1" applyBorder="1" applyAlignment="1">
      <alignment horizontal="center"/>
    </xf>
    <xf numFmtId="0" fontId="65" fillId="0" borderId="0" xfId="0" applyFont="1" applyAlignment="1">
      <alignment horizontal="right"/>
    </xf>
    <xf numFmtId="3" fontId="19" fillId="0" borderId="4" xfId="0" applyNumberFormat="1" applyFont="1" applyBorder="1" applyAlignment="1"/>
    <xf numFmtId="3" fontId="42" fillId="0" borderId="4" xfId="0" applyNumberFormat="1" applyFont="1" applyBorder="1" applyAlignment="1">
      <alignment horizontal="center"/>
    </xf>
    <xf numFmtId="3" fontId="45" fillId="0" borderId="0" xfId="0" applyNumberFormat="1" applyFont="1" applyBorder="1" applyAlignment="1"/>
    <xf numFmtId="169" fontId="45" fillId="0" borderId="4" xfId="0" applyNumberFormat="1" applyFont="1" applyBorder="1" applyAlignment="1">
      <alignment horizontal="right" indent="1"/>
    </xf>
    <xf numFmtId="169" fontId="19" fillId="0" borderId="4" xfId="1" applyNumberFormat="1" applyFont="1" applyBorder="1" applyAlignment="1">
      <alignment horizontal="right" indent="1"/>
    </xf>
    <xf numFmtId="169" fontId="45" fillId="0" borderId="4" xfId="0" applyNumberFormat="1" applyFont="1" applyBorder="1" applyAlignment="1"/>
    <xf numFmtId="169" fontId="19" fillId="0" borderId="0" xfId="0" applyNumberFormat="1" applyFont="1" applyAlignment="1"/>
    <xf numFmtId="0" fontId="41" fillId="0" borderId="27" xfId="0" applyFont="1" applyBorder="1"/>
    <xf numFmtId="0" fontId="41" fillId="0" borderId="29" xfId="0" applyFont="1" applyBorder="1"/>
    <xf numFmtId="0" fontId="41" fillId="0" borderId="10" xfId="0" applyFont="1" applyBorder="1" applyAlignment="1">
      <alignment horizontal="justify" wrapText="1"/>
    </xf>
    <xf numFmtId="0" fontId="66" fillId="0" borderId="3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169" fontId="37" fillId="0" borderId="57" xfId="4" applyNumberFormat="1" applyFont="1" applyBorder="1"/>
    <xf numFmtId="169" fontId="37" fillId="0" borderId="10" xfId="4" applyNumberFormat="1" applyFont="1" applyBorder="1"/>
    <xf numFmtId="169" fontId="37" fillId="0" borderId="10" xfId="4" applyNumberFormat="1" applyFont="1" applyFill="1" applyBorder="1"/>
    <xf numFmtId="169" fontId="37" fillId="0" borderId="11" xfId="4" applyNumberFormat="1" applyFont="1" applyFill="1" applyBorder="1"/>
    <xf numFmtId="0" fontId="9" fillId="0" borderId="0" xfId="0" applyFont="1" applyBorder="1"/>
    <xf numFmtId="1" fontId="40" fillId="0" borderId="0" xfId="4" applyNumberFormat="1" applyFont="1" applyBorder="1" applyAlignment="1">
      <alignment horizontal="center" vertical="center" wrapText="1"/>
    </xf>
    <xf numFmtId="1" fontId="39" fillId="0" borderId="0" xfId="4" applyNumberFormat="1" applyFont="1" applyBorder="1" applyAlignment="1">
      <alignment horizontal="center" vertical="center" wrapText="1"/>
    </xf>
    <xf numFmtId="0" fontId="37" fillId="0" borderId="0" xfId="0" applyFont="1" applyBorder="1"/>
    <xf numFmtId="169" fontId="37" fillId="0" borderId="0" xfId="1" applyNumberFormat="1" applyFont="1" applyBorder="1"/>
    <xf numFmtId="169" fontId="37" fillId="0" borderId="0" xfId="4" applyNumberFormat="1" applyFont="1" applyBorder="1"/>
    <xf numFmtId="3" fontId="37" fillId="0" borderId="0" xfId="0" applyNumberFormat="1" applyFont="1" applyBorder="1"/>
    <xf numFmtId="169" fontId="41" fillId="0" borderId="0" xfId="0" applyNumberFormat="1" applyFont="1" applyFill="1" applyBorder="1"/>
    <xf numFmtId="169" fontId="31" fillId="0" borderId="0" xfId="1" applyNumberFormat="1" applyFont="1" applyBorder="1"/>
    <xf numFmtId="169" fontId="31" fillId="0" borderId="0" xfId="1" applyNumberFormat="1" applyFont="1" applyFill="1" applyBorder="1"/>
    <xf numFmtId="169" fontId="41" fillId="0" borderId="0" xfId="1" applyNumberFormat="1" applyFont="1" applyBorder="1" applyAlignment="1"/>
    <xf numFmtId="169" fontId="41" fillId="0" borderId="0" xfId="1" applyNumberFormat="1" applyFont="1" applyBorder="1"/>
    <xf numFmtId="169" fontId="37" fillId="0" borderId="0" xfId="4" applyNumberFormat="1" applyFont="1" applyFill="1" applyBorder="1"/>
    <xf numFmtId="169" fontId="41" fillId="0" borderId="0" xfId="1" applyNumberFormat="1" applyFont="1" applyFill="1" applyBorder="1"/>
    <xf numFmtId="0" fontId="37" fillId="0" borderId="0" xfId="0" applyFont="1" applyFill="1" applyBorder="1"/>
    <xf numFmtId="169" fontId="47" fillId="0" borderId="0" xfId="1" applyNumberFormat="1" applyFont="1" applyBorder="1" applyAlignment="1"/>
    <xf numFmtId="169" fontId="47" fillId="0" borderId="0" xfId="1" applyNumberFormat="1" applyFont="1" applyBorder="1"/>
    <xf numFmtId="0" fontId="38" fillId="0" borderId="0" xfId="0" applyFont="1" applyBorder="1"/>
    <xf numFmtId="169" fontId="38" fillId="0" borderId="0" xfId="0" applyNumberFormat="1" applyFont="1" applyBorder="1" applyAlignment="1">
      <alignment horizontal="right"/>
    </xf>
    <xf numFmtId="3" fontId="38" fillId="0" borderId="0" xfId="0" applyNumberFormat="1" applyFont="1" applyBorder="1"/>
    <xf numFmtId="169" fontId="39" fillId="0" borderId="0" xfId="0" applyNumberFormat="1" applyFont="1" applyBorder="1" applyAlignment="1">
      <alignment horizontal="right"/>
    </xf>
    <xf numFmtId="169" fontId="41" fillId="0" borderId="0" xfId="0" applyNumberFormat="1" applyFont="1" applyBorder="1"/>
    <xf numFmtId="169" fontId="38" fillId="0" borderId="0" xfId="0" applyNumberFormat="1" applyFont="1" applyBorder="1"/>
    <xf numFmtId="169" fontId="37" fillId="0" borderId="0" xfId="0" applyNumberFormat="1" applyFont="1" applyBorder="1"/>
    <xf numFmtId="169" fontId="31" fillId="0" borderId="0" xfId="0" applyNumberFormat="1" applyFont="1" applyBorder="1"/>
    <xf numFmtId="0" fontId="38" fillId="0" borderId="0" xfId="0" applyFont="1" applyFill="1" applyBorder="1"/>
    <xf numFmtId="169" fontId="39" fillId="0" borderId="0" xfId="0" applyNumberFormat="1" applyFont="1" applyBorder="1"/>
    <xf numFmtId="169" fontId="36" fillId="0" borderId="0" xfId="1" applyNumberFormat="1" applyFont="1" applyBorder="1"/>
    <xf numFmtId="3" fontId="37" fillId="0" borderId="11" xfId="0" applyNumberFormat="1" applyFont="1" applyBorder="1"/>
    <xf numFmtId="0" fontId="52" fillId="0" borderId="0" xfId="0" applyFont="1" applyFill="1" applyBorder="1" applyAlignment="1"/>
    <xf numFmtId="0" fontId="67" fillId="0" borderId="0" xfId="0" applyFont="1" applyBorder="1"/>
    <xf numFmtId="0" fontId="68" fillId="0" borderId="0" xfId="0" applyFont="1" applyBorder="1"/>
    <xf numFmtId="169" fontId="37" fillId="0" borderId="54" xfId="4" applyNumberFormat="1" applyFont="1" applyBorder="1"/>
    <xf numFmtId="169" fontId="37" fillId="0" borderId="21" xfId="4" applyNumberFormat="1" applyFont="1" applyBorder="1"/>
    <xf numFmtId="169" fontId="37" fillId="0" borderId="4" xfId="4" applyNumberFormat="1" applyFont="1" applyBorder="1"/>
    <xf numFmtId="169" fontId="37" fillId="0" borderId="21" xfId="4" applyNumberFormat="1" applyFont="1" applyFill="1" applyBorder="1"/>
    <xf numFmtId="169" fontId="38" fillId="0" borderId="65" xfId="0" applyNumberFormat="1" applyFont="1" applyBorder="1" applyAlignment="1">
      <alignment horizontal="right"/>
    </xf>
    <xf numFmtId="169" fontId="38" fillId="0" borderId="66" xfId="0" applyNumberFormat="1" applyFont="1" applyBorder="1" applyAlignment="1">
      <alignment horizontal="right"/>
    </xf>
    <xf numFmtId="169" fontId="37" fillId="0" borderId="22" xfId="4" applyNumberFormat="1" applyFont="1" applyBorder="1"/>
    <xf numFmtId="169" fontId="37" fillId="0" borderId="20" xfId="4" applyNumberFormat="1" applyFont="1" applyBorder="1"/>
    <xf numFmtId="169" fontId="37" fillId="0" borderId="6" xfId="4" applyNumberFormat="1" applyFont="1" applyBorder="1"/>
    <xf numFmtId="169" fontId="38" fillId="0" borderId="50" xfId="0" applyNumberFormat="1" applyFont="1" applyBorder="1"/>
    <xf numFmtId="168" fontId="1" fillId="0" borderId="0" xfId="6" applyNumberFormat="1" applyFill="1" applyBorder="1" applyAlignment="1" applyProtection="1"/>
    <xf numFmtId="0" fontId="0" fillId="0" borderId="0" xfId="0" applyFill="1" applyBorder="1"/>
    <xf numFmtId="0" fontId="50" fillId="0" borderId="0" xfId="0" applyFont="1" applyFill="1" applyBorder="1"/>
    <xf numFmtId="0" fontId="52" fillId="0" borderId="0" xfId="0" applyFont="1" applyFill="1" applyBorder="1" applyAlignment="1">
      <alignment horizontal="center"/>
    </xf>
    <xf numFmtId="0" fontId="52" fillId="0" borderId="0" xfId="0" applyFont="1" applyFill="1" applyBorder="1"/>
    <xf numFmtId="168" fontId="52" fillId="0" borderId="0" xfId="6" applyNumberFormat="1" applyFont="1" applyFill="1" applyBorder="1" applyAlignment="1" applyProtection="1"/>
    <xf numFmtId="14" fontId="33" fillId="0" borderId="0" xfId="0" applyNumberFormat="1" applyFont="1" applyFill="1" applyBorder="1" applyAlignment="1">
      <alignment horizontal="center" vertical="top" wrapText="1"/>
    </xf>
    <xf numFmtId="3" fontId="24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2" fillId="0" borderId="0" xfId="0" applyFont="1" applyFill="1" applyBorder="1" applyAlignment="1"/>
    <xf numFmtId="0" fontId="34" fillId="0" borderId="0" xfId="0" applyFont="1" applyFill="1" applyBorder="1" applyAlignment="1"/>
    <xf numFmtId="169" fontId="37" fillId="0" borderId="67" xfId="4" applyNumberFormat="1" applyFont="1" applyBorder="1"/>
    <xf numFmtId="169" fontId="37" fillId="0" borderId="25" xfId="4" applyNumberFormat="1" applyFont="1" applyFill="1" applyBorder="1"/>
    <xf numFmtId="0" fontId="38" fillId="0" borderId="47" xfId="0" applyFont="1" applyBorder="1"/>
    <xf numFmtId="1" fontId="40" fillId="0" borderId="60" xfId="4" applyNumberFormat="1" applyFont="1" applyBorder="1" applyAlignment="1">
      <alignment horizontal="center" vertical="center" wrapText="1"/>
    </xf>
    <xf numFmtId="169" fontId="38" fillId="0" borderId="64" xfId="0" applyNumberFormat="1" applyFont="1" applyBorder="1" applyAlignment="1">
      <alignment horizontal="right"/>
    </xf>
    <xf numFmtId="169" fontId="37" fillId="0" borderId="9" xfId="4" applyNumberFormat="1" applyFont="1" applyBorder="1"/>
    <xf numFmtId="169" fontId="38" fillId="0" borderId="47" xfId="0" applyNumberFormat="1" applyFont="1" applyBorder="1"/>
    <xf numFmtId="169" fontId="37" fillId="0" borderId="14" xfId="0" applyNumberFormat="1" applyFont="1" applyBorder="1"/>
    <xf numFmtId="169" fontId="41" fillId="0" borderId="57" xfId="0" applyNumberFormat="1" applyFont="1" applyFill="1" applyBorder="1"/>
    <xf numFmtId="169" fontId="41" fillId="0" borderId="10" xfId="0" applyNumberFormat="1" applyFont="1" applyFill="1" applyBorder="1"/>
    <xf numFmtId="169" fontId="39" fillId="0" borderId="64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9" fontId="68" fillId="0" borderId="9" xfId="0" applyNumberFormat="1" applyFont="1" applyFill="1" applyBorder="1" applyAlignment="1" applyProtection="1">
      <alignment vertical="center" wrapText="1" shrinkToFit="1"/>
    </xf>
    <xf numFmtId="0" fontId="68" fillId="0" borderId="9" xfId="0" applyFont="1" applyBorder="1"/>
    <xf numFmtId="0" fontId="68" fillId="0" borderId="10" xfId="0" applyFont="1" applyBorder="1"/>
    <xf numFmtId="0" fontId="11" fillId="0" borderId="0" xfId="0" applyFont="1" applyBorder="1"/>
    <xf numFmtId="0" fontId="50" fillId="0" borderId="0" xfId="0" applyFont="1" applyBorder="1" applyAlignment="1">
      <alignment horizontal="right"/>
    </xf>
    <xf numFmtId="49" fontId="68" fillId="0" borderId="10" xfId="0" applyNumberFormat="1" applyFont="1" applyFill="1" applyBorder="1" applyAlignment="1" applyProtection="1">
      <alignment vertical="center" wrapText="1" shrinkToFit="1"/>
    </xf>
    <xf numFmtId="49" fontId="68" fillId="0" borderId="11" xfId="0" applyNumberFormat="1" applyFont="1" applyFill="1" applyBorder="1" applyAlignment="1" applyProtection="1">
      <alignment vertical="center" wrapText="1" shrinkToFit="1"/>
    </xf>
    <xf numFmtId="0" fontId="69" fillId="0" borderId="9" xfId="0" applyFont="1" applyFill="1" applyBorder="1"/>
    <xf numFmtId="0" fontId="68" fillId="0" borderId="11" xfId="0" applyFont="1" applyBorder="1"/>
    <xf numFmtId="0" fontId="68" fillId="0" borderId="14" xfId="0" applyFont="1" applyBorder="1"/>
    <xf numFmtId="169" fontId="31" fillId="0" borderId="57" xfId="1" applyNumberFormat="1" applyFont="1" applyBorder="1"/>
    <xf numFmtId="169" fontId="31" fillId="0" borderId="10" xfId="1" applyNumberFormat="1" applyFont="1" applyBorder="1"/>
    <xf numFmtId="169" fontId="31" fillId="0" borderId="10" xfId="1" applyNumberFormat="1" applyFont="1" applyFill="1" applyBorder="1"/>
    <xf numFmtId="169" fontId="41" fillId="0" borderId="10" xfId="1" applyNumberFormat="1" applyFont="1" applyBorder="1"/>
    <xf numFmtId="169" fontId="41" fillId="0" borderId="10" xfId="1" applyNumberFormat="1" applyFont="1" applyFill="1" applyBorder="1"/>
    <xf numFmtId="169" fontId="31" fillId="0" borderId="9" xfId="1" applyNumberFormat="1" applyFont="1" applyBorder="1"/>
    <xf numFmtId="169" fontId="31" fillId="0" borderId="11" xfId="1" applyNumberFormat="1" applyFont="1" applyBorder="1"/>
    <xf numFmtId="169" fontId="31" fillId="0" borderId="14" xfId="1" applyNumberFormat="1" applyFont="1" applyBorder="1"/>
    <xf numFmtId="1" fontId="40" fillId="0" borderId="76" xfId="4" applyNumberFormat="1" applyFont="1" applyBorder="1" applyAlignment="1">
      <alignment horizontal="center" vertical="center" wrapText="1"/>
    </xf>
    <xf numFmtId="169" fontId="41" fillId="0" borderId="77" xfId="0" applyNumberFormat="1" applyFont="1" applyFill="1" applyBorder="1"/>
    <xf numFmtId="169" fontId="41" fillId="0" borderId="27" xfId="0" applyNumberFormat="1" applyFont="1" applyFill="1" applyBorder="1"/>
    <xf numFmtId="169" fontId="39" fillId="0" borderId="83" xfId="0" applyNumberFormat="1" applyFont="1" applyBorder="1" applyAlignment="1">
      <alignment horizontal="right"/>
    </xf>
    <xf numFmtId="169" fontId="41" fillId="0" borderId="29" xfId="0" applyNumberFormat="1" applyFont="1" applyBorder="1"/>
    <xf numFmtId="169" fontId="41" fillId="0" borderId="33" xfId="0" applyNumberFormat="1" applyFont="1" applyBorder="1"/>
    <xf numFmtId="169" fontId="41" fillId="0" borderId="27" xfId="0" applyNumberFormat="1" applyFont="1" applyBorder="1"/>
    <xf numFmtId="169" fontId="41" fillId="0" borderId="32" xfId="0" applyNumberFormat="1" applyFont="1" applyFill="1" applyBorder="1"/>
    <xf numFmtId="169" fontId="41" fillId="0" borderId="10" xfId="1" applyNumberFormat="1" applyFont="1" applyBorder="1" applyAlignment="1"/>
    <xf numFmtId="169" fontId="47" fillId="0" borderId="10" xfId="1" applyNumberFormat="1" applyFont="1" applyBorder="1" applyAlignment="1"/>
    <xf numFmtId="3" fontId="68" fillId="0" borderId="9" xfId="1" applyNumberFormat="1" applyFont="1" applyFill="1" applyBorder="1" applyAlignment="1" applyProtection="1">
      <alignment horizontal="right" vertical="center" wrapText="1" shrinkToFit="1"/>
    </xf>
    <xf numFmtId="3" fontId="68" fillId="0" borderId="22" xfId="0" applyNumberFormat="1" applyFont="1" applyFill="1" applyBorder="1" applyAlignment="1" applyProtection="1">
      <alignment horizontal="right" vertical="center" wrapText="1" shrinkToFit="1"/>
    </xf>
    <xf numFmtId="3" fontId="68" fillId="0" borderId="71" xfId="0" applyNumberFormat="1" applyFont="1" applyFill="1" applyBorder="1" applyAlignment="1" applyProtection="1">
      <alignment horizontal="right" vertical="center" wrapText="1" shrinkToFit="1"/>
    </xf>
    <xf numFmtId="3" fontId="69" fillId="0" borderId="22" xfId="0" applyNumberFormat="1" applyFont="1" applyFill="1" applyBorder="1" applyAlignment="1">
      <alignment horizontal="right"/>
    </xf>
    <xf numFmtId="3" fontId="69" fillId="0" borderId="71" xfId="0" applyNumberFormat="1" applyFont="1" applyFill="1" applyBorder="1" applyAlignment="1">
      <alignment horizontal="right"/>
    </xf>
    <xf numFmtId="3" fontId="68" fillId="0" borderId="9" xfId="0" applyNumberFormat="1" applyFont="1" applyBorder="1" applyAlignment="1">
      <alignment horizontal="right"/>
    </xf>
    <xf numFmtId="3" fontId="68" fillId="0" borderId="22" xfId="0" applyNumberFormat="1" applyFont="1" applyBorder="1" applyAlignment="1">
      <alignment horizontal="right"/>
    </xf>
    <xf numFmtId="3" fontId="68" fillId="0" borderId="7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49" fontId="70" fillId="0" borderId="10" xfId="0" applyNumberFormat="1" applyFont="1" applyFill="1" applyBorder="1" applyAlignment="1" applyProtection="1">
      <alignment horizontal="left" vertical="center" wrapText="1" indent="1" shrinkToFit="1"/>
    </xf>
    <xf numFmtId="49" fontId="71" fillId="0" borderId="10" xfId="0" applyNumberFormat="1" applyFont="1" applyFill="1" applyBorder="1" applyAlignment="1" applyProtection="1">
      <alignment horizontal="left" vertical="center" wrapText="1" shrinkToFit="1"/>
    </xf>
    <xf numFmtId="49" fontId="71" fillId="0" borderId="10" xfId="0" applyNumberFormat="1" applyFont="1" applyFill="1" applyBorder="1" applyAlignment="1" applyProtection="1">
      <alignment vertical="center" wrapText="1" shrinkToFit="1"/>
    </xf>
    <xf numFmtId="49" fontId="70" fillId="0" borderId="11" xfId="0" applyNumberFormat="1" applyFont="1" applyFill="1" applyBorder="1" applyAlignment="1" applyProtection="1">
      <alignment horizontal="left" vertical="center" wrapText="1" indent="1" shrinkToFit="1"/>
    </xf>
    <xf numFmtId="49" fontId="68" fillId="0" borderId="33" xfId="0" applyNumberFormat="1" applyFont="1" applyFill="1" applyBorder="1" applyAlignment="1" applyProtection="1">
      <alignment vertical="center" wrapText="1" shrinkToFit="1"/>
    </xf>
    <xf numFmtId="169" fontId="68" fillId="0" borderId="21" xfId="0" applyNumberFormat="1" applyFont="1" applyFill="1" applyBorder="1" applyAlignment="1" applyProtection="1">
      <alignment horizontal="right" vertical="center" wrapText="1" shrinkToFit="1"/>
    </xf>
    <xf numFmtId="169" fontId="68" fillId="0" borderId="51" xfId="0" applyNumberFormat="1" applyFont="1" applyFill="1" applyBorder="1" applyAlignment="1" applyProtection="1">
      <alignment horizontal="right" vertical="center" wrapText="1" shrinkToFit="1"/>
    </xf>
    <xf numFmtId="169" fontId="68" fillId="0" borderId="10" xfId="1" applyNumberFormat="1" applyFont="1" applyFill="1" applyBorder="1" applyAlignment="1" applyProtection="1">
      <alignment horizontal="right" vertical="center" wrapText="1" shrinkToFit="1"/>
    </xf>
    <xf numFmtId="169" fontId="68" fillId="0" borderId="25" xfId="0" applyNumberFormat="1" applyFont="1" applyFill="1" applyBorder="1" applyAlignment="1" applyProtection="1">
      <alignment horizontal="right" vertical="center" wrapText="1" shrinkToFit="1"/>
    </xf>
    <xf numFmtId="169" fontId="68" fillId="0" borderId="72" xfId="0" applyNumberFormat="1" applyFont="1" applyFill="1" applyBorder="1" applyAlignment="1" applyProtection="1">
      <alignment horizontal="right" vertical="center" wrapText="1" shrinkToFit="1"/>
    </xf>
    <xf numFmtId="169" fontId="68" fillId="0" borderId="11" xfId="1" applyNumberFormat="1" applyFont="1" applyFill="1" applyBorder="1" applyAlignment="1" applyProtection="1">
      <alignment horizontal="right" vertical="center" wrapText="1" shrinkToFit="1"/>
    </xf>
    <xf numFmtId="169" fontId="67" fillId="0" borderId="75" xfId="0" applyNumberFormat="1" applyFont="1" applyFill="1" applyBorder="1" applyAlignment="1" applyProtection="1">
      <alignment horizontal="right" vertical="center" wrapText="1" shrinkToFit="1"/>
    </xf>
    <xf numFmtId="169" fontId="68" fillId="0" borderId="1" xfId="0" applyNumberFormat="1" applyFont="1" applyBorder="1" applyAlignment="1">
      <alignment horizontal="right" vertical="center" wrapText="1" shrinkToFit="1"/>
    </xf>
    <xf numFmtId="169" fontId="68" fillId="0" borderId="61" xfId="0" applyNumberFormat="1" applyFont="1" applyBorder="1" applyAlignment="1">
      <alignment horizontal="right" vertical="center" wrapText="1" shrinkToFit="1"/>
    </xf>
    <xf numFmtId="169" fontId="67" fillId="0" borderId="21" xfId="0" applyNumberFormat="1" applyFont="1" applyFill="1" applyBorder="1" applyAlignment="1" applyProtection="1">
      <alignment horizontal="right" vertical="center" wrapText="1" shrinkToFit="1"/>
    </xf>
    <xf numFmtId="169" fontId="67" fillId="0" borderId="51" xfId="0" applyNumberFormat="1" applyFont="1" applyFill="1" applyBorder="1" applyAlignment="1" applyProtection="1">
      <alignment horizontal="right" vertical="center" wrapText="1" shrinkToFit="1"/>
    </xf>
    <xf numFmtId="169" fontId="68" fillId="0" borderId="25" xfId="0" applyNumberFormat="1" applyFont="1" applyBorder="1" applyAlignment="1">
      <alignment horizontal="right"/>
    </xf>
    <xf numFmtId="169" fontId="68" fillId="0" borderId="72" xfId="0" applyNumberFormat="1" applyFont="1" applyBorder="1" applyAlignment="1">
      <alignment horizontal="right"/>
    </xf>
    <xf numFmtId="169" fontId="68" fillId="0" borderId="11" xfId="0" applyNumberFormat="1" applyFont="1" applyBorder="1" applyAlignment="1">
      <alignment horizontal="right"/>
    </xf>
    <xf numFmtId="169" fontId="68" fillId="0" borderId="21" xfId="0" applyNumberFormat="1" applyFont="1" applyBorder="1" applyAlignment="1">
      <alignment horizontal="right"/>
    </xf>
    <xf numFmtId="169" fontId="68" fillId="0" borderId="51" xfId="0" applyNumberFormat="1" applyFont="1" applyBorder="1" applyAlignment="1">
      <alignment horizontal="right"/>
    </xf>
    <xf numFmtId="169" fontId="68" fillId="0" borderId="10" xfId="0" applyNumberFormat="1" applyFont="1" applyBorder="1" applyAlignment="1">
      <alignment horizontal="right"/>
    </xf>
    <xf numFmtId="169" fontId="68" fillId="0" borderId="0" xfId="0" applyNumberFormat="1" applyFont="1" applyBorder="1" applyAlignment="1">
      <alignment horizontal="right"/>
    </xf>
    <xf numFmtId="169" fontId="68" fillId="0" borderId="14" xfId="0" applyNumberFormat="1" applyFont="1" applyBorder="1" applyAlignment="1">
      <alignment horizontal="right"/>
    </xf>
    <xf numFmtId="49" fontId="44" fillId="0" borderId="10" xfId="0" applyNumberFormat="1" applyFont="1" applyFill="1" applyBorder="1" applyAlignment="1" applyProtection="1">
      <alignment vertical="center" wrapText="1" shrinkToFit="1"/>
    </xf>
    <xf numFmtId="49" fontId="45" fillId="0" borderId="10" xfId="0" applyNumberFormat="1" applyFont="1" applyFill="1" applyBorder="1" applyAlignment="1" applyProtection="1">
      <alignment horizontal="left" vertical="center" wrapText="1" indent="2" shrinkToFit="1"/>
    </xf>
    <xf numFmtId="49" fontId="44" fillId="0" borderId="9" xfId="0" applyNumberFormat="1" applyFont="1" applyFill="1" applyBorder="1" applyAlignment="1" applyProtection="1">
      <alignment vertical="center" wrapText="1" shrinkToFit="1"/>
    </xf>
    <xf numFmtId="169" fontId="44" fillId="0" borderId="52" xfId="1" applyNumberFormat="1" applyFont="1" applyFill="1" applyBorder="1" applyAlignment="1" applyProtection="1">
      <alignment horizontal="right" vertical="center" wrapText="1" shrinkToFit="1"/>
    </xf>
    <xf numFmtId="169" fontId="44" fillId="0" borderId="37" xfId="1" applyNumberFormat="1" applyFont="1" applyFill="1" applyBorder="1" applyAlignment="1" applyProtection="1">
      <alignment horizontal="right" vertical="center" wrapText="1" shrinkToFit="1"/>
    </xf>
    <xf numFmtId="169" fontId="45" fillId="0" borderId="37" xfId="1" applyNumberFormat="1" applyFont="1" applyFill="1" applyBorder="1" applyAlignment="1" applyProtection="1">
      <alignment horizontal="right" vertical="center" wrapText="1" shrinkToFit="1"/>
    </xf>
    <xf numFmtId="169" fontId="44" fillId="0" borderId="71" xfId="0" applyNumberFormat="1" applyFont="1" applyFill="1" applyBorder="1" applyAlignment="1" applyProtection="1">
      <alignment horizontal="right" vertical="center" wrapText="1" shrinkToFit="1"/>
    </xf>
    <xf numFmtId="169" fontId="44" fillId="0" borderId="9" xfId="0" applyNumberFormat="1" applyFont="1" applyFill="1" applyBorder="1" applyAlignment="1" applyProtection="1">
      <alignment horizontal="right" vertical="center" wrapText="1" shrinkToFit="1"/>
    </xf>
    <xf numFmtId="169" fontId="44" fillId="0" borderId="51" xfId="0" applyNumberFormat="1" applyFont="1" applyFill="1" applyBorder="1" applyAlignment="1" applyProtection="1">
      <alignment horizontal="right" vertical="center" wrapText="1" shrinkToFit="1"/>
    </xf>
    <xf numFmtId="169" fontId="44" fillId="0" borderId="10" xfId="0" applyNumberFormat="1" applyFont="1" applyFill="1" applyBorder="1" applyAlignment="1" applyProtection="1">
      <alignment horizontal="right" vertical="center" wrapText="1" shrinkToFit="1"/>
    </xf>
    <xf numFmtId="169" fontId="44" fillId="0" borderId="37" xfId="0" applyNumberFormat="1" applyFont="1" applyFill="1" applyBorder="1" applyAlignment="1" applyProtection="1">
      <alignment horizontal="right" vertical="center" wrapText="1" shrinkToFit="1"/>
    </xf>
    <xf numFmtId="169" fontId="45" fillId="0" borderId="51" xfId="0" applyNumberFormat="1" applyFont="1" applyFill="1" applyBorder="1" applyAlignment="1" applyProtection="1">
      <alignment horizontal="right" vertical="center" wrapText="1" shrinkToFit="1"/>
    </xf>
    <xf numFmtId="169" fontId="45" fillId="0" borderId="10" xfId="0" applyNumberFormat="1" applyFont="1" applyFill="1" applyBorder="1" applyAlignment="1" applyProtection="1">
      <alignment horizontal="right" vertical="center" wrapText="1" shrinkToFit="1"/>
    </xf>
    <xf numFmtId="169" fontId="45" fillId="0" borderId="72" xfId="0" applyNumberFormat="1" applyFont="1" applyFill="1" applyBorder="1" applyAlignment="1" applyProtection="1">
      <alignment horizontal="right" vertical="center" wrapText="1" shrinkToFit="1"/>
    </xf>
    <xf numFmtId="169" fontId="45" fillId="0" borderId="11" xfId="0" applyNumberFormat="1" applyFont="1" applyFill="1" applyBorder="1" applyAlignment="1" applyProtection="1">
      <alignment horizontal="right" vertical="center" wrapText="1" shrinkToFit="1"/>
    </xf>
    <xf numFmtId="49" fontId="42" fillId="0" borderId="9" xfId="0" applyNumberFormat="1" applyFont="1" applyFill="1" applyBorder="1" applyAlignment="1" applyProtection="1">
      <alignment vertical="center" wrapText="1" shrinkToFit="1"/>
    </xf>
    <xf numFmtId="49" fontId="72" fillId="0" borderId="10" xfId="0" applyNumberFormat="1" applyFont="1" applyFill="1" applyBorder="1" applyAlignment="1" applyProtection="1">
      <alignment vertical="center" wrapText="1" shrinkToFit="1"/>
    </xf>
    <xf numFmtId="49" fontId="45" fillId="0" borderId="10" xfId="0" applyNumberFormat="1" applyFont="1" applyFill="1" applyBorder="1" applyAlignment="1" applyProtection="1">
      <alignment horizontal="left" vertical="center" wrapText="1" indent="8" shrinkToFit="1"/>
    </xf>
    <xf numFmtId="49" fontId="45" fillId="0" borderId="11" xfId="0" applyNumberFormat="1" applyFont="1" applyFill="1" applyBorder="1" applyAlignment="1" applyProtection="1">
      <alignment horizontal="left" vertical="center" wrapText="1" indent="8" shrinkToFit="1"/>
    </xf>
    <xf numFmtId="169" fontId="42" fillId="0" borderId="71" xfId="0" applyNumberFormat="1" applyFont="1" applyFill="1" applyBorder="1" applyAlignment="1" applyProtection="1">
      <alignment horizontal="right" vertical="center" wrapText="1" shrinkToFit="1"/>
    </xf>
    <xf numFmtId="169" fontId="42" fillId="0" borderId="9" xfId="1" applyNumberFormat="1" applyFont="1" applyBorder="1" applyAlignment="1">
      <alignment horizontal="right" vertical="center"/>
    </xf>
    <xf numFmtId="169" fontId="45" fillId="0" borderId="10" xfId="1" applyNumberFormat="1" applyFont="1" applyBorder="1" applyAlignment="1">
      <alignment horizontal="right" vertical="center"/>
    </xf>
    <xf numFmtId="169" fontId="45" fillId="0" borderId="11" xfId="1" applyNumberFormat="1" applyFont="1" applyBorder="1" applyAlignment="1">
      <alignment horizontal="right" vertical="center"/>
    </xf>
    <xf numFmtId="169" fontId="42" fillId="0" borderId="10" xfId="0" applyNumberFormat="1" applyFont="1" applyBorder="1" applyAlignment="1">
      <alignment horizontal="right" vertical="center"/>
    </xf>
    <xf numFmtId="0" fontId="26" fillId="0" borderId="57" xfId="0" applyFont="1" applyBorder="1" applyAlignment="1">
      <alignment horizontal="center" wrapText="1"/>
    </xf>
    <xf numFmtId="0" fontId="41" fillId="0" borderId="77" xfId="0" applyFont="1" applyBorder="1"/>
    <xf numFmtId="0" fontId="26" fillId="0" borderId="30" xfId="0" applyFont="1" applyBorder="1" applyAlignment="1">
      <alignment horizontal="center" wrapText="1"/>
    </xf>
    <xf numFmtId="0" fontId="41" fillId="0" borderId="8" xfId="0" applyFont="1" applyBorder="1" applyAlignment="1">
      <alignment horizontal="justify" wrapText="1"/>
    </xf>
    <xf numFmtId="0" fontId="32" fillId="0" borderId="8" xfId="0" applyFont="1" applyBorder="1" applyAlignment="1">
      <alignment horizontal="center" vertical="center" wrapText="1"/>
    </xf>
    <xf numFmtId="0" fontId="73" fillId="0" borderId="8" xfId="0" applyFont="1" applyBorder="1" applyAlignment="1">
      <alignment horizontal="center" vertical="center" wrapText="1"/>
    </xf>
    <xf numFmtId="3" fontId="73" fillId="0" borderId="8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170" fontId="1" fillId="0" borderId="0" xfId="6" applyNumberFormat="1" applyBorder="1" applyAlignment="1" applyProtection="1"/>
    <xf numFmtId="3" fontId="22" fillId="0" borderId="0" xfId="1" applyNumberFormat="1" applyFont="1" applyFill="1" applyBorder="1" applyAlignment="1" applyProtection="1">
      <alignment vertical="center" readingOrder="1"/>
      <protection locked="0"/>
    </xf>
    <xf numFmtId="3" fontId="28" fillId="0" borderId="0" xfId="0" applyNumberFormat="1" applyFont="1" applyFill="1" applyBorder="1"/>
    <xf numFmtId="0" fontId="2" fillId="0" borderId="0" xfId="0" applyFont="1" applyFill="1" applyBorder="1" applyAlignment="1"/>
    <xf numFmtId="0" fontId="51" fillId="0" borderId="0" xfId="0" applyFont="1" applyFill="1" applyBorder="1" applyAlignment="1">
      <alignment horizontal="center"/>
    </xf>
    <xf numFmtId="0" fontId="0" fillId="0" borderId="0" xfId="0" applyFill="1"/>
    <xf numFmtId="0" fontId="52" fillId="0" borderId="0" xfId="0" applyFont="1" applyFill="1"/>
    <xf numFmtId="169" fontId="0" fillId="0" borderId="42" xfId="0" applyNumberFormat="1" applyBorder="1"/>
    <xf numFmtId="169" fontId="0" fillId="0" borderId="43" xfId="0" applyNumberFormat="1" applyBorder="1"/>
    <xf numFmtId="169" fontId="45" fillId="0" borderId="6" xfId="0" applyNumberFormat="1" applyFont="1" applyBorder="1" applyAlignment="1"/>
    <xf numFmtId="0" fontId="48" fillId="0" borderId="29" xfId="0" applyFont="1" applyBorder="1" applyAlignment="1">
      <alignment wrapText="1"/>
    </xf>
    <xf numFmtId="3" fontId="48" fillId="0" borderId="9" xfId="0" applyNumberFormat="1" applyFont="1" applyBorder="1" applyAlignment="1">
      <alignment horizontal="right"/>
    </xf>
    <xf numFmtId="3" fontId="48" fillId="0" borderId="57" xfId="0" applyNumberFormat="1" applyFont="1" applyBorder="1" applyAlignment="1">
      <alignment horizontal="right"/>
    </xf>
    <xf numFmtId="0" fontId="75" fillId="0" borderId="29" xfId="0" applyFont="1" applyBorder="1" applyAlignment="1">
      <alignment wrapText="1"/>
    </xf>
    <xf numFmtId="3" fontId="75" fillId="0" borderId="9" xfId="0" applyNumberFormat="1" applyFont="1" applyBorder="1" applyAlignment="1">
      <alignment horizontal="right"/>
    </xf>
    <xf numFmtId="0" fontId="17" fillId="0" borderId="29" xfId="0" applyFont="1" applyBorder="1" applyAlignment="1">
      <alignment wrapText="1"/>
    </xf>
    <xf numFmtId="0" fontId="48" fillId="0" borderId="77" xfId="0" applyFont="1" applyBorder="1" applyAlignment="1">
      <alignment wrapText="1"/>
    </xf>
    <xf numFmtId="3" fontId="24" fillId="0" borderId="9" xfId="0" applyNumberFormat="1" applyFont="1" applyBorder="1" applyAlignment="1"/>
    <xf numFmtId="0" fontId="75" fillId="0" borderId="28" xfId="0" applyFont="1" applyBorder="1" applyAlignment="1">
      <alignment wrapText="1"/>
    </xf>
    <xf numFmtId="0" fontId="17" fillId="0" borderId="77" xfId="0" applyFont="1" applyBorder="1" applyAlignment="1"/>
    <xf numFmtId="3" fontId="24" fillId="0" borderId="57" xfId="0" applyNumberFormat="1" applyFont="1" applyBorder="1" applyAlignment="1"/>
    <xf numFmtId="0" fontId="75" fillId="0" borderId="27" xfId="0" applyFont="1" applyBorder="1" applyAlignment="1">
      <alignment wrapText="1"/>
    </xf>
    <xf numFmtId="3" fontId="48" fillId="0" borderId="74" xfId="0" applyNumberFormat="1" applyFont="1" applyBorder="1" applyAlignment="1"/>
    <xf numFmtId="3" fontId="75" fillId="0" borderId="71" xfId="0" applyNumberFormat="1" applyFont="1" applyBorder="1" applyAlignment="1"/>
    <xf numFmtId="3" fontId="48" fillId="0" borderId="71" xfId="0" applyNumberFormat="1" applyFont="1" applyBorder="1" applyAlignment="1"/>
    <xf numFmtId="3" fontId="24" fillId="0" borderId="71" xfId="0" applyNumberFormat="1" applyFont="1" applyBorder="1" applyAlignment="1"/>
    <xf numFmtId="3" fontId="75" fillId="0" borderId="51" xfId="0" applyNumberFormat="1" applyFont="1" applyBorder="1" applyAlignment="1"/>
    <xf numFmtId="3" fontId="75" fillId="0" borderId="73" xfId="0" applyNumberFormat="1" applyFont="1" applyBorder="1" applyAlignment="1"/>
    <xf numFmtId="3" fontId="48" fillId="0" borderId="57" xfId="0" applyNumberFormat="1" applyFont="1" applyBorder="1" applyAlignment="1"/>
    <xf numFmtId="3" fontId="75" fillId="0" borderId="9" xfId="0" applyNumberFormat="1" applyFont="1" applyBorder="1" applyAlignment="1"/>
    <xf numFmtId="3" fontId="48" fillId="0" borderId="9" xfId="0" applyNumberFormat="1" applyFont="1" applyBorder="1" applyAlignment="1"/>
    <xf numFmtId="3" fontId="75" fillId="0" borderId="10" xfId="0" applyNumberFormat="1" applyFont="1" applyBorder="1" applyAlignment="1"/>
    <xf numFmtId="3" fontId="75" fillId="0" borderId="8" xfId="0" applyNumberFormat="1" applyFont="1" applyBorder="1" applyAlignment="1"/>
    <xf numFmtId="0" fontId="18" fillId="0" borderId="0" xfId="0" applyFont="1"/>
    <xf numFmtId="165" fontId="0" fillId="0" borderId="0" xfId="1" applyNumberFormat="1" applyFont="1"/>
    <xf numFmtId="0" fontId="0" fillId="0" borderId="0" xfId="7" applyFont="1" applyBorder="1" applyAlignment="1">
      <alignment horizontal="center"/>
    </xf>
    <xf numFmtId="0" fontId="1" fillId="0" borderId="0" xfId="7" applyFont="1" applyBorder="1" applyAlignment="1">
      <alignment horizontal="center"/>
    </xf>
    <xf numFmtId="0" fontId="22" fillId="0" borderId="15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76" fillId="0" borderId="2" xfId="0" applyFont="1" applyBorder="1" applyAlignment="1">
      <alignment wrapText="1"/>
    </xf>
    <xf numFmtId="0" fontId="76" fillId="0" borderId="4" xfId="0" applyFont="1" applyBorder="1" applyAlignment="1">
      <alignment wrapText="1"/>
    </xf>
    <xf numFmtId="0" fontId="76" fillId="0" borderId="19" xfId="0" applyFont="1" applyBorder="1" applyAlignment="1">
      <alignment wrapText="1"/>
    </xf>
    <xf numFmtId="0" fontId="76" fillId="0" borderId="18" xfId="0" applyFont="1" applyBorder="1" applyAlignment="1">
      <alignment wrapText="1"/>
    </xf>
    <xf numFmtId="0" fontId="28" fillId="0" borderId="5" xfId="0" applyFont="1" applyBorder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0" fontId="66" fillId="0" borderId="84" xfId="0" applyFont="1" applyBorder="1" applyAlignment="1">
      <alignment horizontal="center" vertical="center"/>
    </xf>
    <xf numFmtId="0" fontId="22" fillId="0" borderId="29" xfId="0" applyFont="1" applyBorder="1"/>
    <xf numFmtId="0" fontId="22" fillId="0" borderId="27" xfId="0" applyFont="1" applyBorder="1"/>
    <xf numFmtId="0" fontId="28" fillId="0" borderId="28" xfId="0" applyFont="1" applyBorder="1"/>
    <xf numFmtId="0" fontId="0" fillId="0" borderId="4" xfId="0" applyBorder="1"/>
    <xf numFmtId="0" fontId="0" fillId="0" borderId="18" xfId="0" applyBorder="1"/>
    <xf numFmtId="0" fontId="0" fillId="0" borderId="20" xfId="0" applyBorder="1"/>
    <xf numFmtId="0" fontId="66" fillId="0" borderId="5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/>
    </xf>
    <xf numFmtId="169" fontId="22" fillId="0" borderId="20" xfId="0" applyNumberFormat="1" applyFont="1" applyBorder="1" applyAlignment="1">
      <alignment horizontal="right" vertical="top" wrapText="1"/>
    </xf>
    <xf numFmtId="169" fontId="22" fillId="0" borderId="4" xfId="0" applyNumberFormat="1" applyFont="1" applyBorder="1" applyAlignment="1">
      <alignment horizontal="right" vertical="top" wrapText="1"/>
    </xf>
    <xf numFmtId="169" fontId="28" fillId="0" borderId="4" xfId="0" applyNumberFormat="1" applyFont="1" applyBorder="1" applyAlignment="1">
      <alignment horizontal="right" vertical="top" wrapText="1"/>
    </xf>
    <xf numFmtId="169" fontId="28" fillId="0" borderId="6" xfId="0" applyNumberFormat="1" applyFont="1" applyBorder="1" applyAlignment="1">
      <alignment horizontal="right" vertical="top" wrapText="1"/>
    </xf>
    <xf numFmtId="0" fontId="28" fillId="0" borderId="0" xfId="0" applyFont="1"/>
    <xf numFmtId="169" fontId="0" fillId="0" borderId="15" xfId="0" applyNumberFormat="1" applyBorder="1" applyAlignment="1">
      <alignment horizontal="right" vertical="center" wrapText="1" shrinkToFit="1"/>
    </xf>
    <xf numFmtId="169" fontId="0" fillId="0" borderId="20" xfId="0" applyNumberFormat="1" applyBorder="1" applyAlignment="1">
      <alignment horizontal="right" vertical="center" wrapText="1" shrinkToFit="1"/>
    </xf>
    <xf numFmtId="3" fontId="52" fillId="0" borderId="0" xfId="0" applyNumberFormat="1" applyFont="1"/>
    <xf numFmtId="3" fontId="54" fillId="4" borderId="85" xfId="0" applyNumberFormat="1" applyFont="1" applyFill="1" applyBorder="1"/>
    <xf numFmtId="3" fontId="54" fillId="4" borderId="47" xfId="0" applyNumberFormat="1" applyFont="1" applyFill="1" applyBorder="1"/>
    <xf numFmtId="3" fontId="54" fillId="4" borderId="60" xfId="0" applyNumberFormat="1" applyFont="1" applyFill="1" applyBorder="1" applyAlignment="1">
      <alignment vertical="center"/>
    </xf>
    <xf numFmtId="169" fontId="1" fillId="0" borderId="29" xfId="1" applyNumberFormat="1" applyBorder="1" applyProtection="1">
      <protection locked="0"/>
    </xf>
    <xf numFmtId="169" fontId="1" fillId="0" borderId="10" xfId="1" applyNumberFormat="1" applyBorder="1" applyProtection="1">
      <protection locked="0"/>
    </xf>
    <xf numFmtId="169" fontId="1" fillId="0" borderId="37" xfId="1" applyNumberFormat="1" applyBorder="1" applyProtection="1">
      <protection locked="0"/>
    </xf>
    <xf numFmtId="169" fontId="1" fillId="0" borderId="4" xfId="1" applyNumberFormat="1" applyBorder="1" applyProtection="1">
      <protection locked="0"/>
    </xf>
    <xf numFmtId="169" fontId="1" fillId="0" borderId="27" xfId="1" applyNumberFormat="1" applyBorder="1" applyProtection="1">
      <protection locked="0"/>
    </xf>
    <xf numFmtId="169" fontId="1" fillId="0" borderId="33" xfId="1" applyNumberFormat="1" applyBorder="1" applyProtection="1">
      <protection locked="0"/>
    </xf>
    <xf numFmtId="169" fontId="1" fillId="0" borderId="11" xfId="1" applyNumberFormat="1" applyBorder="1" applyProtection="1">
      <protection locked="0"/>
    </xf>
    <xf numFmtId="169" fontId="1" fillId="0" borderId="61" xfId="1" applyNumberFormat="1" applyBorder="1" applyProtection="1">
      <protection locked="0"/>
    </xf>
    <xf numFmtId="169" fontId="1" fillId="0" borderId="6" xfId="1" applyNumberFormat="1" applyBorder="1" applyProtection="1">
      <protection locked="0"/>
    </xf>
    <xf numFmtId="169" fontId="28" fillId="0" borderId="47" xfId="1" applyNumberFormat="1" applyFont="1" applyBorder="1" applyProtection="1">
      <protection locked="0"/>
    </xf>
    <xf numFmtId="169" fontId="1" fillId="0" borderId="63" xfId="1" applyNumberFormat="1" applyBorder="1" applyProtection="1">
      <protection locked="0"/>
    </xf>
    <xf numFmtId="169" fontId="1" fillId="0" borderId="9" xfId="1" applyNumberFormat="1" applyBorder="1" applyProtection="1">
      <protection locked="0"/>
    </xf>
    <xf numFmtId="169" fontId="1" fillId="0" borderId="52" xfId="1" applyNumberFormat="1" applyBorder="1" applyProtection="1">
      <protection locked="0"/>
    </xf>
    <xf numFmtId="169" fontId="1" fillId="0" borderId="20" xfId="1" applyNumberFormat="1" applyBorder="1" applyProtection="1">
      <protection locked="0"/>
    </xf>
    <xf numFmtId="169" fontId="1" fillId="0" borderId="24" xfId="1" applyNumberFormat="1" applyBorder="1" applyProtection="1">
      <protection locked="0"/>
    </xf>
    <xf numFmtId="169" fontId="1" fillId="0" borderId="14" xfId="1" applyNumberFormat="1" applyBorder="1" applyProtection="1">
      <protection locked="0"/>
    </xf>
    <xf numFmtId="169" fontId="1" fillId="0" borderId="36" xfId="1" applyNumberFormat="1" applyBorder="1" applyProtection="1">
      <protection locked="0"/>
    </xf>
    <xf numFmtId="169" fontId="1" fillId="0" borderId="39" xfId="1" applyNumberFormat="1" applyBorder="1" applyProtection="1">
      <protection locked="0"/>
    </xf>
    <xf numFmtId="169" fontId="1" fillId="0" borderId="79" xfId="1" applyNumberFormat="1" applyBorder="1" applyProtection="1">
      <protection locked="0"/>
    </xf>
    <xf numFmtId="169" fontId="1" fillId="0" borderId="47" xfId="1" applyNumberFormat="1" applyBorder="1" applyProtection="1">
      <protection locked="0"/>
    </xf>
    <xf numFmtId="169" fontId="1" fillId="0" borderId="53" xfId="1" applyNumberFormat="1" applyBorder="1" applyProtection="1">
      <protection locked="0"/>
    </xf>
    <xf numFmtId="169" fontId="1" fillId="0" borderId="74" xfId="1" applyNumberFormat="1" applyBorder="1" applyProtection="1">
      <protection locked="0"/>
    </xf>
    <xf numFmtId="169" fontId="1" fillId="0" borderId="54" xfId="1" applyNumberFormat="1" applyBorder="1" applyProtection="1">
      <protection locked="0"/>
    </xf>
    <xf numFmtId="169" fontId="1" fillId="0" borderId="67" xfId="1" applyNumberFormat="1" applyBorder="1" applyProtection="1">
      <protection locked="0"/>
    </xf>
    <xf numFmtId="169" fontId="1" fillId="0" borderId="2" xfId="1" applyNumberFormat="1" applyBorder="1" applyProtection="1">
      <protection locked="0"/>
    </xf>
    <xf numFmtId="169" fontId="1" fillId="0" borderId="51" xfId="1" applyNumberFormat="1" applyBorder="1" applyProtection="1">
      <protection locked="0"/>
    </xf>
    <xf numFmtId="169" fontId="1" fillId="0" borderId="21" xfId="1" applyNumberFormat="1" applyBorder="1" applyProtection="1">
      <protection locked="0"/>
    </xf>
    <xf numFmtId="169" fontId="1" fillId="0" borderId="5" xfId="1" applyNumberFormat="1" applyBorder="1" applyProtection="1">
      <protection locked="0"/>
    </xf>
    <xf numFmtId="169" fontId="1" fillId="0" borderId="72" xfId="1" applyNumberFormat="1" applyBorder="1" applyProtection="1">
      <protection locked="0"/>
    </xf>
    <xf numFmtId="169" fontId="1" fillId="0" borderId="25" xfId="1" applyNumberFormat="1" applyBorder="1" applyProtection="1">
      <protection locked="0"/>
    </xf>
    <xf numFmtId="169" fontId="28" fillId="8" borderId="87" xfId="1" applyNumberFormat="1" applyFont="1" applyFill="1" applyBorder="1" applyAlignment="1" applyProtection="1">
      <alignment horizontal="right" readingOrder="1"/>
      <protection locked="0"/>
    </xf>
    <xf numFmtId="0" fontId="28" fillId="7" borderId="5" xfId="0" applyFont="1" applyFill="1" applyBorder="1" applyAlignment="1">
      <alignment horizontal="center" vertical="center" readingOrder="1"/>
    </xf>
    <xf numFmtId="0" fontId="28" fillId="7" borderId="72" xfId="0" applyFont="1" applyFill="1" applyBorder="1" applyAlignment="1">
      <alignment horizontal="center" vertical="center" readingOrder="1"/>
    </xf>
    <xf numFmtId="0" fontId="28" fillId="7" borderId="6" xfId="0" applyFont="1" applyFill="1" applyBorder="1" applyAlignment="1">
      <alignment horizontal="center" vertical="center" readingOrder="1"/>
    </xf>
    <xf numFmtId="0" fontId="28" fillId="7" borderId="25" xfId="0" applyFont="1" applyFill="1" applyBorder="1" applyAlignment="1">
      <alignment horizontal="center" vertical="center" readingOrder="1"/>
    </xf>
    <xf numFmtId="0" fontId="28" fillId="7" borderId="79" xfId="0" applyFont="1" applyFill="1" applyBorder="1" applyAlignment="1">
      <alignment horizontal="center" vertical="center" readingOrder="1"/>
    </xf>
    <xf numFmtId="168" fontId="79" fillId="0" borderId="20" xfId="1" applyNumberFormat="1" applyFont="1" applyBorder="1" applyAlignment="1" applyProtection="1">
      <alignment horizontal="right"/>
      <protection locked="0"/>
    </xf>
    <xf numFmtId="168" fontId="79" fillId="0" borderId="4" xfId="1" applyNumberFormat="1" applyFont="1" applyBorder="1" applyAlignment="1" applyProtection="1">
      <alignment horizontal="right"/>
      <protection locked="0"/>
    </xf>
    <xf numFmtId="168" fontId="32" fillId="0" borderId="4" xfId="1" applyNumberFormat="1" applyFont="1" applyBorder="1" applyAlignment="1" applyProtection="1">
      <alignment horizontal="right"/>
      <protection locked="0"/>
    </xf>
    <xf numFmtId="168" fontId="32" fillId="0" borderId="20" xfId="1" applyNumberFormat="1" applyFont="1" applyBorder="1" applyAlignment="1" applyProtection="1">
      <alignment horizontal="right"/>
      <protection locked="0"/>
    </xf>
    <xf numFmtId="168" fontId="79" fillId="0" borderId="6" xfId="1" applyNumberFormat="1" applyFont="1" applyBorder="1" applyAlignment="1" applyProtection="1">
      <alignment horizontal="right"/>
      <protection locked="0"/>
    </xf>
    <xf numFmtId="168" fontId="79" fillId="0" borderId="39" xfId="1" applyNumberFormat="1" applyFont="1" applyBorder="1" applyAlignment="1" applyProtection="1">
      <alignment horizontal="right"/>
      <protection locked="0"/>
    </xf>
    <xf numFmtId="1" fontId="73" fillId="9" borderId="34" xfId="4" applyNumberFormat="1" applyFont="1" applyFill="1" applyBorder="1" applyAlignment="1" applyProtection="1">
      <alignment horizontal="center" vertical="center"/>
      <protection locked="0"/>
    </xf>
    <xf numFmtId="1" fontId="73" fillId="9" borderId="18" xfId="4" applyNumberFormat="1" applyFont="1" applyFill="1" applyBorder="1" applyAlignment="1" applyProtection="1">
      <alignment horizontal="center" vertical="center"/>
      <protection locked="0"/>
    </xf>
    <xf numFmtId="168" fontId="32" fillId="9" borderId="86" xfId="1" applyNumberFormat="1" applyFont="1" applyFill="1" applyBorder="1" applyAlignment="1" applyProtection="1">
      <alignment horizontal="right"/>
      <protection locked="0"/>
    </xf>
    <xf numFmtId="0" fontId="38" fillId="9" borderId="47" xfId="0" applyFont="1" applyFill="1" applyBorder="1"/>
    <xf numFmtId="169" fontId="38" fillId="9" borderId="47" xfId="0" applyNumberFormat="1" applyFont="1" applyFill="1" applyBorder="1"/>
    <xf numFmtId="169" fontId="38" fillId="9" borderId="58" xfId="0" applyNumberFormat="1" applyFont="1" applyFill="1" applyBorder="1"/>
    <xf numFmtId="169" fontId="38" fillId="9" borderId="50" xfId="0" applyNumberFormat="1" applyFont="1" applyFill="1" applyBorder="1"/>
    <xf numFmtId="0" fontId="67" fillId="9" borderId="75" xfId="0" applyFont="1" applyFill="1" applyBorder="1" applyAlignment="1">
      <alignment horizontal="center"/>
    </xf>
    <xf numFmtId="0" fontId="67" fillId="9" borderId="70" xfId="0" applyFont="1" applyFill="1" applyBorder="1" applyAlignment="1">
      <alignment horizontal="center"/>
    </xf>
    <xf numFmtId="169" fontId="68" fillId="0" borderId="2" xfId="0" applyNumberFormat="1" applyFont="1" applyFill="1" applyBorder="1" applyAlignment="1" applyProtection="1">
      <alignment horizontal="right" vertical="center" wrapText="1" shrinkToFit="1"/>
    </xf>
    <xf numFmtId="169" fontId="68" fillId="0" borderId="4" xfId="0" applyNumberFormat="1" applyFont="1" applyFill="1" applyBorder="1" applyAlignment="1" applyProtection="1">
      <alignment horizontal="right" vertical="center" wrapText="1" shrinkToFit="1"/>
    </xf>
    <xf numFmtId="0" fontId="17" fillId="9" borderId="70" xfId="0" applyFont="1" applyFill="1" applyBorder="1" applyAlignment="1">
      <alignment horizontal="center" vertical="center" wrapText="1"/>
    </xf>
    <xf numFmtId="169" fontId="17" fillId="9" borderId="12" xfId="0" applyNumberFormat="1" applyFont="1" applyFill="1" applyBorder="1" applyAlignment="1">
      <alignment horizontal="center" wrapText="1"/>
    </xf>
    <xf numFmtId="169" fontId="17" fillId="9" borderId="30" xfId="0" applyNumberFormat="1" applyFont="1" applyFill="1" applyBorder="1" applyAlignment="1">
      <alignment horizontal="center" wrapText="1"/>
    </xf>
    <xf numFmtId="3" fontId="73" fillId="9" borderId="11" xfId="0" applyNumberFormat="1" applyFont="1" applyFill="1" applyBorder="1" applyAlignment="1">
      <alignment horizontal="center" vertical="center" wrapText="1"/>
    </xf>
    <xf numFmtId="169" fontId="17" fillId="9" borderId="57" xfId="0" applyNumberFormat="1" applyFont="1" applyFill="1" applyBorder="1" applyAlignment="1">
      <alignment horizontal="right" wrapText="1"/>
    </xf>
    <xf numFmtId="169" fontId="17" fillId="9" borderId="10" xfId="0" applyNumberFormat="1" applyFont="1" applyFill="1" applyBorder="1" applyAlignment="1">
      <alignment horizontal="right" wrapText="1"/>
    </xf>
    <xf numFmtId="169" fontId="17" fillId="9" borderId="8" xfId="0" applyNumberFormat="1" applyFont="1" applyFill="1" applyBorder="1" applyAlignment="1">
      <alignment horizontal="right" wrapText="1"/>
    </xf>
    <xf numFmtId="0" fontId="17" fillId="9" borderId="47" xfId="0" applyFont="1" applyFill="1" applyBorder="1" applyAlignment="1">
      <alignment horizontal="center" vertical="center" wrapText="1"/>
    </xf>
    <xf numFmtId="0" fontId="17" fillId="9" borderId="87" xfId="0" applyFont="1" applyFill="1" applyBorder="1" applyAlignment="1">
      <alignment horizontal="center" vertical="center" wrapText="1"/>
    </xf>
    <xf numFmtId="49" fontId="42" fillId="9" borderId="47" xfId="0" applyNumberFormat="1" applyFont="1" applyFill="1" applyBorder="1" applyAlignment="1" applyProtection="1">
      <alignment vertical="center" wrapText="1" shrinkToFit="1"/>
    </xf>
    <xf numFmtId="169" fontId="42" fillId="9" borderId="87" xfId="1" applyNumberFormat="1" applyFont="1" applyFill="1" applyBorder="1" applyAlignment="1" applyProtection="1">
      <alignment horizontal="right" vertical="center" wrapText="1" shrinkToFit="1"/>
    </xf>
    <xf numFmtId="49" fontId="42" fillId="9" borderId="70" xfId="0" applyNumberFormat="1" applyFont="1" applyFill="1" applyBorder="1" applyAlignment="1" applyProtection="1">
      <alignment horizontal="center" vertical="center" wrapText="1" shrinkToFit="1"/>
    </xf>
    <xf numFmtId="3" fontId="42" fillId="9" borderId="86" xfId="0" applyNumberFormat="1" applyFont="1" applyFill="1" applyBorder="1" applyAlignment="1">
      <alignment horizontal="center"/>
    </xf>
    <xf numFmtId="0" fontId="17" fillId="9" borderId="84" xfId="0" applyFont="1" applyFill="1" applyBorder="1" applyAlignment="1">
      <alignment horizontal="center"/>
    </xf>
    <xf numFmtId="0" fontId="17" fillId="9" borderId="12" xfId="0" applyFont="1" applyFill="1" applyBorder="1" applyAlignment="1">
      <alignment horizontal="center"/>
    </xf>
    <xf numFmtId="0" fontId="17" fillId="9" borderId="48" xfId="0" applyFont="1" applyFill="1" applyBorder="1" applyAlignment="1">
      <alignment horizontal="center"/>
    </xf>
    <xf numFmtId="169" fontId="17" fillId="9" borderId="12" xfId="0" applyNumberFormat="1" applyFont="1" applyFill="1" applyBorder="1" applyAlignment="1">
      <alignment horizontal="center"/>
    </xf>
    <xf numFmtId="0" fontId="24" fillId="9" borderId="84" xfId="0" applyFont="1" applyFill="1" applyBorder="1" applyAlignment="1"/>
    <xf numFmtId="3" fontId="24" fillId="9" borderId="12" xfId="0" applyNumberFormat="1" applyFont="1" applyFill="1" applyBorder="1" applyAlignment="1"/>
    <xf numFmtId="0" fontId="28" fillId="9" borderId="55" xfId="0" applyFont="1" applyFill="1" applyBorder="1" applyAlignment="1">
      <alignment horizontal="left" vertical="center" wrapText="1"/>
    </xf>
    <xf numFmtId="169" fontId="28" fillId="9" borderId="86" xfId="0" applyNumberFormat="1" applyFont="1" applyFill="1" applyBorder="1" applyAlignment="1">
      <alignment horizontal="right" vertical="center" wrapText="1"/>
    </xf>
    <xf numFmtId="49" fontId="42" fillId="9" borderId="47" xfId="0" applyNumberFormat="1" applyFont="1" applyFill="1" applyBorder="1" applyAlignment="1" applyProtection="1">
      <alignment horizontal="center" vertical="center" wrapText="1" shrinkToFit="1"/>
    </xf>
    <xf numFmtId="49" fontId="45" fillId="0" borderId="10" xfId="0" applyNumberFormat="1" applyFont="1" applyFill="1" applyBorder="1" applyAlignment="1" applyProtection="1">
      <alignment horizontal="left" vertical="center" wrapText="1" indent="1" shrinkToFit="1"/>
    </xf>
    <xf numFmtId="169" fontId="42" fillId="9" borderId="47" xfId="0" applyNumberFormat="1" applyFont="1" applyFill="1" applyBorder="1" applyAlignment="1" applyProtection="1">
      <alignment horizontal="right" vertical="center" wrapText="1" shrinkToFit="1"/>
    </xf>
    <xf numFmtId="169" fontId="45" fillId="0" borderId="4" xfId="0" applyNumberFormat="1" applyFont="1" applyFill="1" applyBorder="1" applyAlignment="1">
      <alignment horizontal="right" indent="1"/>
    </xf>
    <xf numFmtId="3" fontId="19" fillId="0" borderId="4" xfId="1" applyNumberFormat="1" applyFont="1" applyBorder="1" applyAlignment="1"/>
    <xf numFmtId="169" fontId="42" fillId="9" borderId="86" xfId="0" applyNumberFormat="1" applyFont="1" applyFill="1" applyBorder="1" applyAlignment="1">
      <alignment horizontal="right"/>
    </xf>
    <xf numFmtId="0" fontId="42" fillId="9" borderId="84" xfId="0" applyFont="1" applyFill="1" applyBorder="1" applyAlignment="1">
      <alignment horizontal="center"/>
    </xf>
    <xf numFmtId="0" fontId="19" fillId="0" borderId="29" xfId="0" applyFont="1" applyBorder="1"/>
    <xf numFmtId="0" fontId="45" fillId="0" borderId="27" xfId="0" applyFont="1" applyBorder="1"/>
    <xf numFmtId="0" fontId="45" fillId="0" borderId="27" xfId="0" applyFont="1" applyBorder="1" applyAlignment="1">
      <alignment horizontal="left" indent="7"/>
    </xf>
    <xf numFmtId="0" fontId="19" fillId="0" borderId="27" xfId="0" applyFont="1" applyBorder="1"/>
    <xf numFmtId="0" fontId="42" fillId="0" borderId="27" xfId="0" applyFont="1" applyBorder="1" applyAlignment="1">
      <alignment horizontal="center"/>
    </xf>
    <xf numFmtId="0" fontId="45" fillId="0" borderId="27" xfId="0" applyFont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42" fillId="9" borderId="28" xfId="0" applyFont="1" applyFill="1" applyBorder="1"/>
    <xf numFmtId="3" fontId="42" fillId="9" borderId="47" xfId="0" applyNumberFormat="1" applyFont="1" applyFill="1" applyBorder="1" applyAlignment="1">
      <alignment horizontal="center"/>
    </xf>
    <xf numFmtId="169" fontId="45" fillId="0" borderId="10" xfId="0" applyNumberFormat="1" applyFont="1" applyFill="1" applyBorder="1" applyAlignment="1">
      <alignment horizontal="right" indent="1"/>
    </xf>
    <xf numFmtId="169" fontId="45" fillId="0" borderId="10" xfId="0" applyNumberFormat="1" applyFont="1" applyBorder="1" applyAlignment="1">
      <alignment horizontal="right" indent="1"/>
    </xf>
    <xf numFmtId="169" fontId="19" fillId="0" borderId="10" xfId="1" applyNumberFormat="1" applyFont="1" applyBorder="1" applyAlignment="1">
      <alignment horizontal="right" indent="1"/>
    </xf>
    <xf numFmtId="3" fontId="19" fillId="0" borderId="10" xfId="0" applyNumberFormat="1" applyFont="1" applyBorder="1" applyAlignment="1"/>
    <xf numFmtId="3" fontId="42" fillId="0" borderId="10" xfId="0" applyNumberFormat="1" applyFont="1" applyBorder="1" applyAlignment="1">
      <alignment horizontal="center"/>
    </xf>
    <xf numFmtId="3" fontId="19" fillId="0" borderId="10" xfId="1" applyNumberFormat="1" applyFont="1" applyBorder="1" applyAlignment="1"/>
    <xf numFmtId="169" fontId="45" fillId="0" borderId="10" xfId="0" applyNumberFormat="1" applyFont="1" applyBorder="1" applyAlignment="1"/>
    <xf numFmtId="169" fontId="45" fillId="0" borderId="11" xfId="0" applyNumberFormat="1" applyFont="1" applyBorder="1" applyAlignment="1"/>
    <xf numFmtId="169" fontId="42" fillId="9" borderId="8" xfId="0" applyNumberFormat="1" applyFont="1" applyFill="1" applyBorder="1" applyAlignment="1"/>
    <xf numFmtId="0" fontId="75" fillId="0" borderId="33" xfId="0" applyFont="1" applyBorder="1" applyAlignment="1">
      <alignment wrapText="1"/>
    </xf>
    <xf numFmtId="3" fontId="75" fillId="0" borderId="11" xfId="0" applyNumberFormat="1" applyFont="1" applyBorder="1" applyAlignment="1"/>
    <xf numFmtId="3" fontId="75" fillId="0" borderId="72" xfId="0" applyNumberFormat="1" applyFont="1" applyBorder="1" applyAlignment="1"/>
    <xf numFmtId="0" fontId="22" fillId="0" borderId="2" xfId="0" applyFont="1" applyFill="1" applyBorder="1" applyAlignment="1">
      <alignment horizontal="left" vertical="center" wrapText="1"/>
    </xf>
    <xf numFmtId="169" fontId="22" fillId="0" borderId="4" xfId="0" applyNumberFormat="1" applyFont="1" applyFill="1" applyBorder="1" applyAlignment="1">
      <alignment horizontal="right" vertical="center" wrapText="1"/>
    </xf>
    <xf numFmtId="169" fontId="13" fillId="9" borderId="55" xfId="0" applyNumberFormat="1" applyFont="1" applyFill="1" applyBorder="1"/>
    <xf numFmtId="0" fontId="28" fillId="0" borderId="15" xfId="0" applyFont="1" applyBorder="1" applyAlignment="1">
      <alignment wrapText="1"/>
    </xf>
    <xf numFmtId="169" fontId="28" fillId="0" borderId="20" xfId="0" applyNumberFormat="1" applyFont="1" applyBorder="1" applyAlignment="1">
      <alignment horizontal="right" wrapText="1"/>
    </xf>
    <xf numFmtId="169" fontId="0" fillId="0" borderId="45" xfId="0" applyNumberFormat="1" applyBorder="1"/>
    <xf numFmtId="169" fontId="13" fillId="9" borderId="47" xfId="0" applyNumberFormat="1" applyFont="1" applyFill="1" applyBorder="1"/>
    <xf numFmtId="169" fontId="42" fillId="9" borderId="87" xfId="0" applyNumberFormat="1" applyFont="1" applyFill="1" applyBorder="1" applyAlignment="1" applyProtection="1">
      <alignment horizontal="right" vertical="center" wrapText="1" shrinkToFit="1"/>
    </xf>
    <xf numFmtId="169" fontId="42" fillId="0" borderId="9" xfId="0" applyNumberFormat="1" applyFont="1" applyFill="1" applyBorder="1" applyAlignment="1" applyProtection="1">
      <alignment horizontal="right" vertical="center" wrapText="1" shrinkToFit="1"/>
    </xf>
    <xf numFmtId="169" fontId="19" fillId="0" borderId="10" xfId="0" applyNumberFormat="1" applyFont="1" applyFill="1" applyBorder="1" applyAlignment="1" applyProtection="1">
      <alignment horizontal="right" vertical="center" wrapText="1" shrinkToFit="1"/>
    </xf>
    <xf numFmtId="169" fontId="19" fillId="0" borderId="11" xfId="0" applyNumberFormat="1" applyFont="1" applyFill="1" applyBorder="1" applyAlignment="1" applyProtection="1">
      <alignment horizontal="right" vertical="center" wrapText="1" shrinkToFit="1"/>
    </xf>
    <xf numFmtId="0" fontId="50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42" fillId="9" borderId="84" xfId="0" applyFont="1" applyFill="1" applyBorder="1"/>
    <xf numFmtId="169" fontId="42" fillId="9" borderId="47" xfId="0" applyNumberFormat="1" applyFont="1" applyFill="1" applyBorder="1" applyAlignment="1">
      <alignment horizontal="right"/>
    </xf>
    <xf numFmtId="49" fontId="53" fillId="0" borderId="15" xfId="0" applyNumberFormat="1" applyFont="1" applyBorder="1" applyAlignment="1">
      <alignment vertical="center" wrapText="1" shrinkToFit="1"/>
    </xf>
    <xf numFmtId="49" fontId="53" fillId="0" borderId="16" xfId="0" applyNumberFormat="1" applyFont="1" applyBorder="1" applyAlignment="1">
      <alignment vertical="center" wrapText="1" shrinkToFit="1"/>
    </xf>
    <xf numFmtId="3" fontId="53" fillId="0" borderId="16" xfId="0" applyNumberFormat="1" applyFont="1" applyBorder="1" applyAlignment="1">
      <alignment vertical="center" wrapText="1" shrinkToFit="1"/>
    </xf>
    <xf numFmtId="3" fontId="53" fillId="0" borderId="16" xfId="0" applyNumberFormat="1" applyFont="1" applyBorder="1" applyAlignment="1">
      <alignment horizontal="center" vertical="center" wrapText="1" shrinkToFit="1"/>
    </xf>
    <xf numFmtId="3" fontId="53" fillId="0" borderId="9" xfId="0" applyNumberFormat="1" applyFont="1" applyBorder="1" applyAlignment="1">
      <alignment vertical="center" wrapText="1" shrinkToFit="1"/>
    </xf>
    <xf numFmtId="49" fontId="53" fillId="0" borderId="2" xfId="0" applyNumberFormat="1" applyFont="1" applyBorder="1" applyAlignment="1">
      <alignment vertical="center" wrapText="1" shrinkToFit="1"/>
    </xf>
    <xf numFmtId="49" fontId="53" fillId="0" borderId="1" xfId="0" applyNumberFormat="1" applyFont="1" applyBorder="1" applyAlignment="1">
      <alignment vertical="center" wrapText="1" shrinkToFit="1"/>
    </xf>
    <xf numFmtId="3" fontId="53" fillId="0" borderId="1" xfId="0" applyNumberFormat="1" applyFont="1" applyBorder="1" applyAlignment="1">
      <alignment vertical="center" wrapText="1" shrinkToFit="1"/>
    </xf>
    <xf numFmtId="3" fontId="53" fillId="0" borderId="10" xfId="0" applyNumberFormat="1" applyFont="1" applyBorder="1" applyAlignment="1">
      <alignment vertical="center" wrapText="1" shrinkToFit="1"/>
    </xf>
    <xf numFmtId="49" fontId="53" fillId="0" borderId="5" xfId="0" applyNumberFormat="1" applyFont="1" applyBorder="1" applyAlignment="1">
      <alignment vertical="center" wrapText="1" shrinkToFit="1"/>
    </xf>
    <xf numFmtId="49" fontId="53" fillId="0" borderId="26" xfId="0" applyNumberFormat="1" applyFont="1" applyBorder="1" applyAlignment="1">
      <alignment vertical="center" wrapText="1" shrinkToFit="1"/>
    </xf>
    <xf numFmtId="3" fontId="53" fillId="0" borderId="26" xfId="0" applyNumberFormat="1" applyFont="1" applyBorder="1" applyAlignment="1">
      <alignment vertical="center" wrapText="1" shrinkToFit="1"/>
    </xf>
    <xf numFmtId="3" fontId="53" fillId="0" borderId="11" xfId="0" applyNumberFormat="1" applyFont="1" applyBorder="1" applyAlignment="1">
      <alignment vertical="center" wrapText="1" shrinkToFit="1"/>
    </xf>
    <xf numFmtId="49" fontId="29" fillId="0" borderId="53" xfId="0" applyNumberFormat="1" applyFont="1" applyBorder="1" applyAlignment="1">
      <alignment horizontal="left" vertical="center" wrapText="1" shrinkToFit="1"/>
    </xf>
    <xf numFmtId="49" fontId="29" fillId="0" borderId="68" xfId="0" applyNumberFormat="1" applyFont="1" applyBorder="1" applyAlignment="1">
      <alignment horizontal="left" vertical="center" wrapText="1" shrinkToFit="1"/>
    </xf>
    <xf numFmtId="3" fontId="29" fillId="0" borderId="68" xfId="0" applyNumberFormat="1" applyFont="1" applyBorder="1" applyAlignment="1">
      <alignment vertical="center" wrapText="1" shrinkToFit="1"/>
    </xf>
    <xf numFmtId="3" fontId="29" fillId="0" borderId="68" xfId="0" applyNumberFormat="1" applyFont="1" applyBorder="1" applyAlignment="1">
      <alignment horizontal="center" vertical="center" wrapText="1" shrinkToFit="1"/>
    </xf>
    <xf numFmtId="3" fontId="29" fillId="0" borderId="57" xfId="0" applyNumberFormat="1" applyFont="1" applyBorder="1" applyAlignment="1">
      <alignment vertical="center" wrapText="1" shrinkToFit="1"/>
    </xf>
    <xf numFmtId="49" fontId="29" fillId="0" borderId="40" xfId="0" applyNumberFormat="1" applyFont="1" applyBorder="1" applyAlignment="1">
      <alignment horizontal="left" vertical="center" wrapText="1" shrinkToFit="1"/>
    </xf>
    <xf numFmtId="49" fontId="29" fillId="0" borderId="35" xfId="0" applyNumberFormat="1" applyFont="1" applyBorder="1" applyAlignment="1">
      <alignment horizontal="left" vertical="center" wrapText="1" shrinkToFit="1"/>
    </xf>
    <xf numFmtId="3" fontId="29" fillId="0" borderId="59" xfId="0" applyNumberFormat="1" applyFont="1" applyBorder="1" applyAlignment="1">
      <alignment vertical="center" wrapText="1" shrinkToFit="1"/>
    </xf>
    <xf numFmtId="3" fontId="29" fillId="0" borderId="16" xfId="0" applyNumberFormat="1" applyFont="1" applyBorder="1" applyAlignment="1">
      <alignment vertical="center" wrapText="1" shrinkToFit="1"/>
    </xf>
    <xf numFmtId="3" fontId="29" fillId="0" borderId="59" xfId="0" applyNumberFormat="1" applyFont="1" applyBorder="1" applyAlignment="1">
      <alignment horizontal="center" vertical="center" wrapText="1" shrinkToFit="1"/>
    </xf>
    <xf numFmtId="3" fontId="29" fillId="0" borderId="14" xfId="0" applyNumberFormat="1" applyFont="1" applyBorder="1" applyAlignment="1">
      <alignment vertical="center" wrapText="1" shrinkToFit="1"/>
    </xf>
    <xf numFmtId="49" fontId="53" fillId="0" borderId="19" xfId="0" applyNumberFormat="1" applyFont="1" applyBorder="1" applyAlignment="1">
      <alignment vertical="center" wrapText="1" shrinkToFit="1"/>
    </xf>
    <xf numFmtId="49" fontId="53" fillId="0" borderId="17" xfId="0" applyNumberFormat="1" applyFont="1" applyBorder="1" applyAlignment="1">
      <alignment vertical="center" wrapText="1" shrinkToFit="1"/>
    </xf>
    <xf numFmtId="3" fontId="53" fillId="0" borderId="17" xfId="0" applyNumberFormat="1" applyFont="1" applyBorder="1" applyAlignment="1">
      <alignment vertical="center" wrapText="1" shrinkToFit="1"/>
    </xf>
    <xf numFmtId="3" fontId="53" fillId="0" borderId="8" xfId="0" applyNumberFormat="1" applyFont="1" applyBorder="1" applyAlignment="1">
      <alignment vertical="center" wrapText="1" shrinkToFit="1"/>
    </xf>
    <xf numFmtId="0" fontId="2" fillId="0" borderId="0" xfId="0" applyFont="1" applyAlignment="1">
      <alignment horizontal="right"/>
    </xf>
    <xf numFmtId="3" fontId="60" fillId="0" borderId="38" xfId="0" applyNumberFormat="1" applyFont="1" applyBorder="1" applyAlignment="1">
      <alignment vertical="center" wrapText="1" shrinkToFit="1"/>
    </xf>
    <xf numFmtId="3" fontId="54" fillId="4" borderId="85" xfId="0" applyNumberFormat="1" applyFont="1" applyFill="1" applyBorder="1" applyAlignment="1">
      <alignment vertical="center" wrapText="1" shrinkToFit="1"/>
    </xf>
    <xf numFmtId="3" fontId="54" fillId="4" borderId="85" xfId="0" applyNumberFormat="1" applyFont="1" applyFill="1" applyBorder="1" applyAlignment="1">
      <alignment horizontal="center" vertical="center" wrapText="1" shrinkToFit="1"/>
    </xf>
    <xf numFmtId="3" fontId="54" fillId="4" borderId="47" xfId="0" applyNumberFormat="1" applyFont="1" applyFill="1" applyBorder="1" applyAlignment="1">
      <alignment vertical="center" wrapText="1" shrinkToFit="1"/>
    </xf>
    <xf numFmtId="49" fontId="80" fillId="0" borderId="1" xfId="0" applyNumberFormat="1" applyFont="1" applyBorder="1" applyAlignment="1">
      <alignment vertical="center" wrapText="1" shrinkToFit="1"/>
    </xf>
    <xf numFmtId="3" fontId="54" fillId="4" borderId="86" xfId="0" applyNumberFormat="1" applyFont="1" applyFill="1" applyBorder="1" applyAlignment="1">
      <alignment vertical="center" wrapText="1" shrinkToFit="1"/>
    </xf>
    <xf numFmtId="3" fontId="54" fillId="4" borderId="86" xfId="0" applyNumberFormat="1" applyFont="1" applyFill="1" applyBorder="1" applyAlignment="1">
      <alignment horizontal="center" vertical="center" wrapText="1" shrinkToFit="1"/>
    </xf>
    <xf numFmtId="49" fontId="29" fillId="0" borderId="67" xfId="0" applyNumberFormat="1" applyFont="1" applyBorder="1" applyAlignment="1">
      <alignment horizontal="left" vertical="center" wrapText="1" shrinkToFit="1"/>
    </xf>
    <xf numFmtId="3" fontId="29" fillId="0" borderId="63" xfId="0" applyNumberFormat="1" applyFont="1" applyBorder="1" applyAlignment="1">
      <alignment vertical="center" wrapText="1" shrinkToFit="1"/>
    </xf>
    <xf numFmtId="3" fontId="29" fillId="0" borderId="1" xfId="0" applyNumberFormat="1" applyFont="1" applyBorder="1" applyAlignment="1">
      <alignment vertical="center" wrapText="1" shrinkToFit="1"/>
    </xf>
    <xf numFmtId="3" fontId="54" fillId="4" borderId="85" xfId="0" applyNumberFormat="1" applyFont="1" applyFill="1" applyBorder="1" applyAlignment="1">
      <alignment horizontal="center"/>
    </xf>
    <xf numFmtId="3" fontId="53" fillId="0" borderId="23" xfId="0" applyNumberFormat="1" applyFont="1" applyBorder="1" applyAlignment="1">
      <alignment vertical="center" wrapText="1" shrinkToFit="1"/>
    </xf>
    <xf numFmtId="3" fontId="53" fillId="0" borderId="23" xfId="0" applyNumberFormat="1" applyFont="1" applyBorder="1" applyAlignment="1">
      <alignment horizontal="center" vertical="center" wrapText="1" shrinkToFit="1"/>
    </xf>
    <xf numFmtId="3" fontId="54" fillId="4" borderId="88" xfId="0" applyNumberFormat="1" applyFont="1" applyFill="1" applyBorder="1" applyAlignment="1">
      <alignment vertical="center" wrapText="1" shrinkToFit="1"/>
    </xf>
    <xf numFmtId="3" fontId="54" fillId="4" borderId="88" xfId="0" applyNumberFormat="1" applyFont="1" applyFill="1" applyBorder="1" applyAlignment="1">
      <alignment horizontal="center" vertical="center" wrapText="1" shrinkToFit="1"/>
    </xf>
    <xf numFmtId="49" fontId="54" fillId="4" borderId="42" xfId="0" applyNumberFormat="1" applyFont="1" applyFill="1" applyBorder="1" applyAlignment="1">
      <alignment horizontal="left" vertical="center" wrapText="1" shrinkToFit="1"/>
    </xf>
    <xf numFmtId="49" fontId="54" fillId="4" borderId="75" xfId="0" applyNumberFormat="1" applyFont="1" applyFill="1" applyBorder="1" applyAlignment="1">
      <alignment horizontal="left" vertical="center" wrapText="1" shrinkToFit="1"/>
    </xf>
    <xf numFmtId="3" fontId="54" fillId="4" borderId="60" xfId="0" applyNumberFormat="1" applyFont="1" applyFill="1" applyBorder="1" applyAlignment="1">
      <alignment vertical="center" wrapText="1" shrinkToFit="1"/>
    </xf>
    <xf numFmtId="49" fontId="54" fillId="4" borderId="42" xfId="0" applyNumberFormat="1" applyFont="1" applyFill="1" applyBorder="1" applyAlignment="1">
      <alignment vertical="center" wrapText="1" shrinkToFit="1"/>
    </xf>
    <xf numFmtId="49" fontId="54" fillId="4" borderId="75" xfId="0" applyNumberFormat="1" applyFont="1" applyFill="1" applyBorder="1" applyAlignment="1">
      <alignment vertical="center" wrapText="1" shrinkToFit="1"/>
    </xf>
    <xf numFmtId="3" fontId="54" fillId="4" borderId="75" xfId="0" applyNumberFormat="1" applyFont="1" applyFill="1" applyBorder="1" applyAlignment="1">
      <alignment vertical="center"/>
    </xf>
    <xf numFmtId="49" fontId="54" fillId="4" borderId="55" xfId="0" applyNumberFormat="1" applyFont="1" applyFill="1" applyBorder="1" applyAlignment="1">
      <alignment vertical="center" wrapText="1" shrinkToFit="1"/>
    </xf>
    <xf numFmtId="3" fontId="54" fillId="4" borderId="62" xfId="0" applyNumberFormat="1" applyFont="1" applyFill="1" applyBorder="1" applyAlignment="1">
      <alignment vertical="center" wrapText="1" shrinkToFit="1"/>
    </xf>
    <xf numFmtId="49" fontId="54" fillId="4" borderId="67" xfId="0" applyNumberFormat="1" applyFont="1" applyFill="1" applyBorder="1" applyAlignment="1">
      <alignment vertical="center" wrapText="1" shrinkToFit="1"/>
    </xf>
    <xf numFmtId="3" fontId="54" fillId="5" borderId="67" xfId="0" applyNumberFormat="1" applyFont="1" applyFill="1" applyBorder="1" applyAlignment="1">
      <alignment vertical="center" wrapText="1" shrinkToFit="1"/>
    </xf>
    <xf numFmtId="3" fontId="54" fillId="4" borderId="68" xfId="0" applyNumberFormat="1" applyFont="1" applyFill="1" applyBorder="1" applyAlignment="1">
      <alignment vertical="center" wrapText="1" shrinkToFit="1"/>
    </xf>
    <xf numFmtId="3" fontId="54" fillId="5" borderId="54" xfId="0" applyNumberFormat="1" applyFont="1" applyFill="1" applyBorder="1" applyAlignment="1">
      <alignment horizontal="center" vertical="center" wrapText="1" shrinkToFit="1"/>
    </xf>
    <xf numFmtId="3" fontId="54" fillId="5" borderId="57" xfId="0" applyNumberFormat="1" applyFont="1" applyFill="1" applyBorder="1" applyAlignment="1">
      <alignment vertical="center" wrapText="1" shrinkToFit="1"/>
    </xf>
    <xf numFmtId="49" fontId="54" fillId="4" borderId="21" xfId="0" applyNumberFormat="1" applyFont="1" applyFill="1" applyBorder="1" applyAlignment="1">
      <alignment vertical="center" wrapText="1" shrinkToFit="1"/>
    </xf>
    <xf numFmtId="3" fontId="54" fillId="5" borderId="21" xfId="0" applyNumberFormat="1" applyFont="1" applyFill="1" applyBorder="1" applyAlignment="1">
      <alignment vertical="center" wrapText="1" shrinkToFit="1"/>
    </xf>
    <xf numFmtId="3" fontId="54" fillId="4" borderId="1" xfId="0" applyNumberFormat="1" applyFont="1" applyFill="1" applyBorder="1" applyAlignment="1">
      <alignment vertical="center" wrapText="1" shrinkToFit="1"/>
    </xf>
    <xf numFmtId="3" fontId="54" fillId="5" borderId="4" xfId="0" applyNumberFormat="1" applyFont="1" applyFill="1" applyBorder="1" applyAlignment="1">
      <alignment horizontal="center" vertical="center" wrapText="1" shrinkToFit="1"/>
    </xf>
    <xf numFmtId="3" fontId="54" fillId="5" borderId="10" xfId="0" applyNumberFormat="1" applyFont="1" applyFill="1" applyBorder="1" applyAlignment="1">
      <alignment vertical="center" wrapText="1" shrinkToFit="1"/>
    </xf>
    <xf numFmtId="49" fontId="54" fillId="4" borderId="90" xfId="0" applyNumberFormat="1" applyFont="1" applyFill="1" applyBorder="1" applyAlignment="1">
      <alignment vertical="center" wrapText="1" shrinkToFit="1"/>
    </xf>
    <xf numFmtId="3" fontId="54" fillId="5" borderId="25" xfId="0" applyNumberFormat="1" applyFont="1" applyFill="1" applyBorder="1" applyAlignment="1">
      <alignment vertical="center" wrapText="1" shrinkToFit="1"/>
    </xf>
    <xf numFmtId="3" fontId="54" fillId="4" borderId="34" xfId="0" applyNumberFormat="1" applyFont="1" applyFill="1" applyBorder="1" applyAlignment="1">
      <alignment vertical="center" wrapText="1" shrinkToFit="1"/>
    </xf>
    <xf numFmtId="3" fontId="54" fillId="5" borderId="16" xfId="0" applyNumberFormat="1" applyFont="1" applyFill="1" applyBorder="1" applyAlignment="1">
      <alignment horizontal="center" vertical="center" wrapText="1" shrinkToFit="1"/>
    </xf>
    <xf numFmtId="3" fontId="54" fillId="5" borderId="11" xfId="0" applyNumberFormat="1" applyFont="1" applyFill="1" applyBorder="1" applyAlignment="1">
      <alignment vertical="center" wrapText="1" shrinkToFit="1"/>
    </xf>
    <xf numFmtId="0" fontId="83" fillId="0" borderId="0" xfId="0" applyFont="1"/>
    <xf numFmtId="3" fontId="81" fillId="0" borderId="0" xfId="0" applyNumberFormat="1" applyFont="1" applyAlignment="1">
      <alignment vertical="center"/>
    </xf>
    <xf numFmtId="0" fontId="82" fillId="0" borderId="0" xfId="0" applyFont="1" applyAlignment="1">
      <alignment horizontal="right"/>
    </xf>
    <xf numFmtId="169" fontId="1" fillId="0" borderId="57" xfId="1" applyNumberFormat="1" applyBorder="1" applyProtection="1">
      <protection locked="0"/>
    </xf>
    <xf numFmtId="9" fontId="1" fillId="0" borderId="29" xfId="1" applyNumberFormat="1" applyBorder="1" applyAlignment="1" applyProtection="1">
      <alignment horizontal="center"/>
      <protection locked="0"/>
    </xf>
    <xf numFmtId="9" fontId="1" fillId="0" borderId="37" xfId="1" applyNumberFormat="1" applyBorder="1" applyAlignment="1" applyProtection="1">
      <alignment horizontal="center"/>
      <protection locked="0"/>
    </xf>
    <xf numFmtId="169" fontId="28" fillId="0" borderId="60" xfId="1" applyNumberFormat="1" applyFont="1" applyBorder="1" applyProtection="1">
      <protection locked="0"/>
    </xf>
    <xf numFmtId="169" fontId="28" fillId="0" borderId="76" xfId="1" applyNumberFormat="1" applyFont="1" applyBorder="1" applyProtection="1">
      <protection locked="0"/>
    </xf>
    <xf numFmtId="9" fontId="28" fillId="0" borderId="60" xfId="1" applyNumberFormat="1" applyFont="1" applyBorder="1" applyAlignment="1" applyProtection="1">
      <alignment horizontal="center"/>
      <protection locked="0"/>
    </xf>
    <xf numFmtId="169" fontId="28" fillId="0" borderId="91" xfId="1" applyNumberFormat="1" applyFont="1" applyBorder="1" applyProtection="1">
      <protection locked="0"/>
    </xf>
    <xf numFmtId="9" fontId="28" fillId="0" borderId="47" xfId="1" applyNumberFormat="1" applyFont="1" applyBorder="1" applyAlignment="1" applyProtection="1">
      <alignment horizontal="center"/>
      <protection locked="0"/>
    </xf>
    <xf numFmtId="169" fontId="28" fillId="0" borderId="86" xfId="1" applyNumberFormat="1" applyFont="1" applyBorder="1" applyProtection="1">
      <protection locked="0"/>
    </xf>
    <xf numFmtId="9" fontId="1" fillId="0" borderId="57" xfId="1" applyNumberFormat="1" applyBorder="1" applyAlignment="1" applyProtection="1">
      <alignment horizontal="center"/>
      <protection locked="0"/>
    </xf>
    <xf numFmtId="169" fontId="1" fillId="0" borderId="78" xfId="1" applyNumberFormat="1" applyBorder="1" applyProtection="1">
      <protection locked="0"/>
    </xf>
    <xf numFmtId="9" fontId="1" fillId="0" borderId="52" xfId="1" applyNumberFormat="1" applyBorder="1" applyAlignment="1" applyProtection="1">
      <alignment horizontal="center"/>
      <protection locked="0"/>
    </xf>
    <xf numFmtId="9" fontId="1" fillId="0" borderId="10" xfId="1" applyNumberFormat="1" applyBorder="1" applyAlignment="1" applyProtection="1">
      <alignment horizontal="center"/>
      <protection locked="0"/>
    </xf>
    <xf numFmtId="0" fontId="0" fillId="11" borderId="0" xfId="0" applyFill="1"/>
    <xf numFmtId="169" fontId="1" fillId="0" borderId="71" xfId="1" applyNumberFormat="1" applyBorder="1" applyProtection="1">
      <protection locked="0"/>
    </xf>
    <xf numFmtId="9" fontId="1" fillId="0" borderId="14" xfId="1" applyNumberFormat="1" applyBorder="1" applyAlignment="1" applyProtection="1">
      <alignment horizontal="center"/>
      <protection locked="0"/>
    </xf>
    <xf numFmtId="9" fontId="1" fillId="0" borderId="87" xfId="1" applyNumberFormat="1" applyBorder="1" applyAlignment="1" applyProtection="1">
      <alignment horizontal="center"/>
      <protection locked="0"/>
    </xf>
    <xf numFmtId="169" fontId="28" fillId="0" borderId="70" xfId="1" applyNumberFormat="1" applyFont="1" applyBorder="1" applyProtection="1">
      <protection locked="0"/>
    </xf>
    <xf numFmtId="169" fontId="28" fillId="0" borderId="87" xfId="1" applyNumberFormat="1" applyFont="1" applyBorder="1" applyProtection="1">
      <protection locked="0"/>
    </xf>
    <xf numFmtId="3" fontId="83" fillId="0" borderId="0" xfId="4" applyNumberFormat="1" applyFont="1" applyBorder="1" applyAlignment="1" applyProtection="1"/>
    <xf numFmtId="49" fontId="84" fillId="0" borderId="0" xfId="0" applyNumberFormat="1" applyFont="1" applyAlignment="1">
      <alignment horizontal="center"/>
    </xf>
    <xf numFmtId="0" fontId="82" fillId="12" borderId="47" xfId="0" applyFont="1" applyFill="1" applyBorder="1"/>
    <xf numFmtId="0" fontId="82" fillId="12" borderId="70" xfId="0" applyFont="1" applyFill="1" applyBorder="1" applyAlignment="1">
      <alignment horizontal="center"/>
    </xf>
    <xf numFmtId="0" fontId="81" fillId="12" borderId="84" xfId="0" applyFont="1" applyFill="1" applyBorder="1" applyAlignment="1">
      <alignment horizontal="center" vertical="center" wrapText="1"/>
    </xf>
    <xf numFmtId="0" fontId="81" fillId="12" borderId="47" xfId="0" applyFont="1" applyFill="1" applyBorder="1" applyAlignment="1">
      <alignment horizontal="center" vertical="center" wrapText="1"/>
    </xf>
    <xf numFmtId="0" fontId="82" fillId="13" borderId="13" xfId="0" applyFont="1" applyFill="1" applyBorder="1" applyAlignment="1">
      <alignment horizontal="center" vertical="center"/>
    </xf>
    <xf numFmtId="0" fontId="82" fillId="13" borderId="31" xfId="0" applyFont="1" applyFill="1" applyBorder="1" applyAlignment="1">
      <alignment horizontal="center"/>
    </xf>
    <xf numFmtId="0" fontId="81" fillId="13" borderId="47" xfId="0" applyFont="1" applyFill="1" applyBorder="1" applyAlignment="1">
      <alignment horizontal="center" vertical="center" wrapText="1"/>
    </xf>
    <xf numFmtId="0" fontId="81" fillId="13" borderId="87" xfId="0" applyFont="1" applyFill="1" applyBorder="1" applyAlignment="1">
      <alignment horizontal="center" vertical="center" wrapText="1"/>
    </xf>
    <xf numFmtId="0" fontId="81" fillId="13" borderId="86" xfId="0" applyFont="1" applyFill="1" applyBorder="1" applyAlignment="1">
      <alignment horizontal="center" vertical="center" wrapText="1"/>
    </xf>
    <xf numFmtId="49" fontId="82" fillId="12" borderId="9" xfId="0" applyNumberFormat="1" applyFont="1" applyFill="1" applyBorder="1" applyAlignment="1">
      <alignment horizontal="center"/>
    </xf>
    <xf numFmtId="0" fontId="83" fillId="12" borderId="71" xfId="0" applyFont="1" applyFill="1" applyBorder="1"/>
    <xf numFmtId="49" fontId="82" fillId="12" borderId="10" xfId="0" applyNumberFormat="1" applyFont="1" applyFill="1" applyBorder="1" applyAlignment="1">
      <alignment horizontal="center"/>
    </xf>
    <xf numFmtId="0" fontId="83" fillId="12" borderId="51" xfId="0" applyFont="1" applyFill="1" applyBorder="1"/>
    <xf numFmtId="49" fontId="82" fillId="12" borderId="11" xfId="0" applyNumberFormat="1" applyFont="1" applyFill="1" applyBorder="1" applyAlignment="1">
      <alignment horizontal="center"/>
    </xf>
    <xf numFmtId="0" fontId="83" fillId="12" borderId="72" xfId="0" applyFont="1" applyFill="1" applyBorder="1"/>
    <xf numFmtId="49" fontId="84" fillId="12" borderId="60" xfId="0" applyNumberFormat="1" applyFont="1" applyFill="1" applyBorder="1" applyAlignment="1">
      <alignment horizontal="center"/>
    </xf>
    <xf numFmtId="0" fontId="81" fillId="12" borderId="76" xfId="0" applyFont="1" applyFill="1" applyBorder="1"/>
    <xf numFmtId="49" fontId="82" fillId="12" borderId="53" xfId="0" applyNumberFormat="1" applyFont="1" applyFill="1" applyBorder="1" applyAlignment="1">
      <alignment horizontal="center"/>
    </xf>
    <xf numFmtId="0" fontId="83" fillId="12" borderId="63" xfId="0" applyFont="1" applyFill="1" applyBorder="1"/>
    <xf numFmtId="49" fontId="78" fillId="12" borderId="2" xfId="0" applyNumberFormat="1" applyFont="1" applyFill="1" applyBorder="1" applyAlignment="1">
      <alignment horizontal="center"/>
    </xf>
    <xf numFmtId="0" fontId="83" fillId="12" borderId="24" xfId="0" applyFont="1" applyFill="1" applyBorder="1"/>
    <xf numFmtId="49" fontId="78" fillId="12" borderId="5" xfId="0" applyNumberFormat="1" applyFont="1" applyFill="1" applyBorder="1" applyAlignment="1">
      <alignment horizontal="center"/>
    </xf>
    <xf numFmtId="0" fontId="83" fillId="12" borderId="79" xfId="0" applyFont="1" applyFill="1" applyBorder="1"/>
    <xf numFmtId="49" fontId="84" fillId="12" borderId="19" xfId="0" applyNumberFormat="1" applyFont="1" applyFill="1" applyBorder="1" applyAlignment="1">
      <alignment horizontal="center"/>
    </xf>
    <xf numFmtId="0" fontId="83" fillId="12" borderId="81" xfId="0" applyFont="1" applyFill="1" applyBorder="1"/>
    <xf numFmtId="49" fontId="82" fillId="13" borderId="71" xfId="4" applyNumberFormat="1" applyFont="1" applyFill="1" applyBorder="1" applyAlignment="1" applyProtection="1">
      <alignment horizontal="center"/>
    </xf>
    <xf numFmtId="3" fontId="83" fillId="13" borderId="29" xfId="0" applyNumberFormat="1" applyFont="1" applyFill="1" applyBorder="1"/>
    <xf numFmtId="49" fontId="82" fillId="13" borderId="51" xfId="4" applyNumberFormat="1" applyFont="1" applyFill="1" applyBorder="1" applyAlignment="1" applyProtection="1">
      <alignment horizontal="center"/>
    </xf>
    <xf numFmtId="3" fontId="83" fillId="13" borderId="27" xfId="0" applyNumberFormat="1" applyFont="1" applyFill="1" applyBorder="1"/>
    <xf numFmtId="49" fontId="82" fillId="13" borderId="72" xfId="4" applyNumberFormat="1" applyFont="1" applyFill="1" applyBorder="1" applyAlignment="1" applyProtection="1">
      <alignment horizontal="center"/>
    </xf>
    <xf numFmtId="3" fontId="83" fillId="13" borderId="33" xfId="0" applyNumberFormat="1" applyFont="1" applyFill="1" applyBorder="1"/>
    <xf numFmtId="3" fontId="81" fillId="13" borderId="70" xfId="0" applyNumberFormat="1" applyFont="1" applyFill="1" applyBorder="1" applyAlignment="1">
      <alignment horizontal="right"/>
    </xf>
    <xf numFmtId="3" fontId="81" fillId="13" borderId="84" xfId="0" applyNumberFormat="1" applyFont="1" applyFill="1" applyBorder="1"/>
    <xf numFmtId="49" fontId="82" fillId="13" borderId="71" xfId="0" applyNumberFormat="1" applyFont="1" applyFill="1" applyBorder="1" applyAlignment="1">
      <alignment horizontal="center"/>
    </xf>
    <xf numFmtId="3" fontId="83" fillId="13" borderId="32" xfId="0" applyNumberFormat="1" applyFont="1" applyFill="1" applyBorder="1"/>
    <xf numFmtId="49" fontId="82" fillId="13" borderId="61" xfId="0" applyNumberFormat="1" applyFont="1" applyFill="1" applyBorder="1" applyAlignment="1">
      <alignment horizontal="center" vertical="center"/>
    </xf>
    <xf numFmtId="49" fontId="82" fillId="13" borderId="70" xfId="0" applyNumberFormat="1" applyFont="1" applyFill="1" applyBorder="1" applyAlignment="1">
      <alignment horizontal="center" vertical="center"/>
    </xf>
    <xf numFmtId="3" fontId="83" fillId="13" borderId="47" xfId="0" applyNumberFormat="1" applyFont="1" applyFill="1" applyBorder="1"/>
    <xf numFmtId="0" fontId="77" fillId="9" borderId="84" xfId="0" applyFont="1" applyFill="1" applyBorder="1"/>
    <xf numFmtId="0" fontId="77" fillId="9" borderId="70" xfId="0" applyFont="1" applyFill="1" applyBorder="1"/>
    <xf numFmtId="169" fontId="77" fillId="9" borderId="70" xfId="0" applyNumberFormat="1" applyFont="1" applyFill="1" applyBorder="1"/>
    <xf numFmtId="0" fontId="77" fillId="9" borderId="87" xfId="0" applyFont="1" applyFill="1" applyBorder="1"/>
    <xf numFmtId="0" fontId="35" fillId="15" borderId="38" xfId="0" applyFont="1" applyFill="1" applyBorder="1" applyAlignment="1">
      <alignment horizontal="center" vertical="center" wrapText="1" shrinkToFit="1"/>
    </xf>
    <xf numFmtId="0" fontId="35" fillId="15" borderId="17" xfId="0" applyFont="1" applyFill="1" applyBorder="1" applyAlignment="1">
      <alignment horizontal="center" vertical="center" wrapText="1" shrinkToFit="1"/>
    </xf>
    <xf numFmtId="0" fontId="35" fillId="15" borderId="28" xfId="0" applyFont="1" applyFill="1" applyBorder="1" applyAlignment="1">
      <alignment horizontal="center" vertical="center" wrapText="1" shrinkToFit="1"/>
    </xf>
    <xf numFmtId="0" fontId="35" fillId="15" borderId="8" xfId="0" applyFont="1" applyFill="1" applyBorder="1" applyAlignment="1">
      <alignment horizontal="center" vertical="center" wrapText="1" shrinkToFit="1"/>
    </xf>
    <xf numFmtId="3" fontId="54" fillId="14" borderId="85" xfId="0" applyNumberFormat="1" applyFont="1" applyFill="1" applyBorder="1" applyAlignment="1">
      <alignment vertical="center" wrapText="1" shrinkToFit="1"/>
    </xf>
    <xf numFmtId="3" fontId="54" fillId="14" borderId="75" xfId="0" applyNumberFormat="1" applyFont="1" applyFill="1" applyBorder="1" applyAlignment="1">
      <alignment horizontal="center" vertical="center" wrapText="1" shrinkToFit="1"/>
    </xf>
    <xf numFmtId="3" fontId="54" fillId="14" borderId="47" xfId="0" applyNumberFormat="1" applyFont="1" applyFill="1" applyBorder="1" applyAlignment="1">
      <alignment vertical="center" wrapText="1" shrinkToFit="1"/>
    </xf>
    <xf numFmtId="3" fontId="54" fillId="14" borderId="43" xfId="0" applyNumberFormat="1" applyFont="1" applyFill="1" applyBorder="1" applyAlignment="1">
      <alignment vertical="center" wrapText="1" shrinkToFit="1"/>
    </xf>
    <xf numFmtId="3" fontId="54" fillId="14" borderId="43" xfId="0" applyNumberFormat="1" applyFont="1" applyFill="1" applyBorder="1" applyAlignment="1">
      <alignment horizontal="center" vertical="center" wrapText="1" shrinkToFit="1"/>
    </xf>
    <xf numFmtId="3" fontId="54" fillId="14" borderId="60" xfId="0" applyNumberFormat="1" applyFont="1" applyFill="1" applyBorder="1" applyAlignment="1">
      <alignment vertical="center" wrapText="1" shrinkToFit="1"/>
    </xf>
    <xf numFmtId="3" fontId="54" fillId="14" borderId="85" xfId="0" applyNumberFormat="1" applyFont="1" applyFill="1" applyBorder="1" applyAlignment="1">
      <alignment horizontal="center" vertical="center" wrapText="1" shrinkToFit="1"/>
    </xf>
    <xf numFmtId="3" fontId="55" fillId="14" borderId="85" xfId="0" applyNumberFormat="1" applyFont="1" applyFill="1" applyBorder="1" applyAlignment="1">
      <alignment vertical="center" wrapText="1" shrinkToFit="1"/>
    </xf>
    <xf numFmtId="3" fontId="55" fillId="14" borderId="85" xfId="0" applyNumberFormat="1" applyFont="1" applyFill="1" applyBorder="1" applyAlignment="1">
      <alignment horizontal="center" vertical="center" wrapText="1" shrinkToFit="1"/>
    </xf>
    <xf numFmtId="3" fontId="55" fillId="14" borderId="47" xfId="0" applyNumberFormat="1" applyFont="1" applyFill="1" applyBorder="1" applyAlignment="1">
      <alignment vertical="center" wrapText="1" shrinkToFit="1"/>
    </xf>
    <xf numFmtId="49" fontId="55" fillId="14" borderId="55" xfId="0" applyNumberFormat="1" applyFont="1" applyFill="1" applyBorder="1" applyAlignment="1">
      <alignment vertical="center" wrapText="1" shrinkToFit="1"/>
    </xf>
    <xf numFmtId="49" fontId="55" fillId="14" borderId="85" xfId="0" applyNumberFormat="1" applyFont="1" applyFill="1" applyBorder="1" applyAlignment="1">
      <alignment vertical="center" wrapText="1" shrinkToFit="1"/>
    </xf>
    <xf numFmtId="3" fontId="55" fillId="12" borderId="85" xfId="0" applyNumberFormat="1" applyFont="1" applyFill="1" applyBorder="1" applyAlignment="1">
      <alignment vertical="center" wrapText="1" shrinkToFit="1"/>
    </xf>
    <xf numFmtId="3" fontId="55" fillId="12" borderId="85" xfId="0" applyNumberFormat="1" applyFont="1" applyFill="1" applyBorder="1" applyAlignment="1">
      <alignment horizontal="center" vertical="center" wrapText="1" shrinkToFit="1"/>
    </xf>
    <xf numFmtId="3" fontId="55" fillId="12" borderId="47" xfId="0" applyNumberFormat="1" applyFont="1" applyFill="1" applyBorder="1" applyAlignment="1">
      <alignment vertical="center" wrapText="1" shrinkToFit="1"/>
    </xf>
    <xf numFmtId="49" fontId="55" fillId="14" borderId="41" xfId="0" applyNumberFormat="1" applyFont="1" applyFill="1" applyBorder="1" applyAlignment="1">
      <alignment vertical="center" wrapText="1" shrinkToFit="1"/>
    </xf>
    <xf numFmtId="49" fontId="55" fillId="14" borderId="89" xfId="0" applyNumberFormat="1" applyFont="1" applyFill="1" applyBorder="1" applyAlignment="1">
      <alignment vertical="center" wrapText="1" shrinkToFit="1"/>
    </xf>
    <xf numFmtId="3" fontId="55" fillId="12" borderId="80" xfId="0" applyNumberFormat="1" applyFont="1" applyFill="1" applyBorder="1" applyAlignment="1">
      <alignment vertical="center" wrapText="1" shrinkToFit="1"/>
    </xf>
    <xf numFmtId="3" fontId="55" fillId="12" borderId="34" xfId="0" applyNumberFormat="1" applyFont="1" applyFill="1" applyBorder="1" applyAlignment="1">
      <alignment horizontal="center" vertical="center" wrapText="1" shrinkToFit="1"/>
    </xf>
    <xf numFmtId="3" fontId="55" fillId="12" borderId="30" xfId="0" applyNumberFormat="1" applyFont="1" applyFill="1" applyBorder="1" applyAlignment="1">
      <alignment vertical="center" wrapText="1" shrinkToFit="1"/>
    </xf>
    <xf numFmtId="3" fontId="57" fillId="15" borderId="34" xfId="0" applyNumberFormat="1" applyFont="1" applyFill="1" applyBorder="1" applyAlignment="1">
      <alignment vertical="center"/>
    </xf>
    <xf numFmtId="3" fontId="57" fillId="15" borderId="34" xfId="0" applyNumberFormat="1" applyFont="1" applyFill="1" applyBorder="1" applyAlignment="1">
      <alignment horizontal="center" vertical="center"/>
    </xf>
    <xf numFmtId="3" fontId="57" fillId="15" borderId="30" xfId="0" applyNumberFormat="1" applyFont="1" applyFill="1" applyBorder="1" applyAlignment="1">
      <alignment vertical="center"/>
    </xf>
    <xf numFmtId="0" fontId="35" fillId="15" borderId="81" xfId="0" applyFont="1" applyFill="1" applyBorder="1" applyAlignment="1">
      <alignment horizontal="center" vertical="center" wrapText="1" shrinkToFit="1"/>
    </xf>
    <xf numFmtId="3" fontId="28" fillId="16" borderId="47" xfId="0" applyNumberFormat="1" applyFont="1" applyFill="1" applyBorder="1"/>
    <xf numFmtId="3" fontId="28" fillId="16" borderId="47" xfId="0" applyNumberFormat="1" applyFont="1" applyFill="1" applyBorder="1" applyAlignment="1">
      <alignment horizontal="center"/>
    </xf>
    <xf numFmtId="49" fontId="90" fillId="0" borderId="16" xfId="0" applyNumberFormat="1" applyFont="1" applyBorder="1" applyAlignment="1">
      <alignment horizontal="left" vertical="center" wrapText="1" shrinkToFit="1"/>
    </xf>
    <xf numFmtId="3" fontId="90" fillId="0" borderId="22" xfId="0" applyNumberFormat="1" applyFont="1" applyBorder="1" applyAlignment="1">
      <alignment horizontal="right" vertical="center" wrapText="1" shrinkToFit="1"/>
    </xf>
    <xf numFmtId="3" fontId="90" fillId="0" borderId="20" xfId="0" applyNumberFormat="1" applyFont="1" applyBorder="1" applyAlignment="1">
      <alignment horizontal="right" vertical="center" wrapText="1" shrinkToFit="1"/>
    </xf>
    <xf numFmtId="3" fontId="90" fillId="0" borderId="16" xfId="0" applyNumberFormat="1" applyFont="1" applyBorder="1" applyAlignment="1">
      <alignment horizontal="center" vertical="center" wrapText="1" shrinkToFit="1"/>
    </xf>
    <xf numFmtId="49" fontId="90" fillId="0" borderId="1" xfId="0" applyNumberFormat="1" applyFont="1" applyBorder="1" applyAlignment="1">
      <alignment horizontal="left" vertical="center" wrapText="1" shrinkToFit="1"/>
    </xf>
    <xf numFmtId="3" fontId="90" fillId="0" borderId="4" xfId="0" applyNumberFormat="1" applyFont="1" applyBorder="1" applyAlignment="1">
      <alignment horizontal="right" vertical="center" wrapText="1" shrinkToFit="1"/>
    </xf>
    <xf numFmtId="49" fontId="91" fillId="0" borderId="79" xfId="0" applyNumberFormat="1" applyFont="1" applyBorder="1" applyAlignment="1" applyProtection="1">
      <alignment vertical="center" wrapText="1" readingOrder="1"/>
      <protection locked="0"/>
    </xf>
    <xf numFmtId="3" fontId="90" fillId="0" borderId="1" xfId="0" applyNumberFormat="1" applyFont="1" applyBorder="1" applyAlignment="1">
      <alignment horizontal="right" vertical="center" wrapText="1" shrinkToFit="1"/>
    </xf>
    <xf numFmtId="49" fontId="90" fillId="0" borderId="26" xfId="0" applyNumberFormat="1" applyFont="1" applyBorder="1" applyAlignment="1">
      <alignment horizontal="left" vertical="center" wrapText="1" shrinkToFit="1"/>
    </xf>
    <xf numFmtId="3" fontId="90" fillId="0" borderId="35" xfId="0" applyNumberFormat="1" applyFont="1" applyBorder="1" applyAlignment="1">
      <alignment horizontal="right" vertical="center" wrapText="1" shrinkToFit="1"/>
    </xf>
    <xf numFmtId="49" fontId="90" fillId="0" borderId="1" xfId="0" applyNumberFormat="1" applyFont="1" applyBorder="1" applyAlignment="1">
      <alignment vertical="center" wrapText="1" shrinkToFit="1"/>
    </xf>
    <xf numFmtId="49" fontId="90" fillId="0" borderId="21" xfId="0" applyNumberFormat="1" applyFont="1" applyBorder="1" applyAlignment="1">
      <alignment vertical="center" wrapText="1" shrinkToFit="1"/>
    </xf>
    <xf numFmtId="49" fontId="90" fillId="0" borderId="2" xfId="0" applyNumberFormat="1" applyFont="1" applyBorder="1" applyAlignment="1">
      <alignment vertical="center" wrapText="1" shrinkToFit="1"/>
    </xf>
    <xf numFmtId="49" fontId="90" fillId="0" borderId="5" xfId="0" applyNumberFormat="1" applyFont="1" applyBorder="1" applyAlignment="1">
      <alignment vertical="center" wrapText="1" shrinkToFit="1"/>
    </xf>
    <xf numFmtId="49" fontId="90" fillId="0" borderId="53" xfId="0" applyNumberFormat="1" applyFont="1" applyBorder="1" applyAlignment="1">
      <alignment horizontal="left" vertical="center" wrapText="1" shrinkToFit="1"/>
    </xf>
    <xf numFmtId="49" fontId="90" fillId="0" borderId="68" xfId="0" applyNumberFormat="1" applyFont="1" applyBorder="1" applyAlignment="1">
      <alignment horizontal="left" vertical="center" wrapText="1" shrinkToFit="1"/>
    </xf>
    <xf numFmtId="3" fontId="90" fillId="0" borderId="63" xfId="0" applyNumberFormat="1" applyFont="1" applyBorder="1" applyAlignment="1">
      <alignment horizontal="right" vertical="center" wrapText="1" shrinkToFit="1"/>
    </xf>
    <xf numFmtId="3" fontId="90" fillId="0" borderId="54" xfId="0" applyNumberFormat="1" applyFont="1" applyBorder="1" applyAlignment="1">
      <alignment horizontal="right" vertical="center" wrapText="1" shrinkToFit="1"/>
    </xf>
    <xf numFmtId="3" fontId="90" fillId="0" borderId="43" xfId="0" applyNumberFormat="1" applyFont="1" applyBorder="1" applyAlignment="1">
      <alignment horizontal="right" vertical="center" wrapText="1" shrinkToFit="1"/>
    </xf>
    <xf numFmtId="3" fontId="90" fillId="0" borderId="68" xfId="0" applyNumberFormat="1" applyFont="1" applyBorder="1" applyAlignment="1">
      <alignment horizontal="center" vertical="center" wrapText="1" shrinkToFit="1"/>
    </xf>
    <xf numFmtId="49" fontId="90" fillId="0" borderId="40" xfId="0" applyNumberFormat="1" applyFont="1" applyBorder="1" applyAlignment="1">
      <alignment horizontal="left" vertical="center" wrapText="1" shrinkToFit="1"/>
    </xf>
    <xf numFmtId="49" fontId="90" fillId="0" borderId="59" xfId="0" applyNumberFormat="1" applyFont="1" applyBorder="1" applyAlignment="1">
      <alignment horizontal="left" vertical="center" wrapText="1" shrinkToFit="1"/>
    </xf>
    <xf numFmtId="3" fontId="90" fillId="0" borderId="38" xfId="0" applyNumberFormat="1" applyFont="1" applyBorder="1" applyAlignment="1">
      <alignment horizontal="right" vertical="center" wrapText="1" shrinkToFit="1"/>
    </xf>
    <xf numFmtId="3" fontId="90" fillId="0" borderId="39" xfId="0" applyNumberFormat="1" applyFont="1" applyBorder="1" applyAlignment="1">
      <alignment horizontal="right" vertical="center" wrapText="1" shrinkToFit="1"/>
    </xf>
    <xf numFmtId="3" fontId="90" fillId="0" borderId="5" xfId="0" applyNumberFormat="1" applyFont="1" applyBorder="1" applyAlignment="1">
      <alignment horizontal="right" vertical="center" wrapText="1" shrinkToFit="1"/>
    </xf>
    <xf numFmtId="49" fontId="90" fillId="0" borderId="19" xfId="0" applyNumberFormat="1" applyFont="1" applyBorder="1" applyAlignment="1">
      <alignment horizontal="left" vertical="center" wrapText="1" shrinkToFit="1"/>
    </xf>
    <xf numFmtId="49" fontId="90" fillId="0" borderId="17" xfId="0" applyNumberFormat="1" applyFont="1" applyBorder="1" applyAlignment="1">
      <alignment horizontal="left" vertical="center" wrapText="1" shrinkToFit="1"/>
    </xf>
    <xf numFmtId="3" fontId="90" fillId="0" borderId="81" xfId="0" applyNumberFormat="1" applyFont="1" applyBorder="1" applyAlignment="1">
      <alignment horizontal="right" vertical="center" wrapText="1" shrinkToFit="1"/>
    </xf>
    <xf numFmtId="3" fontId="90" fillId="0" borderId="18" xfId="0" applyNumberFormat="1" applyFont="1" applyBorder="1" applyAlignment="1">
      <alignment horizontal="right" vertical="center" wrapText="1" shrinkToFit="1"/>
    </xf>
    <xf numFmtId="3" fontId="90" fillId="0" borderId="19" xfId="0" applyNumberFormat="1" applyFont="1" applyBorder="1" applyAlignment="1">
      <alignment horizontal="right" vertical="center" wrapText="1" shrinkToFit="1"/>
    </xf>
    <xf numFmtId="3" fontId="90" fillId="0" borderId="23" xfId="0" applyNumberFormat="1" applyFont="1" applyBorder="1" applyAlignment="1">
      <alignment horizontal="center" vertical="center" wrapText="1" shrinkToFit="1"/>
    </xf>
    <xf numFmtId="14" fontId="89" fillId="18" borderId="54" xfId="0" applyNumberFormat="1" applyFont="1" applyFill="1" applyBorder="1" applyAlignment="1">
      <alignment horizontal="center" vertical="center"/>
    </xf>
    <xf numFmtId="0" fontId="89" fillId="17" borderId="17" xfId="0" applyFont="1" applyFill="1" applyBorder="1" applyAlignment="1">
      <alignment horizontal="center" vertical="center" wrapText="1" shrinkToFit="1"/>
    </xf>
    <xf numFmtId="0" fontId="89" fillId="17" borderId="18" xfId="0" applyFont="1" applyFill="1" applyBorder="1" applyAlignment="1">
      <alignment horizontal="center" vertical="center" wrapText="1" shrinkToFit="1"/>
    </xf>
    <xf numFmtId="3" fontId="92" fillId="9" borderId="86" xfId="0" applyNumberFormat="1" applyFont="1" applyFill="1" applyBorder="1" applyAlignment="1">
      <alignment horizontal="right" vertical="center" wrapText="1" shrinkToFit="1"/>
    </xf>
    <xf numFmtId="3" fontId="92" fillId="9" borderId="85" xfId="0" applyNumberFormat="1" applyFont="1" applyFill="1" applyBorder="1" applyAlignment="1">
      <alignment horizontal="right" vertical="center" wrapText="1" shrinkToFit="1"/>
    </xf>
    <xf numFmtId="3" fontId="92" fillId="9" borderId="85" xfId="0" applyNumberFormat="1" applyFont="1" applyFill="1" applyBorder="1" applyAlignment="1">
      <alignment horizontal="center" vertical="center" wrapText="1" shrinkToFit="1"/>
    </xf>
    <xf numFmtId="3" fontId="92" fillId="9" borderId="86" xfId="0" applyNumberFormat="1" applyFont="1" applyFill="1" applyBorder="1" applyAlignment="1">
      <alignment horizontal="center" vertical="center" wrapText="1" shrinkToFit="1"/>
    </xf>
    <xf numFmtId="3" fontId="92" fillId="9" borderId="47" xfId="0" applyNumberFormat="1" applyFont="1" applyFill="1" applyBorder="1" applyAlignment="1">
      <alignment horizontal="right" vertical="center" wrapText="1" shrinkToFit="1"/>
    </xf>
    <xf numFmtId="3" fontId="89" fillId="9" borderId="47" xfId="0" applyNumberFormat="1" applyFont="1" applyFill="1" applyBorder="1" applyAlignment="1">
      <alignment vertical="center"/>
    </xf>
    <xf numFmtId="3" fontId="89" fillId="9" borderId="70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Alignment="1">
      <alignment horizontal="right" vertical="center" wrapText="1" shrinkToFit="1"/>
    </xf>
    <xf numFmtId="3" fontId="0" fillId="0" borderId="0" xfId="0" applyNumberFormat="1" applyFill="1"/>
    <xf numFmtId="3" fontId="85" fillId="0" borderId="0" xfId="0" applyNumberFormat="1" applyFont="1" applyFill="1"/>
    <xf numFmtId="3" fontId="80" fillId="0" borderId="0" xfId="0" applyNumberFormat="1" applyFont="1" applyFill="1" applyAlignment="1">
      <alignment horizontal="right" vertical="center" wrapText="1" shrinkToFit="1"/>
    </xf>
    <xf numFmtId="49" fontId="90" fillId="0" borderId="15" xfId="0" applyNumberFormat="1" applyFont="1" applyFill="1" applyBorder="1" applyAlignment="1">
      <alignment vertical="center" wrapText="1" shrinkToFit="1"/>
    </xf>
    <xf numFmtId="49" fontId="90" fillId="0" borderId="2" xfId="0" applyNumberFormat="1" applyFont="1" applyFill="1" applyBorder="1" applyAlignment="1">
      <alignment vertical="center" wrapText="1" shrinkToFit="1"/>
    </xf>
    <xf numFmtId="49" fontId="90" fillId="0" borderId="5" xfId="0" applyNumberFormat="1" applyFont="1" applyFill="1" applyBorder="1" applyAlignment="1">
      <alignment vertical="center" wrapText="1" shrinkToFit="1"/>
    </xf>
    <xf numFmtId="49" fontId="90" fillId="0" borderId="1" xfId="0" applyNumberFormat="1" applyFont="1" applyFill="1" applyBorder="1" applyAlignment="1">
      <alignment vertical="center" wrapText="1" shrinkToFit="1"/>
    </xf>
    <xf numFmtId="49" fontId="90" fillId="0" borderId="22" xfId="0" applyNumberFormat="1" applyFont="1" applyFill="1" applyBorder="1" applyAlignment="1">
      <alignment horizontal="left" vertical="center" wrapText="1" shrinkToFit="1"/>
    </xf>
    <xf numFmtId="3" fontId="90" fillId="0" borderId="22" xfId="0" applyNumberFormat="1" applyFont="1" applyFill="1" applyBorder="1" applyAlignment="1">
      <alignment horizontal="right" vertical="center" wrapText="1" shrinkToFit="1"/>
    </xf>
    <xf numFmtId="3" fontId="90" fillId="0" borderId="20" xfId="0" applyNumberFormat="1" applyFont="1" applyFill="1" applyBorder="1" applyAlignment="1">
      <alignment horizontal="right" vertical="center" wrapText="1" shrinkToFit="1"/>
    </xf>
    <xf numFmtId="3" fontId="90" fillId="0" borderId="16" xfId="0" applyNumberFormat="1" applyFont="1" applyFill="1" applyBorder="1" applyAlignment="1">
      <alignment horizontal="center" vertical="center" wrapText="1" shrinkToFit="1"/>
    </xf>
    <xf numFmtId="49" fontId="90" fillId="0" borderId="21" xfId="0" applyNumberFormat="1" applyFont="1" applyFill="1" applyBorder="1" applyAlignment="1">
      <alignment horizontal="left" vertical="center" wrapText="1" shrinkToFit="1"/>
    </xf>
    <xf numFmtId="3" fontId="90" fillId="0" borderId="21" xfId="0" applyNumberFormat="1" applyFont="1" applyFill="1" applyBorder="1" applyAlignment="1">
      <alignment horizontal="right" vertical="center" wrapText="1" shrinkToFit="1"/>
    </xf>
    <xf numFmtId="3" fontId="90" fillId="0" borderId="4" xfId="0" applyNumberFormat="1" applyFont="1" applyFill="1" applyBorder="1" applyAlignment="1">
      <alignment horizontal="right" vertical="center" wrapText="1" shrinkToFit="1"/>
    </xf>
    <xf numFmtId="49" fontId="90" fillId="0" borderId="1" xfId="0" applyNumberFormat="1" applyFont="1" applyFill="1" applyBorder="1" applyAlignment="1">
      <alignment horizontal="left" vertical="center" wrapText="1" shrinkToFit="1"/>
    </xf>
    <xf numFmtId="49" fontId="90" fillId="0" borderId="26" xfId="0" applyNumberFormat="1" applyFont="1" applyFill="1" applyBorder="1" applyAlignment="1">
      <alignment horizontal="left" vertical="center" wrapText="1" shrinkToFit="1"/>
    </xf>
    <xf numFmtId="3" fontId="90" fillId="0" borderId="25" xfId="0" applyNumberFormat="1" applyFont="1" applyFill="1" applyBorder="1" applyAlignment="1">
      <alignment horizontal="right" vertical="center" wrapText="1" shrinkToFit="1"/>
    </xf>
    <xf numFmtId="3" fontId="90" fillId="0" borderId="6" xfId="0" applyNumberFormat="1" applyFont="1" applyFill="1" applyBorder="1" applyAlignment="1">
      <alignment horizontal="right" vertical="center" wrapText="1" shrinkToFit="1"/>
    </xf>
    <xf numFmtId="3" fontId="86" fillId="0" borderId="0" xfId="0" applyNumberFormat="1" applyFont="1" applyAlignment="1">
      <alignment horizontal="center" vertical="center"/>
    </xf>
    <xf numFmtId="49" fontId="93" fillId="0" borderId="15" xfId="0" applyNumberFormat="1" applyFont="1" applyBorder="1" applyAlignment="1">
      <alignment horizontal="right"/>
    </xf>
    <xf numFmtId="0" fontId="79" fillId="0" borderId="16" xfId="0" applyFont="1" applyBorder="1"/>
    <xf numFmtId="3" fontId="79" fillId="0" borderId="16" xfId="4" applyNumberFormat="1" applyFont="1" applyBorder="1" applyProtection="1">
      <protection locked="0"/>
    </xf>
    <xf numFmtId="3" fontId="79" fillId="0" borderId="23" xfId="4" applyNumberFormat="1" applyFont="1" applyBorder="1" applyProtection="1">
      <protection locked="0"/>
    </xf>
    <xf numFmtId="3" fontId="79" fillId="0" borderId="23" xfId="4" applyNumberFormat="1" applyFont="1" applyBorder="1" applyAlignment="1" applyProtection="1">
      <alignment horizontal="center"/>
      <protection locked="0"/>
    </xf>
    <xf numFmtId="3" fontId="79" fillId="0" borderId="20" xfId="4" applyNumberFormat="1" applyFont="1" applyBorder="1" applyAlignment="1" applyProtection="1">
      <alignment horizontal="right"/>
      <protection locked="0"/>
    </xf>
    <xf numFmtId="49" fontId="94" fillId="0" borderId="15" xfId="4" applyNumberFormat="1" applyFont="1" applyBorder="1" applyAlignment="1" applyProtection="1">
      <alignment horizontal="right"/>
      <protection locked="0"/>
    </xf>
    <xf numFmtId="3" fontId="79" fillId="0" borderId="16" xfId="0" applyNumberFormat="1" applyFont="1" applyBorder="1"/>
    <xf numFmtId="168" fontId="79" fillId="0" borderId="20" xfId="1" applyNumberFormat="1" applyFont="1" applyBorder="1" applyAlignment="1" applyProtection="1">
      <alignment horizontal="center"/>
      <protection locked="0"/>
    </xf>
    <xf numFmtId="49" fontId="93" fillId="0" borderId="2" xfId="0" applyNumberFormat="1" applyFont="1" applyBorder="1" applyAlignment="1">
      <alignment horizontal="right"/>
    </xf>
    <xf numFmtId="0" fontId="79" fillId="0" borderId="1" xfId="0" applyFont="1" applyBorder="1"/>
    <xf numFmtId="3" fontId="79" fillId="0" borderId="1" xfId="1" applyNumberFormat="1" applyFont="1" applyBorder="1" applyAlignment="1" applyProtection="1">
      <alignment horizontal="right" vertical="center"/>
      <protection locked="0"/>
    </xf>
    <xf numFmtId="3" fontId="79" fillId="0" borderId="23" xfId="1" applyNumberFormat="1" applyFont="1" applyBorder="1" applyAlignment="1" applyProtection="1">
      <alignment horizontal="right" vertical="center"/>
      <protection locked="0"/>
    </xf>
    <xf numFmtId="3" fontId="79" fillId="0" borderId="4" xfId="1" applyNumberFormat="1" applyFont="1" applyBorder="1" applyAlignment="1" applyProtection="1">
      <alignment horizontal="right" vertical="center"/>
      <protection locked="0"/>
    </xf>
    <xf numFmtId="49" fontId="94" fillId="0" borderId="2" xfId="1" applyNumberFormat="1" applyFont="1" applyBorder="1" applyAlignment="1" applyProtection="1">
      <alignment horizontal="right"/>
      <protection locked="0"/>
    </xf>
    <xf numFmtId="3" fontId="79" fillId="0" borderId="1" xfId="0" applyNumberFormat="1" applyFont="1" applyBorder="1"/>
    <xf numFmtId="3" fontId="19" fillId="0" borderId="0" xfId="1" applyNumberFormat="1" applyFont="1" applyFill="1" applyBorder="1" applyAlignment="1" applyProtection="1">
      <protection locked="0"/>
    </xf>
    <xf numFmtId="3" fontId="79" fillId="0" borderId="16" xfId="1" applyNumberFormat="1" applyFont="1" applyBorder="1" applyAlignment="1" applyProtection="1">
      <alignment horizontal="right" vertical="center"/>
      <protection locked="0"/>
    </xf>
    <xf numFmtId="3" fontId="79" fillId="0" borderId="20" xfId="1" applyNumberFormat="1" applyFont="1" applyBorder="1" applyAlignment="1" applyProtection="1">
      <alignment horizontal="right" vertical="center"/>
      <protection locked="0"/>
    </xf>
    <xf numFmtId="49" fontId="95" fillId="0" borderId="2" xfId="0" applyNumberFormat="1" applyFont="1" applyBorder="1" applyAlignment="1">
      <alignment horizontal="right"/>
    </xf>
    <xf numFmtId="0" fontId="32" fillId="0" borderId="1" xfId="0" applyFont="1" applyBorder="1"/>
    <xf numFmtId="3" fontId="32" fillId="0" borderId="1" xfId="1" applyNumberFormat="1" applyFont="1" applyBorder="1" applyAlignment="1" applyProtection="1">
      <alignment horizontal="right"/>
      <protection locked="0"/>
    </xf>
    <xf numFmtId="3" fontId="32" fillId="0" borderId="23" xfId="1" applyNumberFormat="1" applyFont="1" applyBorder="1" applyAlignment="1" applyProtection="1">
      <alignment horizontal="right"/>
      <protection locked="0"/>
    </xf>
    <xf numFmtId="3" fontId="32" fillId="0" borderId="23" xfId="4" applyNumberFormat="1" applyFont="1" applyBorder="1" applyProtection="1">
      <protection locked="0"/>
    </xf>
    <xf numFmtId="3" fontId="32" fillId="0" borderId="23" xfId="4" applyNumberFormat="1" applyFont="1" applyBorder="1" applyAlignment="1" applyProtection="1">
      <alignment horizontal="center"/>
      <protection locked="0"/>
    </xf>
    <xf numFmtId="3" fontId="32" fillId="0" borderId="4" xfId="1" applyNumberFormat="1" applyFont="1" applyBorder="1" applyAlignment="1" applyProtection="1">
      <alignment horizontal="right"/>
      <protection locked="0"/>
    </xf>
    <xf numFmtId="49" fontId="96" fillId="0" borderId="2" xfId="1" applyNumberFormat="1" applyFont="1" applyBorder="1" applyAlignment="1" applyProtection="1">
      <alignment horizontal="center"/>
      <protection locked="0"/>
    </xf>
    <xf numFmtId="3" fontId="32" fillId="0" borderId="1" xfId="0" applyNumberFormat="1" applyFont="1" applyBorder="1"/>
    <xf numFmtId="168" fontId="32" fillId="0" borderId="20" xfId="1" applyNumberFormat="1" applyFont="1" applyBorder="1" applyAlignment="1" applyProtection="1">
      <alignment horizontal="center"/>
      <protection locked="0"/>
    </xf>
    <xf numFmtId="49" fontId="93" fillId="0" borderId="5" xfId="0" applyNumberFormat="1" applyFont="1" applyBorder="1" applyAlignment="1">
      <alignment horizontal="right"/>
    </xf>
    <xf numFmtId="0" fontId="79" fillId="0" borderId="26" xfId="0" applyFont="1" applyBorder="1"/>
    <xf numFmtId="3" fontId="79" fillId="0" borderId="26" xfId="1" applyNumberFormat="1" applyFont="1" applyBorder="1" applyProtection="1">
      <protection locked="0"/>
    </xf>
    <xf numFmtId="3" fontId="79" fillId="0" borderId="38" xfId="1" applyNumberFormat="1" applyFont="1" applyBorder="1" applyProtection="1">
      <protection locked="0"/>
    </xf>
    <xf numFmtId="3" fontId="79" fillId="0" borderId="6" xfId="1" applyNumberFormat="1" applyFont="1" applyBorder="1" applyAlignment="1" applyProtection="1">
      <alignment horizontal="right"/>
      <protection locked="0"/>
    </xf>
    <xf numFmtId="49" fontId="94" fillId="0" borderId="5" xfId="1" applyNumberFormat="1" applyFont="1" applyBorder="1" applyAlignment="1" applyProtection="1">
      <alignment horizontal="right"/>
      <protection locked="0"/>
    </xf>
    <xf numFmtId="3" fontId="79" fillId="0" borderId="26" xfId="0" applyNumberFormat="1" applyFont="1" applyBorder="1"/>
    <xf numFmtId="3" fontId="19" fillId="0" borderId="0" xfId="1" applyNumberFormat="1" applyFont="1" applyFill="1" applyBorder="1" applyProtection="1">
      <protection locked="0"/>
    </xf>
    <xf numFmtId="3" fontId="42" fillId="0" borderId="0" xfId="1" applyNumberFormat="1" applyFont="1" applyFill="1" applyBorder="1" applyProtection="1">
      <protection locked="0"/>
    </xf>
    <xf numFmtId="3" fontId="42" fillId="0" borderId="0" xfId="1" applyNumberFormat="1" applyFont="1" applyFill="1" applyBorder="1" applyAlignment="1" applyProtection="1">
      <alignment horizontal="right"/>
      <protection locked="0"/>
    </xf>
    <xf numFmtId="3" fontId="45" fillId="0" borderId="0" xfId="1" applyNumberFormat="1" applyFont="1" applyFill="1" applyBorder="1" applyAlignment="1" applyProtection="1">
      <alignment horizontal="right"/>
      <protection locked="0"/>
    </xf>
    <xf numFmtId="0" fontId="97" fillId="0" borderId="0" xfId="0" applyFont="1"/>
    <xf numFmtId="3" fontId="98" fillId="0" borderId="0" xfId="1" applyNumberFormat="1" applyFont="1" applyFill="1" applyBorder="1" applyProtection="1">
      <protection locked="0"/>
    </xf>
    <xf numFmtId="1" fontId="73" fillId="9" borderId="17" xfId="4" applyNumberFormat="1" applyFont="1" applyFill="1" applyBorder="1" applyAlignment="1" applyProtection="1">
      <alignment horizontal="center" vertical="center"/>
      <protection locked="0"/>
    </xf>
    <xf numFmtId="1" fontId="73" fillId="9" borderId="90" xfId="4" applyNumberFormat="1" applyFont="1" applyFill="1" applyBorder="1" applyAlignment="1" applyProtection="1">
      <alignment horizontal="center" vertical="center"/>
      <protection locked="0"/>
    </xf>
    <xf numFmtId="1" fontId="73" fillId="9" borderId="92" xfId="4" applyNumberFormat="1" applyFont="1" applyFill="1" applyBorder="1" applyAlignment="1" applyProtection="1">
      <alignment horizontal="center" vertical="center" wrapText="1"/>
      <protection locked="0"/>
    </xf>
    <xf numFmtId="1" fontId="73" fillId="9" borderId="18" xfId="4" applyNumberFormat="1" applyFont="1" applyFill="1" applyBorder="1" applyAlignment="1" applyProtection="1">
      <alignment horizontal="center" vertical="center" wrapText="1"/>
      <protection locked="0"/>
    </xf>
    <xf numFmtId="3" fontId="32" fillId="9" borderId="85" xfId="1" applyNumberFormat="1" applyFont="1" applyFill="1" applyBorder="1" applyProtection="1">
      <protection locked="0"/>
    </xf>
    <xf numFmtId="3" fontId="32" fillId="9" borderId="85" xfId="1" applyNumberFormat="1" applyFont="1" applyFill="1" applyBorder="1" applyAlignment="1" applyProtection="1">
      <alignment horizontal="center"/>
      <protection locked="0"/>
    </xf>
    <xf numFmtId="3" fontId="32" fillId="9" borderId="86" xfId="1" applyNumberFormat="1" applyFont="1" applyFill="1" applyBorder="1" applyAlignment="1" applyProtection="1">
      <alignment horizontal="right"/>
      <protection locked="0"/>
    </xf>
    <xf numFmtId="168" fontId="32" fillId="9" borderId="86" xfId="1" applyNumberFormat="1" applyFont="1" applyFill="1" applyBorder="1" applyAlignment="1" applyProtection="1">
      <alignment horizontal="center"/>
      <protection locked="0"/>
    </xf>
    <xf numFmtId="3" fontId="38" fillId="0" borderId="47" xfId="0" applyNumberFormat="1" applyFont="1" applyBorder="1"/>
    <xf numFmtId="169" fontId="39" fillId="0" borderId="84" xfId="0" applyNumberFormat="1" applyFont="1" applyBorder="1" applyAlignment="1">
      <alignment horizontal="right"/>
    </xf>
    <xf numFmtId="169" fontId="39" fillId="0" borderId="47" xfId="0" applyNumberFormat="1" applyFont="1" applyBorder="1" applyAlignment="1">
      <alignment horizontal="right"/>
    </xf>
    <xf numFmtId="169" fontId="39" fillId="9" borderId="84" xfId="0" applyNumberFormat="1" applyFont="1" applyFill="1" applyBorder="1"/>
    <xf numFmtId="169" fontId="36" fillId="9" borderId="47" xfId="1" applyNumberFormat="1" applyFont="1" applyFill="1" applyBorder="1"/>
    <xf numFmtId="0" fontId="67" fillId="0" borderId="47" xfId="0" applyFont="1" applyBorder="1"/>
    <xf numFmtId="169" fontId="67" fillId="0" borderId="47" xfId="0" applyNumberFormat="1" applyFont="1" applyBorder="1" applyAlignment="1">
      <alignment horizontal="right"/>
    </xf>
    <xf numFmtId="0" fontId="67" fillId="9" borderId="47" xfId="0" applyFont="1" applyFill="1" applyBorder="1" applyAlignment="1">
      <alignment horizontal="center"/>
    </xf>
    <xf numFmtId="49" fontId="67" fillId="0" borderId="47" xfId="0" applyNumberFormat="1" applyFont="1" applyFill="1" applyBorder="1" applyAlignment="1" applyProtection="1">
      <alignment vertical="center" wrapText="1" shrinkToFit="1"/>
    </xf>
    <xf numFmtId="169" fontId="67" fillId="0" borderId="87" xfId="0" applyNumberFormat="1" applyFont="1" applyFill="1" applyBorder="1" applyAlignment="1" applyProtection="1">
      <alignment horizontal="right" vertical="center" wrapText="1" shrinkToFit="1"/>
    </xf>
    <xf numFmtId="169" fontId="67" fillId="0" borderId="47" xfId="1" applyNumberFormat="1" applyFont="1" applyFill="1" applyBorder="1" applyAlignment="1" applyProtection="1">
      <alignment horizontal="right" vertical="center" wrapText="1" shrinkToFit="1"/>
    </xf>
    <xf numFmtId="0" fontId="67" fillId="3" borderId="47" xfId="0" applyFont="1" applyFill="1" applyBorder="1"/>
    <xf numFmtId="169" fontId="67" fillId="3" borderId="47" xfId="0" applyNumberFormat="1" applyFont="1" applyFill="1" applyBorder="1" applyAlignment="1">
      <alignment horizontal="right"/>
    </xf>
    <xf numFmtId="49" fontId="19" fillId="0" borderId="10" xfId="0" applyNumberFormat="1" applyFont="1" applyFill="1" applyBorder="1" applyAlignment="1" applyProtection="1">
      <alignment vertical="center" wrapText="1" shrinkToFit="1"/>
    </xf>
    <xf numFmtId="169" fontId="19" fillId="0" borderId="37" xfId="1" applyNumberFormat="1" applyFont="1" applyFill="1" applyBorder="1" applyAlignment="1" applyProtection="1">
      <alignment horizontal="right" vertical="center" wrapText="1" shrinkToFit="1"/>
    </xf>
    <xf numFmtId="169" fontId="17" fillId="9" borderId="9" xfId="0" applyNumberFormat="1" applyFont="1" applyFill="1" applyBorder="1" applyAlignment="1">
      <alignment horizontal="right" wrapText="1"/>
    </xf>
    <xf numFmtId="169" fontId="21" fillId="0" borderId="77" xfId="0" applyNumberFormat="1" applyFont="1" applyBorder="1" applyAlignment="1"/>
    <xf numFmtId="169" fontId="21" fillId="0" borderId="57" xfId="0" applyNumberFormat="1" applyFont="1" applyBorder="1" applyAlignment="1">
      <alignment wrapText="1"/>
    </xf>
    <xf numFmtId="169" fontId="21" fillId="0" borderId="77" xfId="0" applyNumberFormat="1" applyFont="1" applyBorder="1" applyAlignment="1">
      <alignment wrapText="1"/>
    </xf>
    <xf numFmtId="169" fontId="21" fillId="0" borderId="29" xfId="0" applyNumberFormat="1" applyFont="1" applyBorder="1" applyAlignment="1"/>
    <xf numFmtId="169" fontId="21" fillId="0" borderId="9" xfId="0" applyNumberFormat="1" applyFont="1" applyBorder="1" applyAlignment="1">
      <alignment wrapText="1"/>
    </xf>
    <xf numFmtId="169" fontId="21" fillId="0" borderId="29" xfId="0" applyNumberFormat="1" applyFont="1" applyBorder="1" applyAlignment="1">
      <alignment wrapText="1"/>
    </xf>
    <xf numFmtId="169" fontId="21" fillId="0" borderId="27" xfId="0" applyNumberFormat="1" applyFont="1" applyBorder="1" applyAlignment="1"/>
    <xf numFmtId="169" fontId="21" fillId="0" borderId="10" xfId="4" applyNumberFormat="1" applyFont="1" applyBorder="1" applyAlignment="1"/>
    <xf numFmtId="169" fontId="21" fillId="0" borderId="10" xfId="0" applyNumberFormat="1" applyFont="1" applyBorder="1" applyAlignment="1">
      <alignment wrapText="1"/>
    </xf>
    <xf numFmtId="169" fontId="21" fillId="0" borderId="27" xfId="0" applyNumberFormat="1" applyFont="1" applyBorder="1" applyAlignment="1">
      <alignment wrapText="1"/>
    </xf>
    <xf numFmtId="169" fontId="21" fillId="0" borderId="9" xfId="4" applyNumberFormat="1" applyFont="1" applyBorder="1" applyAlignment="1"/>
    <xf numFmtId="169" fontId="21" fillId="0" borderId="10" xfId="0" applyNumberFormat="1" applyFont="1" applyFill="1" applyBorder="1" applyAlignment="1">
      <alignment wrapText="1"/>
    </xf>
    <xf numFmtId="169" fontId="21" fillId="0" borderId="8" xfId="0" applyNumberFormat="1" applyFont="1" applyBorder="1" applyAlignment="1">
      <alignment wrapText="1"/>
    </xf>
    <xf numFmtId="169" fontId="21" fillId="0" borderId="28" xfId="0" applyNumberFormat="1" applyFont="1" applyBorder="1" applyAlignment="1">
      <alignment wrapText="1"/>
    </xf>
    <xf numFmtId="169" fontId="87" fillId="0" borderId="51" xfId="0" applyNumberFormat="1" applyFont="1" applyFill="1" applyBorder="1" applyAlignment="1" applyProtection="1">
      <alignment horizontal="right" vertical="center" wrapText="1" shrinkToFit="1"/>
    </xf>
    <xf numFmtId="169" fontId="87" fillId="0" borderId="10" xfId="1" applyNumberFormat="1" applyFont="1" applyBorder="1" applyAlignment="1">
      <alignment horizontal="right" vertical="center"/>
    </xf>
    <xf numFmtId="3" fontId="75" fillId="0" borderId="9" xfId="0" applyNumberFormat="1" applyFont="1" applyFill="1" applyBorder="1" applyAlignment="1">
      <alignment horizontal="right"/>
    </xf>
    <xf numFmtId="3" fontId="75" fillId="0" borderId="10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3" fontId="75" fillId="0" borderId="8" xfId="0" applyNumberFormat="1" applyFont="1" applyFill="1" applyBorder="1" applyAlignment="1">
      <alignment horizontal="right"/>
    </xf>
    <xf numFmtId="0" fontId="42" fillId="9" borderId="27" xfId="0" applyFont="1" applyFill="1" applyBorder="1"/>
    <xf numFmtId="169" fontId="42" fillId="9" borderId="4" xfId="1" applyNumberFormat="1" applyFont="1" applyFill="1" applyBorder="1" applyAlignment="1">
      <alignment horizontal="right" indent="1"/>
    </xf>
    <xf numFmtId="0" fontId="45" fillId="0" borderId="27" xfId="0" applyFont="1" applyBorder="1" applyAlignment="1">
      <alignment horizontal="left" wrapText="1" indent="7"/>
    </xf>
    <xf numFmtId="0" fontId="81" fillId="0" borderId="0" xfId="0" applyFont="1" applyAlignment="1">
      <alignment horizontal="center"/>
    </xf>
    <xf numFmtId="168" fontId="22" fillId="0" borderId="20" xfId="1" applyNumberFormat="1" applyFont="1" applyBorder="1" applyAlignment="1">
      <alignment horizontal="right"/>
    </xf>
    <xf numFmtId="168" fontId="22" fillId="2" borderId="4" xfId="1" applyNumberFormat="1" applyFont="1" applyFill="1" applyBorder="1" applyAlignment="1">
      <alignment horizontal="right"/>
    </xf>
    <xf numFmtId="168" fontId="22" fillId="0" borderId="4" xfId="1" applyNumberFormat="1" applyFont="1" applyBorder="1" applyAlignment="1">
      <alignment horizontal="right"/>
    </xf>
    <xf numFmtId="168" fontId="28" fillId="0" borderId="18" xfId="1" applyNumberFormat="1" applyFont="1" applyBorder="1"/>
    <xf numFmtId="168" fontId="22" fillId="0" borderId="15" xfId="1" applyNumberFormat="1" applyFont="1" applyBorder="1" applyAlignment="1">
      <alignment horizontal="right"/>
    </xf>
    <xf numFmtId="168" fontId="22" fillId="2" borderId="2" xfId="1" applyNumberFormat="1" applyFont="1" applyFill="1" applyBorder="1" applyAlignment="1">
      <alignment horizontal="right"/>
    </xf>
    <xf numFmtId="168" fontId="22" fillId="0" borderId="2" xfId="1" applyNumberFormat="1" applyFont="1" applyBorder="1" applyAlignment="1">
      <alignment horizontal="right"/>
    </xf>
    <xf numFmtId="168" fontId="28" fillId="0" borderId="19" xfId="1" applyNumberFormat="1" applyFont="1" applyBorder="1"/>
    <xf numFmtId="0" fontId="42" fillId="15" borderId="41" xfId="0" applyFont="1" applyFill="1" applyBorder="1" applyAlignment="1">
      <alignment horizontal="center" vertical="center"/>
    </xf>
    <xf numFmtId="0" fontId="35" fillId="15" borderId="19" xfId="0" applyFont="1" applyFill="1" applyBorder="1" applyAlignment="1">
      <alignment horizontal="center" vertical="center" wrapText="1" shrinkToFit="1"/>
    </xf>
    <xf numFmtId="0" fontId="35" fillId="15" borderId="17" xfId="0" applyFont="1" applyFill="1" applyBorder="1" applyAlignment="1">
      <alignment horizontal="center" vertical="center" wrapText="1" shrinkToFit="1"/>
    </xf>
    <xf numFmtId="0" fontId="51" fillId="0" borderId="0" xfId="0" applyFont="1" applyAlignment="1">
      <alignment horizontal="center"/>
    </xf>
    <xf numFmtId="0" fontId="51" fillId="14" borderId="57" xfId="0" applyFont="1" applyFill="1" applyBorder="1" applyAlignment="1">
      <alignment horizontal="center"/>
    </xf>
    <xf numFmtId="3" fontId="16" fillId="15" borderId="23" xfId="0" applyNumberFormat="1" applyFont="1" applyFill="1" applyBorder="1" applyAlignment="1">
      <alignment horizontal="center"/>
    </xf>
    <xf numFmtId="3" fontId="16" fillId="15" borderId="71" xfId="0" applyNumberFormat="1" applyFont="1" applyFill="1" applyBorder="1" applyAlignment="1">
      <alignment horizontal="center"/>
    </xf>
    <xf numFmtId="0" fontId="0" fillId="9" borderId="52" xfId="0" applyFill="1" applyBorder="1" applyAlignment="1">
      <alignment horizontal="center"/>
    </xf>
    <xf numFmtId="49" fontId="54" fillId="14" borderId="55" xfId="0" applyNumberFormat="1" applyFont="1" applyFill="1" applyBorder="1" applyAlignment="1">
      <alignment horizontal="center" vertical="center" wrapText="1" shrinkToFit="1"/>
    </xf>
    <xf numFmtId="49" fontId="54" fillId="14" borderId="42" xfId="0" applyNumberFormat="1" applyFont="1" applyFill="1" applyBorder="1" applyAlignment="1">
      <alignment horizontal="center" vertical="center" wrapText="1" shrinkToFit="1"/>
    </xf>
    <xf numFmtId="49" fontId="55" fillId="14" borderId="55" xfId="0" applyNumberFormat="1" applyFont="1" applyFill="1" applyBorder="1" applyAlignment="1">
      <alignment horizontal="center" vertical="center" wrapText="1" shrinkToFit="1"/>
    </xf>
    <xf numFmtId="0" fontId="35" fillId="15" borderId="55" xfId="0" applyFont="1" applyFill="1" applyBorder="1" applyAlignment="1">
      <alignment horizontal="center" vertical="center" wrapText="1" shrinkToFit="1"/>
    </xf>
    <xf numFmtId="0" fontId="35" fillId="15" borderId="85" xfId="0" applyFont="1" applyFill="1" applyBorder="1" applyAlignment="1">
      <alignment horizontal="center" vertical="center" wrapText="1" shrinkToFit="1"/>
    </xf>
    <xf numFmtId="0" fontId="58" fillId="14" borderId="60" xfId="0" applyFont="1" applyFill="1" applyBorder="1" applyAlignment="1">
      <alignment horizontal="center"/>
    </xf>
    <xf numFmtId="0" fontId="51" fillId="15" borderId="44" xfId="0" applyFont="1" applyFill="1" applyBorder="1" applyAlignment="1">
      <alignment horizontal="center"/>
    </xf>
    <xf numFmtId="0" fontId="0" fillId="9" borderId="76" xfId="0" applyFill="1" applyBorder="1" applyAlignment="1">
      <alignment horizontal="center"/>
    </xf>
    <xf numFmtId="0" fontId="0" fillId="9" borderId="91" xfId="0" applyFill="1" applyBorder="1" applyAlignment="1">
      <alignment horizontal="center"/>
    </xf>
    <xf numFmtId="0" fontId="30" fillId="15" borderId="47" xfId="0" applyFont="1" applyFill="1" applyBorder="1" applyAlignment="1">
      <alignment horizontal="center" vertical="center" wrapText="1"/>
    </xf>
    <xf numFmtId="49" fontId="54" fillId="4" borderId="55" xfId="0" applyNumberFormat="1" applyFont="1" applyFill="1" applyBorder="1" applyAlignment="1">
      <alignment horizontal="left" vertical="center" wrapText="1" shrinkToFit="1"/>
    </xf>
    <xf numFmtId="0" fontId="42" fillId="16" borderId="47" xfId="0" applyFont="1" applyFill="1" applyBorder="1" applyAlignment="1">
      <alignment horizontal="left"/>
    </xf>
    <xf numFmtId="49" fontId="54" fillId="4" borderId="55" xfId="0" applyNumberFormat="1" applyFont="1" applyFill="1" applyBorder="1" applyAlignment="1">
      <alignment horizontal="center" vertical="center" wrapText="1" shrinkToFit="1"/>
    </xf>
    <xf numFmtId="0" fontId="54" fillId="4" borderId="55" xfId="0" applyFont="1" applyFill="1" applyBorder="1" applyAlignment="1">
      <alignment horizontal="center"/>
    </xf>
    <xf numFmtId="0" fontId="88" fillId="0" borderId="0" xfId="0" applyFont="1" applyAlignment="1">
      <alignment horizontal="center"/>
    </xf>
    <xf numFmtId="0" fontId="89" fillId="9" borderId="42" xfId="0" applyFont="1" applyFill="1" applyBorder="1" applyAlignment="1">
      <alignment horizontal="center"/>
    </xf>
    <xf numFmtId="0" fontId="89" fillId="9" borderId="43" xfId="0" applyFont="1" applyFill="1" applyBorder="1" applyAlignment="1">
      <alignment horizontal="center"/>
    </xf>
    <xf numFmtId="0" fontId="89" fillId="9" borderId="45" xfId="0" applyFont="1" applyFill="1" applyBorder="1" applyAlignment="1">
      <alignment horizontal="center"/>
    </xf>
    <xf numFmtId="0" fontId="89" fillId="17" borderId="53" xfId="0" applyFont="1" applyFill="1" applyBorder="1" applyAlignment="1">
      <alignment horizontal="center" vertical="center" wrapText="1" shrinkToFit="1"/>
    </xf>
    <xf numFmtId="0" fontId="89" fillId="17" borderId="19" xfId="0" applyFont="1" applyFill="1" applyBorder="1" applyAlignment="1">
      <alignment horizontal="center" vertical="center" wrapText="1" shrinkToFit="1"/>
    </xf>
    <xf numFmtId="0" fontId="89" fillId="17" borderId="68" xfId="0" applyFont="1" applyFill="1" applyBorder="1" applyAlignment="1">
      <alignment horizontal="center" vertical="center" wrapText="1" shrinkToFit="1"/>
    </xf>
    <xf numFmtId="0" fontId="89" fillId="17" borderId="17" xfId="0" applyFont="1" applyFill="1" applyBorder="1" applyAlignment="1">
      <alignment horizontal="center" vertical="center" wrapText="1" shrinkToFit="1"/>
    </xf>
    <xf numFmtId="0" fontId="89" fillId="9" borderId="68" xfId="0" applyFont="1" applyFill="1" applyBorder="1" applyAlignment="1">
      <alignment horizontal="center" vertical="center"/>
    </xf>
    <xf numFmtId="49" fontId="92" fillId="9" borderId="55" xfId="0" applyNumberFormat="1" applyFont="1" applyFill="1" applyBorder="1" applyAlignment="1">
      <alignment horizontal="center" vertical="center" wrapText="1" shrinkToFit="1"/>
    </xf>
    <xf numFmtId="49" fontId="92" fillId="9" borderId="85" xfId="0" applyNumberFormat="1" applyFont="1" applyFill="1" applyBorder="1" applyAlignment="1">
      <alignment horizontal="center" vertical="center" wrapText="1" shrinkToFit="1"/>
    </xf>
    <xf numFmtId="49" fontId="92" fillId="9" borderId="42" xfId="0" applyNumberFormat="1" applyFont="1" applyFill="1" applyBorder="1" applyAlignment="1">
      <alignment horizontal="center" vertical="center" wrapText="1" shrinkToFit="1"/>
    </xf>
    <xf numFmtId="49" fontId="92" fillId="9" borderId="88" xfId="0" applyNumberFormat="1" applyFont="1" applyFill="1" applyBorder="1" applyAlignment="1">
      <alignment horizontal="center" vertical="center" wrapText="1" shrinkToFit="1"/>
    </xf>
    <xf numFmtId="49" fontId="89" fillId="9" borderId="55" xfId="0" applyNumberFormat="1" applyFont="1" applyFill="1" applyBorder="1" applyAlignment="1">
      <alignment horizontal="center" vertical="center" wrapText="1" shrinkToFit="1"/>
    </xf>
    <xf numFmtId="49" fontId="89" fillId="9" borderId="88" xfId="0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right"/>
    </xf>
    <xf numFmtId="0" fontId="33" fillId="0" borderId="0" xfId="0" applyFont="1" applyAlignment="1">
      <alignment horizontal="center" vertical="top" wrapText="1"/>
    </xf>
    <xf numFmtId="0" fontId="10" fillId="9" borderId="55" xfId="0" applyFont="1" applyFill="1" applyBorder="1" applyAlignment="1">
      <alignment horizontal="center" vertical="center"/>
    </xf>
    <xf numFmtId="0" fontId="10" fillId="9" borderId="56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right"/>
    </xf>
    <xf numFmtId="0" fontId="50" fillId="0" borderId="0" xfId="0" applyFont="1" applyBorder="1" applyAlignment="1"/>
    <xf numFmtId="0" fontId="67" fillId="0" borderId="27" xfId="0" applyFont="1" applyBorder="1" applyAlignment="1"/>
    <xf numFmtId="0" fontId="0" fillId="0" borderId="51" xfId="0" applyBorder="1" applyAlignment="1"/>
    <xf numFmtId="0" fontId="0" fillId="0" borderId="37" xfId="0" applyBorder="1" applyAlignme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67" fillId="0" borderId="77" xfId="0" applyNumberFormat="1" applyFont="1" applyFill="1" applyBorder="1" applyAlignment="1" applyProtection="1">
      <alignment horizontal="left" vertical="center" wrapText="1" shrinkToFit="1"/>
    </xf>
    <xf numFmtId="0" fontId="0" fillId="0" borderId="74" xfId="0" applyBorder="1" applyAlignment="1">
      <alignment vertical="center" wrapText="1" shrinkToFit="1"/>
    </xf>
    <xf numFmtId="0" fontId="0" fillId="0" borderId="78" xfId="0" applyBorder="1" applyAlignment="1">
      <alignment vertical="center" wrapText="1" shrinkToFit="1"/>
    </xf>
    <xf numFmtId="49" fontId="67" fillId="0" borderId="27" xfId="0" applyNumberFormat="1" applyFont="1" applyFill="1" applyBorder="1" applyAlignment="1" applyProtection="1">
      <alignment vertical="center" wrapText="1" shrinkToFit="1"/>
    </xf>
    <xf numFmtId="0" fontId="0" fillId="0" borderId="51" xfId="0" applyBorder="1" applyAlignment="1">
      <alignment vertical="center" wrapText="1" shrinkToFit="1"/>
    </xf>
    <xf numFmtId="0" fontId="0" fillId="0" borderId="37" xfId="0" applyBorder="1" applyAlignment="1">
      <alignment vertical="center" wrapText="1" shrinkToFit="1"/>
    </xf>
    <xf numFmtId="0" fontId="8" fillId="0" borderId="0" xfId="0" applyFont="1" applyAlignment="1">
      <alignment horizontal="center"/>
    </xf>
    <xf numFmtId="3" fontId="1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14" fontId="33" fillId="0" borderId="0" xfId="0" applyNumberFormat="1" applyFont="1" applyAlignment="1">
      <alignment horizontal="center" vertical="top" wrapText="1"/>
    </xf>
    <xf numFmtId="0" fontId="42" fillId="9" borderId="49" xfId="0" applyFont="1" applyFill="1" applyBorder="1" applyAlignment="1">
      <alignment horizontal="left" wrapText="1"/>
    </xf>
    <xf numFmtId="0" fontId="18" fillId="9" borderId="82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right" vertical="top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7" fillId="9" borderId="57" xfId="0" applyFont="1" applyFill="1" applyBorder="1" applyAlignment="1">
      <alignment horizontal="center" wrapText="1"/>
    </xf>
    <xf numFmtId="14" fontId="33" fillId="0" borderId="0" xfId="0" applyNumberFormat="1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 wrapText="1"/>
    </xf>
    <xf numFmtId="3" fontId="50" fillId="0" borderId="13" xfId="0" applyNumberFormat="1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8" fillId="0" borderId="40" xfId="0" applyFont="1" applyFill="1" applyBorder="1" applyAlignment="1">
      <alignment horizontal="left"/>
    </xf>
    <xf numFmtId="0" fontId="28" fillId="0" borderId="59" xfId="0" applyFont="1" applyFill="1" applyBorder="1" applyAlignment="1">
      <alignment horizontal="left"/>
    </xf>
    <xf numFmtId="0" fontId="28" fillId="0" borderId="39" xfId="0" applyFont="1" applyFill="1" applyBorder="1" applyAlignment="1">
      <alignment horizontal="left"/>
    </xf>
    <xf numFmtId="0" fontId="28" fillId="9" borderId="55" xfId="0" applyFont="1" applyFill="1" applyBorder="1" applyAlignment="1">
      <alignment horizontal="left"/>
    </xf>
    <xf numFmtId="0" fontId="28" fillId="9" borderId="85" xfId="0" applyFont="1" applyFill="1" applyBorder="1" applyAlignment="1">
      <alignment horizontal="left"/>
    </xf>
    <xf numFmtId="0" fontId="28" fillId="9" borderId="86" xfId="0" applyFont="1" applyFill="1" applyBorder="1" applyAlignment="1">
      <alignment horizontal="left"/>
    </xf>
    <xf numFmtId="0" fontId="74" fillId="6" borderId="77" xfId="0" applyFont="1" applyFill="1" applyBorder="1" applyAlignment="1" applyProtection="1">
      <alignment horizontal="left" vertical="center" wrapText="1"/>
      <protection locked="0"/>
    </xf>
    <xf numFmtId="0" fontId="74" fillId="6" borderId="27" xfId="0" applyFont="1" applyFill="1" applyBorder="1" applyAlignment="1" applyProtection="1">
      <alignment horizontal="left" vertical="center" wrapText="1"/>
      <protection locked="0"/>
    </xf>
    <xf numFmtId="0" fontId="51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7" borderId="69" xfId="0" applyFont="1" applyFill="1" applyBorder="1" applyAlignment="1">
      <alignment horizontal="center" vertical="center"/>
    </xf>
    <xf numFmtId="0" fontId="28" fillId="7" borderId="57" xfId="0" applyFont="1" applyFill="1" applyBorder="1" applyAlignment="1">
      <alignment horizontal="center"/>
    </xf>
    <xf numFmtId="0" fontId="28" fillId="7" borderId="74" xfId="0" applyFont="1" applyFill="1" applyBorder="1" applyAlignment="1">
      <alignment horizontal="center"/>
    </xf>
    <xf numFmtId="0" fontId="74" fillId="6" borderId="33" xfId="0" applyFont="1" applyFill="1" applyBorder="1" applyAlignment="1" applyProtection="1">
      <alignment horizontal="left" vertical="center" wrapText="1"/>
      <protection locked="0"/>
    </xf>
    <xf numFmtId="0" fontId="28" fillId="7" borderId="47" xfId="0" applyFont="1" applyFill="1" applyBorder="1" applyAlignment="1">
      <alignment horizontal="left"/>
    </xf>
    <xf numFmtId="0" fontId="52" fillId="0" borderId="0" xfId="0" applyFont="1" applyFill="1" applyBorder="1" applyAlignment="1"/>
    <xf numFmtId="0" fontId="34" fillId="0" borderId="0" xfId="0" applyFont="1" applyFill="1" applyBorder="1" applyAlignment="1"/>
    <xf numFmtId="0" fontId="49" fillId="0" borderId="13" xfId="0" applyFont="1" applyBorder="1" applyAlignment="1">
      <alignment horizontal="right"/>
    </xf>
    <xf numFmtId="0" fontId="50" fillId="0" borderId="13" xfId="0" applyFont="1" applyBorder="1" applyAlignment="1">
      <alignment horizontal="right"/>
    </xf>
    <xf numFmtId="0" fontId="34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8" fillId="10" borderId="55" xfId="7" applyFont="1" applyFill="1" applyBorder="1" applyAlignment="1">
      <alignment horizontal="center" vertical="center" wrapText="1"/>
    </xf>
    <xf numFmtId="0" fontId="28" fillId="10" borderId="86" xfId="7" applyFont="1" applyFill="1" applyBorder="1" applyAlignment="1">
      <alignment horizontal="center" vertical="center" wrapText="1"/>
    </xf>
    <xf numFmtId="0" fontId="18" fillId="0" borderId="0" xfId="7" applyFont="1" applyBorder="1" applyAlignment="1">
      <alignment horizontal="center"/>
    </xf>
    <xf numFmtId="0" fontId="12" fillId="0" borderId="0" xfId="7" applyFont="1" applyBorder="1" applyAlignment="1">
      <alignment horizontal="center"/>
    </xf>
    <xf numFmtId="0" fontId="0" fillId="0" borderId="0" xfId="7" applyFont="1" applyBorder="1" applyAlignment="1">
      <alignment horizontal="center"/>
    </xf>
    <xf numFmtId="0" fontId="1" fillId="0" borderId="0" xfId="7" applyFont="1" applyBorder="1" applyAlignment="1">
      <alignment horizontal="center"/>
    </xf>
    <xf numFmtId="0" fontId="50" fillId="0" borderId="0" xfId="7" applyFont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52" fillId="0" borderId="13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49" fontId="81" fillId="0" borderId="0" xfId="0" applyNumberFormat="1" applyFont="1" applyAlignment="1">
      <alignment horizontal="center"/>
    </xf>
    <xf numFmtId="0" fontId="81" fillId="12" borderId="30" xfId="0" applyFont="1" applyFill="1" applyBorder="1"/>
    <xf numFmtId="0" fontId="81" fillId="12" borderId="31" xfId="0" applyFont="1" applyFill="1" applyBorder="1"/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81" fillId="12" borderId="60" xfId="0" applyFont="1" applyFill="1" applyBorder="1" applyAlignment="1">
      <alignment horizontal="center" vertical="center"/>
    </xf>
    <xf numFmtId="0" fontId="81" fillId="13" borderId="47" xfId="0" applyFont="1" applyFill="1" applyBorder="1" applyAlignment="1">
      <alignment horizontal="center" vertical="center"/>
    </xf>
    <xf numFmtId="49" fontId="82" fillId="13" borderId="61" xfId="4" applyNumberFormat="1" applyFont="1" applyFill="1" applyBorder="1" applyAlignment="1" applyProtection="1">
      <alignment horizontal="center" vertical="center"/>
    </xf>
    <xf numFmtId="3" fontId="81" fillId="13" borderId="70" xfId="0" applyNumberFormat="1" applyFont="1" applyFill="1" applyBorder="1"/>
    <xf numFmtId="0" fontId="13" fillId="0" borderId="0" xfId="0" applyFont="1" applyAlignment="1">
      <alignment horizontal="center"/>
    </xf>
    <xf numFmtId="0" fontId="79" fillId="9" borderId="19" xfId="0" applyFont="1" applyFill="1" applyBorder="1" applyAlignment="1">
      <alignment horizontal="center"/>
    </xf>
    <xf numFmtId="0" fontId="79" fillId="9" borderId="17" xfId="0" applyFont="1" applyFill="1" applyBorder="1" applyAlignment="1">
      <alignment horizontal="center"/>
    </xf>
    <xf numFmtId="1" fontId="79" fillId="9" borderId="28" xfId="4" applyNumberFormat="1" applyFont="1" applyFill="1" applyBorder="1" applyAlignment="1" applyProtection="1">
      <alignment horizontal="center" vertical="center"/>
      <protection locked="0"/>
    </xf>
    <xf numFmtId="0" fontId="33" fillId="9" borderId="90" xfId="0" applyFont="1" applyFill="1" applyBorder="1" applyAlignment="1">
      <alignment horizontal="center" vertical="center"/>
    </xf>
    <xf numFmtId="49" fontId="32" fillId="9" borderId="84" xfId="0" applyNumberFormat="1" applyFont="1" applyFill="1" applyBorder="1"/>
    <xf numFmtId="49" fontId="33" fillId="9" borderId="75" xfId="0" applyNumberFormat="1" applyFont="1" applyFill="1" applyBorder="1"/>
    <xf numFmtId="3" fontId="32" fillId="9" borderId="84" xfId="0" applyNumberFormat="1" applyFont="1" applyFill="1" applyBorder="1"/>
    <xf numFmtId="0" fontId="33" fillId="9" borderId="75" xfId="0" applyFont="1" applyFill="1" applyBorder="1"/>
    <xf numFmtId="0" fontId="42" fillId="0" borderId="0" xfId="0" applyFont="1" applyAlignment="1">
      <alignment horizontal="center"/>
    </xf>
    <xf numFmtId="0" fontId="32" fillId="9" borderId="77" xfId="0" applyFont="1" applyFill="1" applyBorder="1" applyAlignment="1">
      <alignment horizontal="center" vertical="center"/>
    </xf>
    <xf numFmtId="0" fontId="33" fillId="9" borderId="74" xfId="0" applyFont="1" applyFill="1" applyBorder="1"/>
    <xf numFmtId="0" fontId="33" fillId="9" borderId="78" xfId="0" applyFont="1" applyFill="1" applyBorder="1"/>
    <xf numFmtId="0" fontId="33" fillId="9" borderId="74" xfId="0" applyFont="1" applyFill="1" applyBorder="1" applyAlignment="1">
      <alignment horizontal="center" vertical="center"/>
    </xf>
    <xf numFmtId="0" fontId="33" fillId="9" borderId="78" xfId="0" applyFont="1" applyFill="1" applyBorder="1" applyAlignment="1">
      <alignment horizontal="center" vertical="center"/>
    </xf>
  </cellXfs>
  <cellStyles count="8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  <cellStyle name="Normál 5" xfId="7" xr:uid="{B7E691BC-8ACF-4CDA-B543-B59FCB236DC6}"/>
    <cellStyle name="Pénznem" xfId="6" builtinId="4"/>
    <cellStyle name="Százalék" xfId="4" builtinId="5"/>
    <cellStyle name="TableStyleLight1" xfId="5" xr:uid="{00000000-0005-0000-0000-000006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i%20besz&#225;mol&#243;/2019.%20&#233;vi%20besz&#225;mol&#243;%20Le&#225;nyv&#225;r/2019.%20besz&#225;mol&#243;%20Le&#225;nyv&#225;r%20&#211;voda/2019.12.31%20teljes&#237;t&#233;s.%20-%20Le&#225;nyv&#225;ri%20&#211;vo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i%20besz&#225;mol&#243;/2019.%20&#233;vi%20besz&#225;mol&#243;%20Le&#225;nyv&#225;r/2019.%20besz&#225;mol&#243;%20Le&#225;nyv&#225;r%20&#214;nk/2019.%20&#233;vi%20z&#225;rsz&#225;mad&#225;si%20rend.%20-%20Le&#225;nyv&#225;r/2019.12.31.%20teljes&#237;t&#233;s%20-%20&#214;nkorm&#225;nyzat%20Le&#225;nyv&#225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Óvoda 2019.)"/>
      <sheetName val="Bevételek (Óvoda)"/>
      <sheetName val="Bevételek(cofog) 2019"/>
      <sheetName val="Kiadások (Óvoda)"/>
      <sheetName val=" Kiadások (cofog) 2019"/>
    </sheetNames>
    <sheetDataSet>
      <sheetData sheetId="0"/>
      <sheetData sheetId="1">
        <row r="15">
          <cell r="E15">
            <v>-4239585</v>
          </cell>
        </row>
      </sheetData>
      <sheetData sheetId="2">
        <row r="8">
          <cell r="G8">
            <v>249</v>
          </cell>
        </row>
        <row r="10">
          <cell r="G10">
            <v>55364633</v>
          </cell>
        </row>
        <row r="11">
          <cell r="G11">
            <v>4643440</v>
          </cell>
        </row>
        <row r="16">
          <cell r="G16">
            <v>8093</v>
          </cell>
        </row>
      </sheetData>
      <sheetData sheetId="3">
        <row r="17">
          <cell r="G17">
            <v>45977902</v>
          </cell>
        </row>
        <row r="20">
          <cell r="G20">
            <v>8718977</v>
          </cell>
        </row>
      </sheetData>
      <sheetData sheetId="4">
        <row r="41">
          <cell r="G41">
            <v>16867</v>
          </cell>
        </row>
        <row r="42">
          <cell r="G42">
            <v>2052</v>
          </cell>
        </row>
        <row r="76">
          <cell r="G76">
            <v>128500</v>
          </cell>
        </row>
        <row r="77">
          <cell r="G77">
            <v>741726</v>
          </cell>
        </row>
        <row r="78">
          <cell r="G78">
            <v>234960</v>
          </cell>
        </row>
        <row r="79">
          <cell r="G79">
            <v>5236614</v>
          </cell>
        </row>
        <row r="91">
          <cell r="C91">
            <v>64256000</v>
          </cell>
          <cell r="D91">
            <v>64256000</v>
          </cell>
          <cell r="E91">
            <v>4341426</v>
          </cell>
          <cell r="F91">
            <v>93.24354768426295</v>
          </cell>
          <cell r="G91">
            <v>59914574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önkormányzat 2019)"/>
      <sheetName val="Bevételek(önkormányzat 2019"/>
      <sheetName val="Bevételek COFOG szerint 2019"/>
      <sheetName val="Kiadások(önkormányzat 2019)"/>
      <sheetName val="Kiadások COFOG szerint"/>
      <sheetName val="Kiadások COFOG összesítő"/>
    </sheetNames>
    <sheetDataSet>
      <sheetData sheetId="0"/>
      <sheetData sheetId="1">
        <row r="13">
          <cell r="G13">
            <v>93082414</v>
          </cell>
        </row>
        <row r="15">
          <cell r="G15">
            <v>9391076</v>
          </cell>
        </row>
        <row r="19">
          <cell r="G19">
            <v>16760683</v>
          </cell>
        </row>
        <row r="31">
          <cell r="G31">
            <v>57068438</v>
          </cell>
        </row>
        <row r="41">
          <cell r="G41">
            <v>18482829</v>
          </cell>
        </row>
        <row r="42">
          <cell r="G42">
            <v>14763781</v>
          </cell>
        </row>
        <row r="45">
          <cell r="G45">
            <v>2591000</v>
          </cell>
        </row>
        <row r="48">
          <cell r="G48">
            <v>118282340</v>
          </cell>
        </row>
        <row r="49">
          <cell r="G49">
            <v>4086684</v>
          </cell>
        </row>
      </sheetData>
      <sheetData sheetId="2"/>
      <sheetData sheetId="3">
        <row r="17">
          <cell r="G17">
            <v>33472283</v>
          </cell>
        </row>
        <row r="20">
          <cell r="G20">
            <v>5714010</v>
          </cell>
        </row>
        <row r="49">
          <cell r="G49">
            <v>48290297</v>
          </cell>
        </row>
        <row r="57">
          <cell r="G57">
            <v>6106070</v>
          </cell>
        </row>
        <row r="63">
          <cell r="G63">
            <v>8935194</v>
          </cell>
        </row>
        <row r="72">
          <cell r="G72">
            <v>10642099</v>
          </cell>
        </row>
        <row r="73">
          <cell r="G73">
            <v>0</v>
          </cell>
        </row>
        <row r="74">
          <cell r="G74">
            <v>3065190</v>
          </cell>
        </row>
        <row r="75">
          <cell r="G75">
            <v>60008073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C8830-1E2F-4407-9C9B-CF17B53C609E}">
  <dimension ref="A1:J54"/>
  <sheetViews>
    <sheetView zoomScaleNormal="100" workbookViewId="0">
      <selection activeCell="C8" sqref="C8:G50"/>
    </sheetView>
  </sheetViews>
  <sheetFormatPr defaultRowHeight="12.75" x14ac:dyDescent="0.2"/>
  <cols>
    <col min="1" max="1" width="11.85546875" customWidth="1"/>
    <col min="2" max="2" width="51.5703125" customWidth="1"/>
    <col min="3" max="3" width="19.7109375" customWidth="1"/>
    <col min="4" max="4" width="17.7109375" customWidth="1"/>
    <col min="5" max="5" width="14.7109375" customWidth="1"/>
    <col min="6" max="6" width="12.7109375" customWidth="1"/>
    <col min="7" max="7" width="18.28515625" customWidth="1"/>
    <col min="8" max="8" width="20.140625" customWidth="1"/>
    <col min="9" max="9" width="8.42578125" customWidth="1"/>
    <col min="10" max="10" width="9.7109375" customWidth="1"/>
    <col min="11" max="1025" width="8.42578125" customWidth="1"/>
  </cols>
  <sheetData>
    <row r="1" spans="1:7" x14ac:dyDescent="0.2">
      <c r="G1" s="1" t="s">
        <v>228</v>
      </c>
    </row>
    <row r="2" spans="1:7" ht="15.75" x14ac:dyDescent="0.25">
      <c r="A2" s="766" t="s">
        <v>499</v>
      </c>
      <c r="B2" s="766"/>
      <c r="C2" s="766"/>
      <c r="D2" s="766"/>
      <c r="E2" s="766"/>
      <c r="F2" s="766"/>
      <c r="G2" s="766"/>
    </row>
    <row r="3" spans="1:7" ht="15.75" x14ac:dyDescent="0.25">
      <c r="A3" s="766" t="s">
        <v>11</v>
      </c>
      <c r="B3" s="766"/>
      <c r="C3" s="766"/>
      <c r="D3" s="766"/>
      <c r="E3" s="766"/>
      <c r="F3" s="766"/>
      <c r="G3" s="766"/>
    </row>
    <row r="4" spans="1:7" ht="13.5" thickBot="1" x14ac:dyDescent="0.25">
      <c r="G4" s="47" t="s">
        <v>72</v>
      </c>
    </row>
    <row r="5" spans="1:7" ht="15.75" x14ac:dyDescent="0.25">
      <c r="A5" s="767" t="s">
        <v>1</v>
      </c>
      <c r="B5" s="767"/>
      <c r="C5" s="767"/>
      <c r="D5" s="767"/>
      <c r="E5" s="767"/>
      <c r="F5" s="767"/>
      <c r="G5" s="767"/>
    </row>
    <row r="6" spans="1:7" ht="15.75" thickBot="1" x14ac:dyDescent="0.3">
      <c r="A6" s="764" t="s">
        <v>73</v>
      </c>
      <c r="B6" s="765" t="s">
        <v>74</v>
      </c>
      <c r="C6" s="574"/>
      <c r="D6" s="768">
        <v>2019</v>
      </c>
      <c r="E6" s="769"/>
      <c r="F6" s="769"/>
      <c r="G6" s="770"/>
    </row>
    <row r="7" spans="1:7" ht="24.75" thickBot="1" x14ac:dyDescent="0.25">
      <c r="A7" s="764"/>
      <c r="B7" s="765"/>
      <c r="C7" s="575" t="s">
        <v>75</v>
      </c>
      <c r="D7" s="576" t="s">
        <v>472</v>
      </c>
      <c r="E7" s="575" t="s">
        <v>403</v>
      </c>
      <c r="F7" s="575" t="s">
        <v>76</v>
      </c>
      <c r="G7" s="577" t="s">
        <v>500</v>
      </c>
    </row>
    <row r="8" spans="1:7" x14ac:dyDescent="0.2">
      <c r="A8" s="441" t="s">
        <v>77</v>
      </c>
      <c r="B8" s="442" t="s">
        <v>56</v>
      </c>
      <c r="C8" s="443">
        <v>10061887</v>
      </c>
      <c r="D8" s="443">
        <v>11302941</v>
      </c>
      <c r="E8" s="443">
        <v>0</v>
      </c>
      <c r="F8" s="444">
        <v>100</v>
      </c>
      <c r="G8" s="445">
        <v>11302941</v>
      </c>
    </row>
    <row r="9" spans="1:7" x14ac:dyDescent="0.2">
      <c r="A9" s="446" t="s">
        <v>78</v>
      </c>
      <c r="B9" s="447" t="s">
        <v>57</v>
      </c>
      <c r="C9" s="448">
        <v>54211450</v>
      </c>
      <c r="D9" s="448">
        <v>55364633</v>
      </c>
      <c r="E9" s="443">
        <v>0</v>
      </c>
      <c r="F9" s="444">
        <v>100</v>
      </c>
      <c r="G9" s="449">
        <v>55364633</v>
      </c>
    </row>
    <row r="10" spans="1:7" ht="24" x14ac:dyDescent="0.2">
      <c r="A10" s="446" t="s">
        <v>79</v>
      </c>
      <c r="B10" s="447" t="s">
        <v>58</v>
      </c>
      <c r="C10" s="448">
        <v>21880271</v>
      </c>
      <c r="D10" s="448">
        <v>23186290</v>
      </c>
      <c r="E10" s="443">
        <v>0</v>
      </c>
      <c r="F10" s="444">
        <v>100</v>
      </c>
      <c r="G10" s="449">
        <v>23186290</v>
      </c>
    </row>
    <row r="11" spans="1:7" x14ac:dyDescent="0.2">
      <c r="A11" s="446" t="s">
        <v>80</v>
      </c>
      <c r="B11" s="447" t="s">
        <v>59</v>
      </c>
      <c r="C11" s="448">
        <v>2239710</v>
      </c>
      <c r="D11" s="448">
        <v>2688800</v>
      </c>
      <c r="E11" s="443">
        <v>0</v>
      </c>
      <c r="F11" s="444">
        <v>100</v>
      </c>
      <c r="G11" s="449">
        <v>2688800</v>
      </c>
    </row>
    <row r="12" spans="1:7" ht="13.5" thickBot="1" x14ac:dyDescent="0.25">
      <c r="A12" s="450" t="s">
        <v>81</v>
      </c>
      <c r="B12" s="451" t="s">
        <v>82</v>
      </c>
      <c r="C12" s="452">
        <v>0</v>
      </c>
      <c r="D12" s="452">
        <v>539750</v>
      </c>
      <c r="E12" s="443">
        <v>0</v>
      </c>
      <c r="F12" s="444"/>
      <c r="G12" s="453">
        <v>539750</v>
      </c>
    </row>
    <row r="13" spans="1:7" ht="13.5" thickBot="1" x14ac:dyDescent="0.25">
      <c r="A13" s="771" t="s">
        <v>83</v>
      </c>
      <c r="B13" s="771"/>
      <c r="C13" s="578">
        <v>88393318</v>
      </c>
      <c r="D13" s="578">
        <v>93082414</v>
      </c>
      <c r="E13" s="578">
        <v>0</v>
      </c>
      <c r="F13" s="579">
        <v>100</v>
      </c>
      <c r="G13" s="580">
        <v>93082414</v>
      </c>
    </row>
    <row r="14" spans="1:7" ht="24" x14ac:dyDescent="0.2">
      <c r="A14" s="441" t="s">
        <v>84</v>
      </c>
      <c r="B14" s="442" t="s">
        <v>85</v>
      </c>
      <c r="C14" s="443">
        <v>0</v>
      </c>
      <c r="D14" s="443">
        <v>0</v>
      </c>
      <c r="E14" s="443">
        <v>0</v>
      </c>
      <c r="F14" s="444"/>
      <c r="G14" s="445">
        <v>0</v>
      </c>
    </row>
    <row r="15" spans="1:7" ht="13.5" thickBot="1" x14ac:dyDescent="0.25">
      <c r="A15" s="450" t="s">
        <v>86</v>
      </c>
      <c r="B15" s="451" t="s">
        <v>87</v>
      </c>
      <c r="C15" s="452">
        <v>5378410</v>
      </c>
      <c r="D15" s="452">
        <v>9609496</v>
      </c>
      <c r="E15" s="443">
        <v>-218420</v>
      </c>
      <c r="F15" s="444">
        <v>97.727040002930437</v>
      </c>
      <c r="G15" s="453">
        <v>9391076</v>
      </c>
    </row>
    <row r="16" spans="1:7" ht="13.5" thickBot="1" x14ac:dyDescent="0.25">
      <c r="A16" s="772" t="s">
        <v>404</v>
      </c>
      <c r="B16" s="772"/>
      <c r="C16" s="581">
        <v>5378410</v>
      </c>
      <c r="D16" s="581">
        <v>9609496</v>
      </c>
      <c r="E16" s="581">
        <v>-218420</v>
      </c>
      <c r="F16" s="582">
        <v>97.727040002930437</v>
      </c>
      <c r="G16" s="583">
        <v>9391076</v>
      </c>
    </row>
    <row r="17" spans="1:7" x14ac:dyDescent="0.2">
      <c r="A17" s="454" t="s">
        <v>405</v>
      </c>
      <c r="B17" s="455" t="s">
        <v>406</v>
      </c>
      <c r="C17" s="456">
        <v>0</v>
      </c>
      <c r="D17" s="456">
        <v>172000</v>
      </c>
      <c r="E17" s="456">
        <v>0</v>
      </c>
      <c r="F17" s="457"/>
      <c r="G17" s="458">
        <v>172000</v>
      </c>
    </row>
    <row r="18" spans="1:7" ht="24.75" thickBot="1" x14ac:dyDescent="0.25">
      <c r="A18" s="459" t="s">
        <v>501</v>
      </c>
      <c r="B18" s="460" t="s">
        <v>502</v>
      </c>
      <c r="C18" s="461">
        <v>0</v>
      </c>
      <c r="D18" s="461">
        <v>16588683</v>
      </c>
      <c r="E18" s="462">
        <v>0</v>
      </c>
      <c r="F18" s="463"/>
      <c r="G18" s="464">
        <v>16588683</v>
      </c>
    </row>
    <row r="19" spans="1:7" ht="13.5" thickBot="1" x14ac:dyDescent="0.25">
      <c r="A19" s="771" t="s">
        <v>503</v>
      </c>
      <c r="B19" s="771"/>
      <c r="C19" s="578">
        <v>0</v>
      </c>
      <c r="D19" s="578">
        <v>16760683</v>
      </c>
      <c r="E19" s="578">
        <v>0</v>
      </c>
      <c r="F19" s="584"/>
      <c r="G19" s="580">
        <v>16760683</v>
      </c>
    </row>
    <row r="20" spans="1:7" x14ac:dyDescent="0.2">
      <c r="A20" s="441" t="s">
        <v>88</v>
      </c>
      <c r="B20" s="442" t="s">
        <v>12</v>
      </c>
      <c r="C20" s="443">
        <v>6000000</v>
      </c>
      <c r="D20" s="443">
        <v>6420000</v>
      </c>
      <c r="E20" s="443">
        <v>-6575</v>
      </c>
      <c r="F20" s="444">
        <v>99.897585669781932</v>
      </c>
      <c r="G20" s="445">
        <v>6413425</v>
      </c>
    </row>
    <row r="21" spans="1:7" x14ac:dyDescent="0.2">
      <c r="A21" s="446" t="s">
        <v>407</v>
      </c>
      <c r="B21" s="447" t="s">
        <v>408</v>
      </c>
      <c r="C21" s="448">
        <v>0</v>
      </c>
      <c r="D21" s="448">
        <v>0</v>
      </c>
      <c r="E21" s="443">
        <v>0</v>
      </c>
      <c r="F21" s="444"/>
      <c r="G21" s="449">
        <v>0</v>
      </c>
    </row>
    <row r="22" spans="1:7" x14ac:dyDescent="0.2">
      <c r="A22" s="446" t="s">
        <v>89</v>
      </c>
      <c r="B22" s="447" t="s">
        <v>39</v>
      </c>
      <c r="C22" s="448">
        <v>3000000</v>
      </c>
      <c r="D22" s="448">
        <v>3360000</v>
      </c>
      <c r="E22" s="443">
        <v>6545</v>
      </c>
      <c r="F22" s="444">
        <v>100.19479166666667</v>
      </c>
      <c r="G22" s="449">
        <v>3366545</v>
      </c>
    </row>
    <row r="23" spans="1:7" x14ac:dyDescent="0.2">
      <c r="A23" s="446" t="s">
        <v>90</v>
      </c>
      <c r="B23" s="447" t="s">
        <v>54</v>
      </c>
      <c r="C23" s="448">
        <v>30000000</v>
      </c>
      <c r="D23" s="448">
        <v>41400000</v>
      </c>
      <c r="E23" s="443">
        <v>-58426</v>
      </c>
      <c r="F23" s="444">
        <v>99.858874396135263</v>
      </c>
      <c r="G23" s="449">
        <v>41341574</v>
      </c>
    </row>
    <row r="24" spans="1:7" x14ac:dyDescent="0.2">
      <c r="A24" s="446" t="s">
        <v>91</v>
      </c>
      <c r="B24" s="447" t="s">
        <v>55</v>
      </c>
      <c r="C24" s="448">
        <v>4600000</v>
      </c>
      <c r="D24" s="448">
        <v>5720000</v>
      </c>
      <c r="E24" s="443">
        <v>-3720</v>
      </c>
      <c r="F24" s="444">
        <v>99.934965034965046</v>
      </c>
      <c r="G24" s="449">
        <v>5716280</v>
      </c>
    </row>
    <row r="25" spans="1:7" x14ac:dyDescent="0.2">
      <c r="A25" s="446" t="s">
        <v>92</v>
      </c>
      <c r="B25" s="447" t="s">
        <v>93</v>
      </c>
      <c r="C25" s="448">
        <v>0</v>
      </c>
      <c r="D25" s="448">
        <v>0</v>
      </c>
      <c r="E25" s="443">
        <v>0</v>
      </c>
      <c r="F25" s="444"/>
      <c r="G25" s="449">
        <v>0</v>
      </c>
    </row>
    <row r="26" spans="1:7" ht="36" x14ac:dyDescent="0.2">
      <c r="A26" s="446" t="s">
        <v>409</v>
      </c>
      <c r="B26" s="447" t="s">
        <v>410</v>
      </c>
      <c r="C26" s="448">
        <v>0</v>
      </c>
      <c r="D26" s="448">
        <v>0</v>
      </c>
      <c r="E26" s="443">
        <v>0</v>
      </c>
      <c r="F26" s="444"/>
      <c r="G26" s="449">
        <v>0</v>
      </c>
    </row>
    <row r="27" spans="1:7" x14ac:dyDescent="0.2">
      <c r="A27" s="446" t="s">
        <v>94</v>
      </c>
      <c r="B27" s="447" t="s">
        <v>95</v>
      </c>
      <c r="C27" s="448">
        <v>0</v>
      </c>
      <c r="D27" s="448">
        <v>0</v>
      </c>
      <c r="E27" s="443">
        <v>0</v>
      </c>
      <c r="F27" s="444"/>
      <c r="G27" s="449">
        <v>0</v>
      </c>
    </row>
    <row r="28" spans="1:7" x14ac:dyDescent="0.2">
      <c r="A28" s="446" t="s">
        <v>96</v>
      </c>
      <c r="B28" s="447" t="s">
        <v>66</v>
      </c>
      <c r="C28" s="448">
        <v>0</v>
      </c>
      <c r="D28" s="448">
        <v>134000</v>
      </c>
      <c r="E28" s="443">
        <v>96614</v>
      </c>
      <c r="F28" s="444"/>
      <c r="G28" s="449">
        <v>230614</v>
      </c>
    </row>
    <row r="29" spans="1:7" x14ac:dyDescent="0.2">
      <c r="A29" s="446" t="s">
        <v>97</v>
      </c>
      <c r="B29" s="447" t="s">
        <v>98</v>
      </c>
      <c r="C29" s="448">
        <v>100000</v>
      </c>
      <c r="D29" s="448">
        <v>100000</v>
      </c>
      <c r="E29" s="443">
        <v>-100000</v>
      </c>
      <c r="F29" s="444">
        <v>0</v>
      </c>
      <c r="G29" s="449">
        <v>0</v>
      </c>
    </row>
    <row r="30" spans="1:7" ht="13.5" thickBot="1" x14ac:dyDescent="0.25">
      <c r="A30" s="450" t="s">
        <v>411</v>
      </c>
      <c r="B30" s="451" t="s">
        <v>412</v>
      </c>
      <c r="C30" s="452">
        <v>0</v>
      </c>
      <c r="D30" s="452">
        <v>0</v>
      </c>
      <c r="E30" s="443">
        <v>0</v>
      </c>
      <c r="F30" s="444"/>
      <c r="G30" s="453">
        <v>0</v>
      </c>
    </row>
    <row r="31" spans="1:7" ht="13.5" thickBot="1" x14ac:dyDescent="0.25">
      <c r="A31" s="771" t="s">
        <v>99</v>
      </c>
      <c r="B31" s="771"/>
      <c r="C31" s="585">
        <v>43700000</v>
      </c>
      <c r="D31" s="585">
        <v>57134000</v>
      </c>
      <c r="E31" s="585">
        <v>-65562</v>
      </c>
      <c r="F31" s="586">
        <v>99.885248713550595</v>
      </c>
      <c r="G31" s="587">
        <v>57068438</v>
      </c>
    </row>
    <row r="32" spans="1:7" x14ac:dyDescent="0.2">
      <c r="A32" s="441" t="s">
        <v>100</v>
      </c>
      <c r="B32" s="442" t="s">
        <v>51</v>
      </c>
      <c r="C32" s="448">
        <v>1030000</v>
      </c>
      <c r="D32" s="448">
        <v>1142000</v>
      </c>
      <c r="E32" s="443">
        <v>-800</v>
      </c>
      <c r="F32" s="444">
        <v>99.929947460595443</v>
      </c>
      <c r="G32" s="449">
        <v>1141200</v>
      </c>
    </row>
    <row r="33" spans="1:9" x14ac:dyDescent="0.2">
      <c r="A33" s="441" t="s">
        <v>504</v>
      </c>
      <c r="B33" s="442" t="s">
        <v>505</v>
      </c>
      <c r="C33" s="448">
        <v>0</v>
      </c>
      <c r="D33" s="448">
        <v>238000</v>
      </c>
      <c r="E33" s="443">
        <v>-749</v>
      </c>
      <c r="F33" s="444"/>
      <c r="G33" s="449">
        <v>237251</v>
      </c>
    </row>
    <row r="34" spans="1:9" x14ac:dyDescent="0.2">
      <c r="A34" s="446" t="s">
        <v>101</v>
      </c>
      <c r="B34" s="447" t="s">
        <v>52</v>
      </c>
      <c r="C34" s="448">
        <v>5500000</v>
      </c>
      <c r="D34" s="448">
        <v>5662000</v>
      </c>
      <c r="E34" s="443">
        <v>-5204</v>
      </c>
      <c r="F34" s="444">
        <v>99.908089014482513</v>
      </c>
      <c r="G34" s="449">
        <v>5656796</v>
      </c>
      <c r="I34" s="48"/>
    </row>
    <row r="35" spans="1:9" x14ac:dyDescent="0.2">
      <c r="A35" s="446" t="s">
        <v>102</v>
      </c>
      <c r="B35" s="447" t="s">
        <v>36</v>
      </c>
      <c r="C35" s="448">
        <v>5000000</v>
      </c>
      <c r="D35" s="448">
        <v>5000000</v>
      </c>
      <c r="E35" s="443">
        <v>-343596</v>
      </c>
      <c r="F35" s="444">
        <v>93.128079999999997</v>
      </c>
      <c r="G35" s="449">
        <v>4656404</v>
      </c>
    </row>
    <row r="36" spans="1:9" x14ac:dyDescent="0.2">
      <c r="A36" s="446" t="s">
        <v>103</v>
      </c>
      <c r="B36" s="447" t="s">
        <v>53</v>
      </c>
      <c r="C36" s="448">
        <v>6779999.5999999996</v>
      </c>
      <c r="D36" s="448">
        <v>6850000</v>
      </c>
      <c r="E36" s="443">
        <v>-180729</v>
      </c>
      <c r="F36" s="444">
        <v>97.361620437956205</v>
      </c>
      <c r="G36" s="449">
        <v>6669271</v>
      </c>
    </row>
    <row r="37" spans="1:9" x14ac:dyDescent="0.2">
      <c r="A37" s="446" t="s">
        <v>104</v>
      </c>
      <c r="B37" s="447" t="s">
        <v>65</v>
      </c>
      <c r="C37" s="448">
        <v>1000000</v>
      </c>
      <c r="D37" s="448">
        <v>1000000</v>
      </c>
      <c r="E37" s="443">
        <v>-1000000</v>
      </c>
      <c r="F37" s="444">
        <v>0</v>
      </c>
      <c r="G37" s="449">
        <v>0</v>
      </c>
    </row>
    <row r="38" spans="1:9" x14ac:dyDescent="0.2">
      <c r="A38" s="446" t="s">
        <v>105</v>
      </c>
      <c r="B38" s="447" t="s">
        <v>106</v>
      </c>
      <c r="C38" s="448">
        <v>100</v>
      </c>
      <c r="D38" s="448">
        <v>100</v>
      </c>
      <c r="E38" s="443">
        <v>-100</v>
      </c>
      <c r="F38" s="444">
        <v>0</v>
      </c>
      <c r="G38" s="449">
        <v>0</v>
      </c>
    </row>
    <row r="39" spans="1:9" x14ac:dyDescent="0.2">
      <c r="A39" s="446" t="s">
        <v>107</v>
      </c>
      <c r="B39" s="447" t="s">
        <v>506</v>
      </c>
      <c r="C39" s="448"/>
      <c r="D39" s="448">
        <v>118000</v>
      </c>
      <c r="E39" s="443">
        <v>-924</v>
      </c>
      <c r="F39" s="444"/>
      <c r="G39" s="449">
        <v>117076</v>
      </c>
    </row>
    <row r="40" spans="1:9" ht="24.75" thickBot="1" x14ac:dyDescent="0.25">
      <c r="A40" s="465" t="s">
        <v>229</v>
      </c>
      <c r="B40" s="466" t="s">
        <v>230</v>
      </c>
      <c r="C40" s="467">
        <v>3000</v>
      </c>
      <c r="D40" s="467">
        <v>121000</v>
      </c>
      <c r="E40" s="443">
        <v>-116169</v>
      </c>
      <c r="F40" s="444">
        <v>3.9925619834710742</v>
      </c>
      <c r="G40" s="468">
        <v>4831</v>
      </c>
    </row>
    <row r="41" spans="1:9" ht="13.5" thickBot="1" x14ac:dyDescent="0.25">
      <c r="A41" s="771" t="s">
        <v>109</v>
      </c>
      <c r="B41" s="771"/>
      <c r="C41" s="585">
        <v>19313099.600000001</v>
      </c>
      <c r="D41" s="585">
        <v>20131100</v>
      </c>
      <c r="E41" s="585">
        <v>-1648271</v>
      </c>
      <c r="F41" s="586">
        <v>91.812315273382978</v>
      </c>
      <c r="G41" s="587">
        <v>18482829</v>
      </c>
    </row>
    <row r="42" spans="1:9" x14ac:dyDescent="0.2">
      <c r="A42" s="441" t="s">
        <v>110</v>
      </c>
      <c r="B42" s="442" t="s">
        <v>111</v>
      </c>
      <c r="C42" s="448">
        <v>14763780</v>
      </c>
      <c r="D42" s="448">
        <v>14763800</v>
      </c>
      <c r="E42" s="443">
        <v>-19</v>
      </c>
      <c r="F42" s="444">
        <v>99.999871306845122</v>
      </c>
      <c r="G42" s="449">
        <v>14763781</v>
      </c>
    </row>
    <row r="43" spans="1:9" ht="24" x14ac:dyDescent="0.2">
      <c r="A43" s="446" t="s">
        <v>112</v>
      </c>
      <c r="B43" s="447" t="s">
        <v>113</v>
      </c>
      <c r="C43" s="448"/>
      <c r="D43" s="448"/>
      <c r="E43" s="443">
        <v>0</v>
      </c>
      <c r="F43" s="444"/>
      <c r="G43" s="449"/>
    </row>
    <row r="44" spans="1:9" x14ac:dyDescent="0.2">
      <c r="A44" s="446" t="s">
        <v>114</v>
      </c>
      <c r="B44" s="447" t="s">
        <v>115</v>
      </c>
      <c r="C44" s="448"/>
      <c r="D44" s="448"/>
      <c r="E44" s="443">
        <v>0</v>
      </c>
      <c r="F44" s="444"/>
      <c r="G44" s="449"/>
    </row>
    <row r="45" spans="1:9" x14ac:dyDescent="0.2">
      <c r="A45" s="450" t="s">
        <v>507</v>
      </c>
      <c r="B45" s="451" t="s">
        <v>116</v>
      </c>
      <c r="C45" s="448">
        <v>0</v>
      </c>
      <c r="D45" s="448">
        <v>2591000</v>
      </c>
      <c r="E45" s="443">
        <v>0</v>
      </c>
      <c r="F45" s="444"/>
      <c r="G45" s="449">
        <v>2591000</v>
      </c>
    </row>
    <row r="46" spans="1:9" ht="36.75" thickBot="1" x14ac:dyDescent="0.25">
      <c r="A46" s="450" t="s">
        <v>117</v>
      </c>
      <c r="B46" s="451" t="s">
        <v>118</v>
      </c>
      <c r="C46" s="448"/>
      <c r="D46" s="448"/>
      <c r="E46" s="443">
        <v>0</v>
      </c>
      <c r="F46" s="444"/>
      <c r="G46" s="449"/>
    </row>
    <row r="47" spans="1:9" ht="13.5" thickBot="1" x14ac:dyDescent="0.25">
      <c r="A47" s="773" t="s">
        <v>231</v>
      </c>
      <c r="B47" s="773"/>
      <c r="C47" s="585">
        <v>14763780</v>
      </c>
      <c r="D47" s="585">
        <v>17354800</v>
      </c>
      <c r="E47" s="585">
        <v>-19</v>
      </c>
      <c r="F47" s="586">
        <v>99.999890520201902</v>
      </c>
      <c r="G47" s="587">
        <v>17354781</v>
      </c>
    </row>
    <row r="48" spans="1:9" ht="13.5" thickBot="1" x14ac:dyDescent="0.25">
      <c r="A48" s="588" t="s">
        <v>119</v>
      </c>
      <c r="B48" s="589" t="s">
        <v>120</v>
      </c>
      <c r="C48" s="590">
        <v>117189000</v>
      </c>
      <c r="D48" s="590">
        <v>118282340</v>
      </c>
      <c r="E48" s="590">
        <v>0</v>
      </c>
      <c r="F48" s="591">
        <v>100</v>
      </c>
      <c r="G48" s="592">
        <v>118282340</v>
      </c>
    </row>
    <row r="49" spans="1:10" ht="13.5" thickBot="1" x14ac:dyDescent="0.25">
      <c r="A49" s="593" t="s">
        <v>413</v>
      </c>
      <c r="B49" s="594" t="s">
        <v>414</v>
      </c>
      <c r="C49" s="595"/>
      <c r="D49" s="595">
        <v>4086684</v>
      </c>
      <c r="E49" s="590">
        <v>0</v>
      </c>
      <c r="F49" s="596"/>
      <c r="G49" s="597">
        <v>4086684</v>
      </c>
    </row>
    <row r="50" spans="1:10" ht="16.5" thickBot="1" x14ac:dyDescent="0.25">
      <c r="A50" s="763" t="s">
        <v>121</v>
      </c>
      <c r="B50" s="763"/>
      <c r="C50" s="598">
        <v>288737607.60000002</v>
      </c>
      <c r="D50" s="598">
        <v>336441517</v>
      </c>
      <c r="E50" s="598">
        <v>-1932272</v>
      </c>
      <c r="F50" s="599">
        <v>99.425673734552802</v>
      </c>
      <c r="G50" s="600">
        <v>334509245</v>
      </c>
      <c r="J50" s="15"/>
    </row>
    <row r="53" spans="1:10" x14ac:dyDescent="0.2">
      <c r="B53" s="438"/>
      <c r="C53" s="438"/>
    </row>
    <row r="54" spans="1:10" x14ac:dyDescent="0.2">
      <c r="B54" s="49"/>
      <c r="C54" s="320"/>
      <c r="D54" s="320"/>
      <c r="E54" s="320"/>
      <c r="F54" s="320"/>
      <c r="G54" s="320"/>
    </row>
  </sheetData>
  <mergeCells count="13">
    <mergeCell ref="A50:B50"/>
    <mergeCell ref="A6:A7"/>
    <mergeCell ref="B6:B7"/>
    <mergeCell ref="A2:G2"/>
    <mergeCell ref="A3:G3"/>
    <mergeCell ref="A5:G5"/>
    <mergeCell ref="D6:G6"/>
    <mergeCell ref="A13:B13"/>
    <mergeCell ref="A16:B16"/>
    <mergeCell ref="A19:B19"/>
    <mergeCell ref="A31:B31"/>
    <mergeCell ref="A41:B41"/>
    <mergeCell ref="A47:B47"/>
  </mergeCells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I64"/>
  <sheetViews>
    <sheetView topLeftCell="A7" zoomScaleNormal="100" zoomScaleSheetLayoutView="100" workbookViewId="0">
      <selection activeCell="F7" sqref="F7"/>
    </sheetView>
  </sheetViews>
  <sheetFormatPr defaultRowHeight="12.75" x14ac:dyDescent="0.2"/>
  <cols>
    <col min="1" max="1" width="7.85546875" customWidth="1"/>
    <col min="2" max="2" width="64.5703125" customWidth="1"/>
    <col min="3" max="3" width="16.5703125" customWidth="1"/>
    <col min="4" max="4" width="15.85546875" customWidth="1"/>
    <col min="5" max="5" width="14.85546875" customWidth="1"/>
    <col min="7" max="7" width="8.2851562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5" spans="1:9" ht="15" customHeight="1" x14ac:dyDescent="0.2">
      <c r="B5" s="834" t="s">
        <v>584</v>
      </c>
      <c r="C5" s="834"/>
      <c r="D5" s="834"/>
      <c r="E5" s="834"/>
    </row>
    <row r="6" spans="1:9" ht="15" customHeight="1" x14ac:dyDescent="0.2">
      <c r="A6" s="833"/>
      <c r="B6" s="833"/>
      <c r="C6" s="144"/>
      <c r="D6" s="144"/>
    </row>
    <row r="7" spans="1:9" ht="15" customHeight="1" x14ac:dyDescent="0.2">
      <c r="A7" s="18"/>
      <c r="B7" s="18"/>
      <c r="C7" s="46"/>
      <c r="D7" s="46"/>
    </row>
    <row r="8" spans="1:9" ht="15.75" x14ac:dyDescent="0.25">
      <c r="B8" s="830" t="s">
        <v>11</v>
      </c>
      <c r="C8" s="830"/>
      <c r="D8" s="830"/>
      <c r="E8" s="830"/>
    </row>
    <row r="9" spans="1:9" ht="15.75" x14ac:dyDescent="0.25">
      <c r="B9" s="831" t="s">
        <v>554</v>
      </c>
      <c r="C9" s="831"/>
      <c r="D9" s="831"/>
      <c r="E9" s="831"/>
    </row>
    <row r="10" spans="1:9" ht="15.75" x14ac:dyDescent="0.25">
      <c r="A10" s="20"/>
      <c r="B10" s="20"/>
      <c r="C10" s="146"/>
      <c r="D10" s="146"/>
    </row>
    <row r="11" spans="1:9" ht="15.75" x14ac:dyDescent="0.25">
      <c r="B11" s="831"/>
      <c r="C11" s="831"/>
      <c r="D11" s="831"/>
      <c r="E11" s="831"/>
    </row>
    <row r="12" spans="1:9" ht="16.5" customHeight="1" x14ac:dyDescent="0.2"/>
    <row r="13" spans="1:9" ht="14.25" thickBot="1" x14ac:dyDescent="0.3">
      <c r="B13" s="78"/>
      <c r="C13" s="78"/>
      <c r="D13" s="78"/>
      <c r="E13" s="79" t="s">
        <v>68</v>
      </c>
      <c r="I13" s="42"/>
    </row>
    <row r="14" spans="1:9" ht="24.75" customHeight="1" thickBot="1" x14ac:dyDescent="0.3">
      <c r="B14" s="404" t="s">
        <v>48</v>
      </c>
      <c r="C14" s="413" t="s">
        <v>225</v>
      </c>
      <c r="D14" s="389" t="s">
        <v>226</v>
      </c>
      <c r="E14" s="389" t="s">
        <v>227</v>
      </c>
    </row>
    <row r="15" spans="1:9" ht="24.75" customHeight="1" x14ac:dyDescent="0.25">
      <c r="B15" s="405" t="s">
        <v>561</v>
      </c>
      <c r="C15" s="414">
        <v>1000000</v>
      </c>
      <c r="D15" s="401">
        <v>1000000</v>
      </c>
      <c r="E15" s="401">
        <v>0</v>
      </c>
    </row>
    <row r="16" spans="1:9" ht="20.100000000000001" customHeight="1" x14ac:dyDescent="0.25">
      <c r="B16" s="405" t="s">
        <v>62</v>
      </c>
      <c r="C16" s="414"/>
      <c r="D16" s="401"/>
      <c r="E16" s="401"/>
    </row>
    <row r="17" spans="2:7" ht="20.100000000000001" customHeight="1" x14ac:dyDescent="0.25">
      <c r="B17" s="406" t="s">
        <v>562</v>
      </c>
      <c r="C17" s="414">
        <v>100000</v>
      </c>
      <c r="D17" s="401">
        <v>100000</v>
      </c>
      <c r="E17" s="401">
        <v>18898</v>
      </c>
    </row>
    <row r="18" spans="2:7" ht="20.100000000000001" customHeight="1" x14ac:dyDescent="0.25">
      <c r="B18" s="407" t="s">
        <v>563</v>
      </c>
      <c r="C18" s="414">
        <v>280000</v>
      </c>
      <c r="D18" s="401">
        <v>280000</v>
      </c>
      <c r="E18" s="401">
        <v>0</v>
      </c>
    </row>
    <row r="19" spans="2:7" ht="20.100000000000001" customHeight="1" x14ac:dyDescent="0.25">
      <c r="B19" s="407" t="s">
        <v>564</v>
      </c>
      <c r="C19" s="414">
        <v>200000</v>
      </c>
      <c r="D19" s="401">
        <v>219000</v>
      </c>
      <c r="E19" s="401">
        <v>0</v>
      </c>
    </row>
    <row r="20" spans="2:7" ht="20.100000000000001" customHeight="1" x14ac:dyDescent="0.25">
      <c r="B20" s="407" t="s">
        <v>566</v>
      </c>
      <c r="C20" s="414">
        <v>350000</v>
      </c>
      <c r="D20" s="401">
        <v>350000</v>
      </c>
      <c r="E20" s="401">
        <f>82895</f>
        <v>82895</v>
      </c>
    </row>
    <row r="21" spans="2:7" ht="20.100000000000001" customHeight="1" x14ac:dyDescent="0.25">
      <c r="B21" s="407" t="s">
        <v>575</v>
      </c>
      <c r="C21" s="414">
        <v>0</v>
      </c>
      <c r="D21" s="401">
        <v>0</v>
      </c>
      <c r="E21" s="401">
        <v>100000</v>
      </c>
    </row>
    <row r="22" spans="2:7" ht="20.100000000000001" customHeight="1" x14ac:dyDescent="0.25">
      <c r="B22" s="407" t="s">
        <v>565</v>
      </c>
      <c r="C22" s="414">
        <v>236000</v>
      </c>
      <c r="D22" s="401">
        <v>236000</v>
      </c>
      <c r="E22" s="401"/>
    </row>
    <row r="23" spans="2:7" ht="20.100000000000001" customHeight="1" x14ac:dyDescent="0.25">
      <c r="B23" s="407" t="s">
        <v>567</v>
      </c>
      <c r="C23" s="414">
        <v>750000</v>
      </c>
      <c r="D23" s="401">
        <v>750000</v>
      </c>
      <c r="E23" s="401">
        <v>594045</v>
      </c>
    </row>
    <row r="24" spans="2:7" ht="20.100000000000001" customHeight="1" x14ac:dyDescent="0.25">
      <c r="B24" s="407" t="s">
        <v>574</v>
      </c>
      <c r="C24" s="414">
        <v>2200000</v>
      </c>
      <c r="D24" s="401">
        <v>2200000</v>
      </c>
      <c r="E24" s="401">
        <v>247157</v>
      </c>
    </row>
    <row r="25" spans="2:7" ht="20.100000000000001" customHeight="1" x14ac:dyDescent="0.25">
      <c r="B25" s="407" t="s">
        <v>568</v>
      </c>
      <c r="C25" s="414">
        <v>1100000</v>
      </c>
      <c r="D25" s="401">
        <v>1100000</v>
      </c>
      <c r="E25" s="401">
        <v>862981</v>
      </c>
    </row>
    <row r="26" spans="2:7" ht="20.100000000000001" customHeight="1" x14ac:dyDescent="0.25">
      <c r="B26" s="407" t="s">
        <v>569</v>
      </c>
      <c r="C26" s="414">
        <v>1574000</v>
      </c>
      <c r="D26" s="401">
        <v>2701000</v>
      </c>
      <c r="E26" s="401">
        <v>2700984</v>
      </c>
    </row>
    <row r="27" spans="2:7" ht="20.100000000000001" customHeight="1" x14ac:dyDescent="0.25">
      <c r="B27" s="407" t="s">
        <v>570</v>
      </c>
      <c r="C27" s="415">
        <v>800000</v>
      </c>
      <c r="D27" s="83">
        <v>800000</v>
      </c>
      <c r="E27" s="83">
        <v>741726</v>
      </c>
    </row>
    <row r="28" spans="2:7" ht="20.100000000000001" customHeight="1" x14ac:dyDescent="0.25">
      <c r="B28" s="407" t="s">
        <v>486</v>
      </c>
      <c r="C28" s="415">
        <v>200000</v>
      </c>
      <c r="D28" s="83">
        <v>200000</v>
      </c>
      <c r="E28" s="83">
        <v>128500</v>
      </c>
    </row>
    <row r="29" spans="2:7" ht="20.100000000000001" customHeight="1" x14ac:dyDescent="0.25">
      <c r="B29" s="408" t="s">
        <v>63</v>
      </c>
      <c r="C29" s="416">
        <v>2104000</v>
      </c>
      <c r="D29" s="84">
        <v>2416000</v>
      </c>
      <c r="E29" s="84">
        <f>234960+1243880</f>
        <v>1478840</v>
      </c>
    </row>
    <row r="30" spans="2:7" ht="20.100000000000001" customHeight="1" x14ac:dyDescent="0.25">
      <c r="B30" s="751" t="s">
        <v>211</v>
      </c>
      <c r="C30" s="752">
        <f>C17+C18+C19+C20+C22+C23+C24+C25+C27+C28+C29+C26+C15</f>
        <v>10894000</v>
      </c>
      <c r="D30" s="752">
        <f t="shared" ref="D30" si="0">D17+D18+D19+D20+D22+D23+D24+D25+D27+D28+D29+D26+D15</f>
        <v>12352000</v>
      </c>
      <c r="E30" s="752">
        <f>E17+E18+E19+E20+E22+E23+E24+E25+E27+E28+E29+E26+E15+E21</f>
        <v>6956026</v>
      </c>
    </row>
    <row r="31" spans="2:7" ht="20.100000000000001" customHeight="1" x14ac:dyDescent="0.25">
      <c r="B31" s="408"/>
      <c r="C31" s="417"/>
      <c r="D31" s="80"/>
      <c r="E31" s="80"/>
    </row>
    <row r="32" spans="2:7" ht="20.100000000000001" customHeight="1" x14ac:dyDescent="0.25">
      <c r="B32" s="409" t="s">
        <v>49</v>
      </c>
      <c r="C32" s="418" t="s">
        <v>213</v>
      </c>
      <c r="D32" s="81" t="s">
        <v>213</v>
      </c>
      <c r="E32" s="81" t="s">
        <v>213</v>
      </c>
      <c r="G32" s="82"/>
    </row>
    <row r="33" spans="2:7" ht="20.100000000000001" customHeight="1" x14ac:dyDescent="0.25">
      <c r="B33" s="408" t="s">
        <v>64</v>
      </c>
      <c r="C33" s="419"/>
      <c r="D33" s="402"/>
      <c r="E33" s="402"/>
      <c r="G33" s="82"/>
    </row>
    <row r="34" spans="2:7" ht="20.100000000000001" customHeight="1" x14ac:dyDescent="0.25">
      <c r="B34" s="410" t="s">
        <v>487</v>
      </c>
      <c r="C34" s="420">
        <v>5500000</v>
      </c>
      <c r="D34" s="85">
        <v>5500000</v>
      </c>
      <c r="E34" s="85">
        <v>0</v>
      </c>
      <c r="G34" s="82"/>
    </row>
    <row r="35" spans="2:7" ht="20.100000000000001" customHeight="1" x14ac:dyDescent="0.25">
      <c r="B35" s="407" t="s">
        <v>571</v>
      </c>
      <c r="C35" s="420">
        <v>15748000</v>
      </c>
      <c r="D35" s="85">
        <v>15748000</v>
      </c>
      <c r="E35" s="85">
        <v>280000</v>
      </c>
      <c r="G35" s="82"/>
    </row>
    <row r="36" spans="2:7" ht="20.100000000000001" customHeight="1" x14ac:dyDescent="0.25">
      <c r="B36" s="407" t="s">
        <v>572</v>
      </c>
      <c r="C36" s="420">
        <v>970000</v>
      </c>
      <c r="D36" s="85">
        <v>970000</v>
      </c>
      <c r="E36" s="85">
        <v>970000</v>
      </c>
      <c r="G36" s="82"/>
    </row>
    <row r="37" spans="2:7" ht="20.100000000000001" customHeight="1" x14ac:dyDescent="0.25">
      <c r="B37" s="407" t="s">
        <v>573</v>
      </c>
      <c r="C37" s="420">
        <v>5200000</v>
      </c>
      <c r="D37" s="85">
        <v>1230000</v>
      </c>
      <c r="E37" s="85">
        <v>1220645</v>
      </c>
      <c r="G37" s="82"/>
    </row>
    <row r="38" spans="2:7" ht="29.25" customHeight="1" x14ac:dyDescent="0.25">
      <c r="B38" s="753" t="s">
        <v>577</v>
      </c>
      <c r="C38" s="420">
        <v>1000000</v>
      </c>
      <c r="D38" s="85">
        <v>1000000</v>
      </c>
      <c r="E38" s="85">
        <v>966000</v>
      </c>
    </row>
    <row r="39" spans="2:7" ht="20.100000000000001" customHeight="1" x14ac:dyDescent="0.25">
      <c r="B39" s="407" t="s">
        <v>576</v>
      </c>
      <c r="C39" s="421">
        <v>0</v>
      </c>
      <c r="D39" s="267">
        <v>305000</v>
      </c>
      <c r="E39" s="267">
        <v>336000</v>
      </c>
    </row>
    <row r="40" spans="2:7" ht="27" customHeight="1" x14ac:dyDescent="0.25">
      <c r="B40" s="411" t="s">
        <v>214</v>
      </c>
      <c r="C40" s="421">
        <v>7673000</v>
      </c>
      <c r="D40" s="267">
        <v>6689000</v>
      </c>
      <c r="E40" s="267">
        <v>1018614</v>
      </c>
    </row>
    <row r="41" spans="2:7" ht="22.5" customHeight="1" thickBot="1" x14ac:dyDescent="0.3">
      <c r="B41" s="412" t="s">
        <v>212</v>
      </c>
      <c r="C41" s="422">
        <f>C34+C35+C36+C37+C38+C40</f>
        <v>36091000</v>
      </c>
      <c r="D41" s="422">
        <f>D34+D35+D36+D37+D38+D40+D39</f>
        <v>31442000</v>
      </c>
      <c r="E41" s="422">
        <f>E34+E35+E36+E37+E38+E40+E39</f>
        <v>4791259</v>
      </c>
    </row>
    <row r="42" spans="2:7" ht="16.5" thickBot="1" x14ac:dyDescent="0.3">
      <c r="B42" s="41"/>
      <c r="C42" s="86"/>
      <c r="D42" s="86"/>
      <c r="E42" s="86"/>
    </row>
    <row r="43" spans="2:7" ht="24.75" customHeight="1" thickBot="1" x14ac:dyDescent="0.3">
      <c r="B43" s="439" t="s">
        <v>50</v>
      </c>
      <c r="C43" s="440">
        <f>C30+C41</f>
        <v>46985000</v>
      </c>
      <c r="D43" s="403">
        <f>D30+D41</f>
        <v>43794000</v>
      </c>
      <c r="E43" s="403">
        <f>E30+E41</f>
        <v>11747285</v>
      </c>
    </row>
    <row r="64" spans="5:5" x14ac:dyDescent="0.2">
      <c r="E64" s="43"/>
    </row>
  </sheetData>
  <mergeCells count="5">
    <mergeCell ref="B11:E11"/>
    <mergeCell ref="A6:B6"/>
    <mergeCell ref="B5:E5"/>
    <mergeCell ref="B8:E8"/>
    <mergeCell ref="B9:E9"/>
  </mergeCells>
  <phoneticPr fontId="14" type="noConversion"/>
  <pageMargins left="0.75" right="0.75" top="1" bottom="1" header="0.5" footer="0.5"/>
  <pageSetup paperSize="9" scale="68" orientation="portrait" r:id="rId1"/>
  <headerFooter alignWithMargins="0">
    <oddHeader>&amp;R2019.12.31.</oddHeader>
    <oddFooter>&amp;C&amp;P/&amp;N</oddFooter>
  </headerFooter>
  <colBreaks count="1" manualBreakCount="1">
    <brk id="7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I79"/>
  <sheetViews>
    <sheetView zoomScaleNormal="100" workbookViewId="0">
      <selection activeCell="J17" sqref="J17"/>
    </sheetView>
  </sheetViews>
  <sheetFormatPr defaultRowHeight="12.75" x14ac:dyDescent="0.2"/>
  <cols>
    <col min="2" max="2" width="61.140625" customWidth="1"/>
    <col min="3" max="3" width="15.42578125" customWidth="1"/>
    <col min="4" max="4" width="16.5703125" customWidth="1"/>
    <col min="5" max="5" width="16" customWidth="1"/>
    <col min="7" max="7" width="8.2851562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3" spans="1:9" ht="15" customHeight="1" x14ac:dyDescent="0.2">
      <c r="A3" s="834" t="s">
        <v>585</v>
      </c>
      <c r="B3" s="834"/>
      <c r="C3" s="834"/>
      <c r="D3" s="834"/>
      <c r="E3" s="834"/>
      <c r="F3" s="834"/>
      <c r="G3" s="19"/>
      <c r="H3" s="19"/>
      <c r="I3" s="19"/>
    </row>
    <row r="4" spans="1:9" ht="15" customHeight="1" x14ac:dyDescent="0.2">
      <c r="A4" s="833"/>
      <c r="B4" s="834"/>
      <c r="C4" s="834"/>
      <c r="D4" s="834"/>
      <c r="E4" s="834"/>
      <c r="F4" s="834"/>
      <c r="G4" s="19"/>
      <c r="H4" s="19"/>
      <c r="I4" s="19"/>
    </row>
    <row r="5" spans="1:9" ht="15" x14ac:dyDescent="0.2">
      <c r="B5" s="18"/>
      <c r="C5" s="46"/>
      <c r="D5" s="46"/>
      <c r="E5" s="18"/>
      <c r="F5" s="18"/>
      <c r="G5" s="18"/>
    </row>
    <row r="6" spans="1:9" ht="15.75" x14ac:dyDescent="0.25">
      <c r="A6" s="830" t="s">
        <v>11</v>
      </c>
      <c r="B6" s="830"/>
      <c r="C6" s="830"/>
      <c r="D6" s="830"/>
      <c r="E6" s="830"/>
      <c r="F6" s="830"/>
      <c r="G6" s="21"/>
      <c r="H6" s="21"/>
      <c r="I6" s="21"/>
    </row>
    <row r="7" spans="1:9" ht="15.75" x14ac:dyDescent="0.25">
      <c r="A7" s="831" t="s">
        <v>555</v>
      </c>
      <c r="B7" s="831"/>
      <c r="C7" s="831"/>
      <c r="D7" s="831"/>
      <c r="E7" s="831"/>
      <c r="F7" s="831"/>
      <c r="G7" s="22"/>
      <c r="H7" s="22"/>
      <c r="I7" s="22"/>
    </row>
    <row r="10" spans="1:9" ht="15.75" x14ac:dyDescent="0.25">
      <c r="A10" s="860"/>
      <c r="B10" s="860"/>
      <c r="C10" s="860"/>
      <c r="D10" s="860"/>
      <c r="E10" s="860"/>
      <c r="F10" s="860"/>
      <c r="G10" s="23"/>
      <c r="H10" s="23"/>
      <c r="I10" s="23"/>
    </row>
    <row r="13" spans="1:9" x14ac:dyDescent="0.2">
      <c r="E13" s="69" t="s">
        <v>209</v>
      </c>
      <c r="F13" s="10"/>
      <c r="I13" s="42"/>
    </row>
    <row r="14" spans="1:9" ht="13.5" thickBot="1" x14ac:dyDescent="0.25">
      <c r="E14" s="69"/>
      <c r="F14" s="198"/>
      <c r="I14" s="42"/>
    </row>
    <row r="15" spans="1:9" ht="24.95" customHeight="1" thickBot="1" x14ac:dyDescent="0.25">
      <c r="B15" s="390" t="s">
        <v>8</v>
      </c>
      <c r="C15" s="391" t="s">
        <v>225</v>
      </c>
      <c r="D15" s="392" t="s">
        <v>226</v>
      </c>
      <c r="E15" s="393" t="s">
        <v>227</v>
      </c>
    </row>
    <row r="16" spans="1:9" ht="30" customHeight="1" x14ac:dyDescent="0.25">
      <c r="B16" s="274" t="s">
        <v>298</v>
      </c>
      <c r="C16" s="286">
        <v>300000</v>
      </c>
      <c r="D16" s="280">
        <v>10000</v>
      </c>
      <c r="E16" s="270">
        <v>7589</v>
      </c>
    </row>
    <row r="17" spans="2:5" ht="30" customHeight="1" x14ac:dyDescent="0.25">
      <c r="B17" s="268" t="s">
        <v>299</v>
      </c>
      <c r="C17" s="288"/>
      <c r="D17" s="282"/>
      <c r="E17" s="269"/>
    </row>
    <row r="18" spans="2:5" ht="30" customHeight="1" x14ac:dyDescent="0.25">
      <c r="B18" s="271" t="s">
        <v>300</v>
      </c>
      <c r="C18" s="287">
        <v>900000</v>
      </c>
      <c r="D18" s="281">
        <v>775000</v>
      </c>
      <c r="E18" s="272">
        <v>775000</v>
      </c>
    </row>
    <row r="19" spans="2:5" ht="30" customHeight="1" x14ac:dyDescent="0.25">
      <c r="B19" s="271" t="s">
        <v>301</v>
      </c>
      <c r="C19" s="287">
        <v>5000000</v>
      </c>
      <c r="D19" s="281">
        <v>3773099</v>
      </c>
      <c r="E19" s="272">
        <v>3773099</v>
      </c>
    </row>
    <row r="20" spans="2:5" ht="30" customHeight="1" x14ac:dyDescent="0.25">
      <c r="B20" s="271" t="s">
        <v>302</v>
      </c>
      <c r="C20" s="287">
        <v>700000</v>
      </c>
      <c r="D20" s="281">
        <v>600000</v>
      </c>
      <c r="E20" s="272">
        <v>466354</v>
      </c>
    </row>
    <row r="21" spans="2:5" ht="30" customHeight="1" x14ac:dyDescent="0.25">
      <c r="B21" s="271" t="s">
        <v>488</v>
      </c>
      <c r="C21" s="287">
        <v>1716000</v>
      </c>
      <c r="D21" s="281">
        <v>1045091</v>
      </c>
      <c r="E21" s="272">
        <v>837851</v>
      </c>
    </row>
    <row r="22" spans="2:5" ht="30" customHeight="1" x14ac:dyDescent="0.25">
      <c r="B22" s="271" t="s">
        <v>557</v>
      </c>
      <c r="C22" s="287">
        <v>0</v>
      </c>
      <c r="D22" s="281">
        <v>250000</v>
      </c>
      <c r="E22" s="272">
        <v>250000</v>
      </c>
    </row>
    <row r="23" spans="2:5" ht="30" customHeight="1" x14ac:dyDescent="0.25">
      <c r="B23" s="273" t="s">
        <v>304</v>
      </c>
      <c r="C23" s="275">
        <f>C18+C19+C20+C21</f>
        <v>8316000</v>
      </c>
      <c r="D23" s="275">
        <f t="shared" ref="D23:E23" si="0">D18+D19+D20+D21</f>
        <v>6193190</v>
      </c>
      <c r="E23" s="275">
        <f t="shared" si="0"/>
        <v>5852304</v>
      </c>
    </row>
    <row r="24" spans="2:5" ht="30" customHeight="1" x14ac:dyDescent="0.25">
      <c r="B24" s="273"/>
      <c r="C24" s="275"/>
      <c r="D24" s="283"/>
      <c r="E24" s="275"/>
    </row>
    <row r="25" spans="2:5" ht="30" customHeight="1" x14ac:dyDescent="0.25">
      <c r="B25" s="268" t="s">
        <v>303</v>
      </c>
      <c r="C25" s="288"/>
      <c r="D25" s="282"/>
      <c r="E25" s="269"/>
    </row>
    <row r="26" spans="2:5" ht="30" customHeight="1" x14ac:dyDescent="0.25">
      <c r="B26" s="271" t="s">
        <v>307</v>
      </c>
      <c r="C26" s="287">
        <v>250000</v>
      </c>
      <c r="D26" s="281">
        <v>200000</v>
      </c>
      <c r="E26" s="747">
        <v>200000</v>
      </c>
    </row>
    <row r="27" spans="2:5" ht="30" customHeight="1" x14ac:dyDescent="0.25">
      <c r="B27" s="279" t="s">
        <v>489</v>
      </c>
      <c r="C27" s="289">
        <v>500000</v>
      </c>
      <c r="D27" s="284">
        <v>650000</v>
      </c>
      <c r="E27" s="748">
        <v>650000</v>
      </c>
    </row>
    <row r="28" spans="2:5" ht="30" customHeight="1" x14ac:dyDescent="0.25">
      <c r="B28" s="279" t="s">
        <v>308</v>
      </c>
      <c r="C28" s="289">
        <v>500000</v>
      </c>
      <c r="D28" s="284">
        <v>0</v>
      </c>
      <c r="E28" s="748">
        <v>0</v>
      </c>
    </row>
    <row r="29" spans="2:5" ht="30" customHeight="1" x14ac:dyDescent="0.25">
      <c r="B29" s="279" t="s">
        <v>306</v>
      </c>
      <c r="C29" s="289">
        <v>500000</v>
      </c>
      <c r="D29" s="284">
        <v>650000</v>
      </c>
      <c r="E29" s="748">
        <v>650000</v>
      </c>
    </row>
    <row r="30" spans="2:5" ht="30" customHeight="1" x14ac:dyDescent="0.25">
      <c r="B30" s="279" t="s">
        <v>309</v>
      </c>
      <c r="C30" s="289">
        <v>150000</v>
      </c>
      <c r="D30" s="284">
        <v>100000</v>
      </c>
      <c r="E30" s="748">
        <v>100000</v>
      </c>
    </row>
    <row r="31" spans="2:5" ht="30" customHeight="1" x14ac:dyDescent="0.25">
      <c r="B31" s="279" t="s">
        <v>558</v>
      </c>
      <c r="C31" s="289">
        <v>0</v>
      </c>
      <c r="D31" s="284">
        <v>180000</v>
      </c>
      <c r="E31" s="748">
        <v>180000</v>
      </c>
    </row>
    <row r="32" spans="2:5" ht="30" customHeight="1" x14ac:dyDescent="0.25">
      <c r="B32" s="279" t="s">
        <v>490</v>
      </c>
      <c r="C32" s="289">
        <v>0</v>
      </c>
      <c r="D32" s="284">
        <v>0</v>
      </c>
      <c r="E32" s="748">
        <v>0</v>
      </c>
    </row>
    <row r="33" spans="2:5" ht="30" customHeight="1" x14ac:dyDescent="0.25">
      <c r="B33" s="279" t="s">
        <v>491</v>
      </c>
      <c r="C33" s="289">
        <v>50000</v>
      </c>
      <c r="D33" s="284">
        <v>45500</v>
      </c>
      <c r="E33" s="748">
        <v>46275</v>
      </c>
    </row>
    <row r="34" spans="2:5" ht="30" customHeight="1" x14ac:dyDescent="0.25">
      <c r="B34" s="279" t="s">
        <v>492</v>
      </c>
      <c r="C34" s="289">
        <v>255000</v>
      </c>
      <c r="D34" s="284">
        <v>0</v>
      </c>
      <c r="E34" s="748">
        <v>0</v>
      </c>
    </row>
    <row r="35" spans="2:5" ht="30" customHeight="1" x14ac:dyDescent="0.25">
      <c r="B35" s="279" t="s">
        <v>559</v>
      </c>
      <c r="C35" s="289">
        <v>0</v>
      </c>
      <c r="D35" s="284">
        <v>180000</v>
      </c>
      <c r="E35" s="748">
        <v>179900</v>
      </c>
    </row>
    <row r="36" spans="2:5" ht="30" customHeight="1" x14ac:dyDescent="0.25">
      <c r="B36" s="279" t="s">
        <v>493</v>
      </c>
      <c r="C36" s="289">
        <v>35000</v>
      </c>
      <c r="D36" s="284">
        <v>34500</v>
      </c>
      <c r="E36" s="748">
        <v>34620</v>
      </c>
    </row>
    <row r="37" spans="2:5" ht="30" customHeight="1" x14ac:dyDescent="0.25">
      <c r="B37" s="423" t="s">
        <v>494</v>
      </c>
      <c r="C37" s="424">
        <v>46000</v>
      </c>
      <c r="D37" s="425">
        <v>46000</v>
      </c>
      <c r="E37" s="749">
        <v>45812</v>
      </c>
    </row>
    <row r="38" spans="2:5" ht="30" customHeight="1" x14ac:dyDescent="0.25">
      <c r="B38" s="423" t="s">
        <v>560</v>
      </c>
      <c r="C38" s="424">
        <v>96000</v>
      </c>
      <c r="D38" s="425">
        <v>611000</v>
      </c>
      <c r="E38" s="749">
        <v>607066</v>
      </c>
    </row>
    <row r="39" spans="2:5" ht="30" customHeight="1" thickBot="1" x14ac:dyDescent="0.3">
      <c r="B39" s="276" t="s">
        <v>495</v>
      </c>
      <c r="C39" s="290">
        <v>100000</v>
      </c>
      <c r="D39" s="285">
        <v>132000</v>
      </c>
      <c r="E39" s="750">
        <v>131628</v>
      </c>
    </row>
    <row r="40" spans="2:5" ht="24.95" customHeight="1" thickBot="1" x14ac:dyDescent="0.3">
      <c r="B40" s="277" t="s">
        <v>303</v>
      </c>
      <c r="C40" s="278">
        <f>SUM(C26:C39)</f>
        <v>2482000</v>
      </c>
      <c r="D40" s="278">
        <f>SUM(D26:D39)</f>
        <v>2829000</v>
      </c>
      <c r="E40" s="278">
        <f>SUM(E26:E39)</f>
        <v>2825301</v>
      </c>
    </row>
    <row r="41" spans="2:5" ht="30" customHeight="1" thickBot="1" x14ac:dyDescent="0.3">
      <c r="B41" s="394" t="s">
        <v>305</v>
      </c>
      <c r="C41" s="395">
        <f>C23+C40++C16</f>
        <v>11098000</v>
      </c>
      <c r="D41" s="395">
        <f>D23+D40++D16</f>
        <v>9032190</v>
      </c>
      <c r="E41" s="395">
        <f>E23+E40++E16</f>
        <v>8685194</v>
      </c>
    </row>
    <row r="79" spans="5:5" x14ac:dyDescent="0.2">
      <c r="E79" s="43"/>
    </row>
  </sheetData>
  <mergeCells count="5">
    <mergeCell ref="A3:F3"/>
    <mergeCell ref="A6:F6"/>
    <mergeCell ref="A7:F7"/>
    <mergeCell ref="A10:F10"/>
    <mergeCell ref="A4:F4"/>
  </mergeCells>
  <phoneticPr fontId="14" type="noConversion"/>
  <pageMargins left="0.75" right="0.75" top="1" bottom="1" header="0.5" footer="0.5"/>
  <pageSetup paperSize="9" scale="67" orientation="portrait" r:id="rId1"/>
  <headerFooter alignWithMargins="0">
    <oddHeader>&amp;R2019.12.31.</oddHead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F412-2CBB-47A6-AADB-58E04371C875}">
  <sheetPr>
    <pageSetUpPr fitToPage="1"/>
  </sheetPr>
  <dimension ref="A1:D166"/>
  <sheetViews>
    <sheetView zoomScaleNormal="100" workbookViewId="0">
      <selection activeCell="E4" sqref="E4"/>
    </sheetView>
  </sheetViews>
  <sheetFormatPr defaultRowHeight="12.75" x14ac:dyDescent="0.2"/>
  <cols>
    <col min="1" max="1" width="45.42578125" customWidth="1"/>
    <col min="2" max="2" width="11.7109375" customWidth="1"/>
    <col min="3" max="3" width="50" customWidth="1"/>
    <col min="4" max="4" width="11.28515625" customWidth="1"/>
  </cols>
  <sheetData>
    <row r="1" spans="1:4" ht="15.75" x14ac:dyDescent="0.25">
      <c r="A1" s="863" t="s">
        <v>586</v>
      </c>
      <c r="B1" s="863"/>
      <c r="C1" s="863"/>
      <c r="D1" s="863"/>
    </row>
    <row r="2" spans="1:4" ht="15.75" x14ac:dyDescent="0.25">
      <c r="A2" s="864" t="s">
        <v>365</v>
      </c>
      <c r="B2" s="864"/>
      <c r="C2" s="864"/>
      <c r="D2" s="864"/>
    </row>
    <row r="3" spans="1:4" x14ac:dyDescent="0.2">
      <c r="A3" s="865" t="s">
        <v>556</v>
      </c>
      <c r="B3" s="866"/>
      <c r="C3" s="866"/>
      <c r="D3" s="866"/>
    </row>
    <row r="4" spans="1:4" ht="23.25" customHeight="1" x14ac:dyDescent="0.2">
      <c r="A4" s="293"/>
      <c r="B4" s="294"/>
      <c r="C4" s="294"/>
      <c r="D4" s="294"/>
    </row>
    <row r="5" spans="1:4" ht="13.5" thickBot="1" x14ac:dyDescent="0.25">
      <c r="A5" s="867" t="s">
        <v>68</v>
      </c>
      <c r="B5" s="867"/>
      <c r="C5" s="867"/>
      <c r="D5" s="867"/>
    </row>
    <row r="6" spans="1:4" ht="24.95" customHeight="1" thickBot="1" x14ac:dyDescent="0.25">
      <c r="A6" s="861" t="s">
        <v>310</v>
      </c>
      <c r="B6" s="862"/>
      <c r="C6" s="861" t="s">
        <v>311</v>
      </c>
      <c r="D6" s="862"/>
    </row>
    <row r="7" spans="1:4" ht="24.95" customHeight="1" x14ac:dyDescent="0.2">
      <c r="A7" s="295" t="s">
        <v>312</v>
      </c>
      <c r="B7" s="313">
        <v>680438</v>
      </c>
      <c r="C7" s="295" t="s">
        <v>313</v>
      </c>
      <c r="D7" s="313">
        <v>640090831</v>
      </c>
    </row>
    <row r="8" spans="1:4" ht="24.95" customHeight="1" x14ac:dyDescent="0.2">
      <c r="A8" s="296" t="s">
        <v>314</v>
      </c>
      <c r="B8" s="314">
        <v>0</v>
      </c>
      <c r="C8" s="297" t="s">
        <v>315</v>
      </c>
      <c r="D8" s="315">
        <v>19401624</v>
      </c>
    </row>
    <row r="9" spans="1:4" ht="24.95" customHeight="1" x14ac:dyDescent="0.2">
      <c r="A9" s="297" t="s">
        <v>316</v>
      </c>
      <c r="B9" s="315">
        <f>B7+B8</f>
        <v>680438</v>
      </c>
      <c r="C9" s="296" t="s">
        <v>317</v>
      </c>
      <c r="D9" s="314">
        <v>184309115</v>
      </c>
    </row>
    <row r="10" spans="1:4" ht="24.95" customHeight="1" x14ac:dyDescent="0.2">
      <c r="A10" s="296" t="s">
        <v>318</v>
      </c>
      <c r="B10" s="314">
        <v>662608278</v>
      </c>
      <c r="C10" s="296" t="s">
        <v>319</v>
      </c>
      <c r="D10" s="314">
        <v>27291896</v>
      </c>
    </row>
    <row r="11" spans="1:4" ht="24.95" customHeight="1" x14ac:dyDescent="0.2">
      <c r="A11" s="296" t="s">
        <v>320</v>
      </c>
      <c r="B11" s="314">
        <v>15098374</v>
      </c>
      <c r="C11" s="297" t="s">
        <v>321</v>
      </c>
      <c r="D11" s="315">
        <f>D7+D8+D9+D10</f>
        <v>871093466</v>
      </c>
    </row>
    <row r="12" spans="1:4" ht="24.95" customHeight="1" x14ac:dyDescent="0.2">
      <c r="A12" s="296" t="s">
        <v>322</v>
      </c>
      <c r="B12" s="314">
        <v>0</v>
      </c>
      <c r="C12" s="296" t="s">
        <v>323</v>
      </c>
      <c r="D12" s="314">
        <v>0</v>
      </c>
    </row>
    <row r="13" spans="1:4" ht="24.95" customHeight="1" x14ac:dyDescent="0.2">
      <c r="A13" s="297" t="s">
        <v>324</v>
      </c>
      <c r="B13" s="315">
        <f>B10+B11+B12</f>
        <v>677706652</v>
      </c>
      <c r="C13" s="296" t="s">
        <v>325</v>
      </c>
      <c r="D13" s="314">
        <v>0</v>
      </c>
    </row>
    <row r="14" spans="1:4" ht="24.95" customHeight="1" x14ac:dyDescent="0.2">
      <c r="A14" s="297" t="s">
        <v>326</v>
      </c>
      <c r="B14" s="315">
        <f>B9+B13</f>
        <v>678387090</v>
      </c>
      <c r="C14" s="296" t="s">
        <v>327</v>
      </c>
      <c r="D14" s="314">
        <v>0</v>
      </c>
    </row>
    <row r="15" spans="1:4" ht="24.95" customHeight="1" x14ac:dyDescent="0.2">
      <c r="A15" s="296" t="s">
        <v>328</v>
      </c>
      <c r="B15" s="314">
        <v>0</v>
      </c>
      <c r="C15" s="296" t="s">
        <v>329</v>
      </c>
      <c r="D15" s="314">
        <v>0</v>
      </c>
    </row>
    <row r="16" spans="1:4" ht="24.95" customHeight="1" x14ac:dyDescent="0.2">
      <c r="A16" s="297" t="s">
        <v>330</v>
      </c>
      <c r="B16" s="315">
        <f>B15</f>
        <v>0</v>
      </c>
      <c r="C16" s="296" t="s">
        <v>331</v>
      </c>
      <c r="D16" s="314">
        <v>0</v>
      </c>
    </row>
    <row r="17" spans="1:4" ht="24.95" customHeight="1" x14ac:dyDescent="0.2">
      <c r="A17" s="296" t="s">
        <v>332</v>
      </c>
      <c r="B17" s="314">
        <v>141004335</v>
      </c>
      <c r="C17" s="296" t="s">
        <v>333</v>
      </c>
      <c r="D17" s="314">
        <v>0</v>
      </c>
    </row>
    <row r="18" spans="1:4" ht="24.95" customHeight="1" x14ac:dyDescent="0.2">
      <c r="A18" s="296" t="s">
        <v>366</v>
      </c>
      <c r="B18" s="314">
        <v>16588683</v>
      </c>
      <c r="C18" s="296" t="s">
        <v>335</v>
      </c>
      <c r="D18" s="314">
        <v>0</v>
      </c>
    </row>
    <row r="19" spans="1:4" ht="24.95" customHeight="1" x14ac:dyDescent="0.2">
      <c r="A19" s="297" t="s">
        <v>334</v>
      </c>
      <c r="B19" s="315">
        <f>B17+B18</f>
        <v>157593018</v>
      </c>
      <c r="C19" s="297" t="s">
        <v>337</v>
      </c>
      <c r="D19" s="314">
        <v>0</v>
      </c>
    </row>
    <row r="20" spans="1:4" ht="24.95" customHeight="1" x14ac:dyDescent="0.2">
      <c r="A20" s="297" t="s">
        <v>336</v>
      </c>
      <c r="B20" s="315">
        <f>B16+B19</f>
        <v>157593018</v>
      </c>
      <c r="C20" s="296" t="s">
        <v>339</v>
      </c>
      <c r="D20" s="314">
        <v>3868868</v>
      </c>
    </row>
    <row r="21" spans="1:4" ht="24.95" customHeight="1" x14ac:dyDescent="0.2">
      <c r="A21" s="296" t="s">
        <v>338</v>
      </c>
      <c r="B21" s="314">
        <v>2826984</v>
      </c>
      <c r="C21" s="296" t="s">
        <v>375</v>
      </c>
      <c r="D21" s="314">
        <v>3868868</v>
      </c>
    </row>
    <row r="22" spans="1:4" ht="24.95" customHeight="1" x14ac:dyDescent="0.2">
      <c r="A22" s="296" t="s">
        <v>340</v>
      </c>
      <c r="B22" s="314">
        <v>983408</v>
      </c>
      <c r="C22" s="297" t="s">
        <v>341</v>
      </c>
      <c r="D22" s="315">
        <f>D20</f>
        <v>3868868</v>
      </c>
    </row>
    <row r="23" spans="1:4" ht="24.95" customHeight="1" x14ac:dyDescent="0.2">
      <c r="A23" s="296" t="s">
        <v>342</v>
      </c>
      <c r="B23" s="314">
        <v>1712802</v>
      </c>
      <c r="C23" s="296" t="s">
        <v>376</v>
      </c>
      <c r="D23" s="314">
        <v>15004</v>
      </c>
    </row>
    <row r="24" spans="1:4" ht="24.95" customHeight="1" x14ac:dyDescent="0.2">
      <c r="A24" s="296" t="s">
        <v>344</v>
      </c>
      <c r="B24" s="314">
        <v>130774</v>
      </c>
      <c r="C24" s="296" t="s">
        <v>343</v>
      </c>
      <c r="D24" s="314">
        <v>345109</v>
      </c>
    </row>
    <row r="25" spans="1:4" ht="24.95" customHeight="1" x14ac:dyDescent="0.2">
      <c r="A25" s="296" t="s">
        <v>345</v>
      </c>
      <c r="B25" s="314">
        <v>329959</v>
      </c>
      <c r="C25" s="297" t="s">
        <v>346</v>
      </c>
      <c r="D25" s="315">
        <f>D23+D24</f>
        <v>360113</v>
      </c>
    </row>
    <row r="26" spans="1:4" ht="24.95" customHeight="1" x14ac:dyDescent="0.2">
      <c r="A26" s="296" t="s">
        <v>347</v>
      </c>
      <c r="B26" s="314">
        <v>0</v>
      </c>
      <c r="C26" s="302" t="s">
        <v>348</v>
      </c>
      <c r="D26" s="316">
        <f>D22+D25</f>
        <v>4228981</v>
      </c>
    </row>
    <row r="27" spans="1:4" ht="24.95" customHeight="1" x14ac:dyDescent="0.2">
      <c r="A27" s="296" t="s">
        <v>349</v>
      </c>
      <c r="B27" s="314">
        <v>0</v>
      </c>
      <c r="C27" s="426" t="s">
        <v>497</v>
      </c>
      <c r="D27" s="427">
        <v>0</v>
      </c>
    </row>
    <row r="28" spans="1:4" ht="24.95" customHeight="1" thickBot="1" x14ac:dyDescent="0.25">
      <c r="A28" s="296" t="s">
        <v>351</v>
      </c>
      <c r="B28" s="314">
        <v>259810</v>
      </c>
      <c r="C28" s="429" t="s">
        <v>498</v>
      </c>
      <c r="D28" s="430">
        <f>D27</f>
        <v>0</v>
      </c>
    </row>
    <row r="29" spans="1:4" ht="24.95" customHeight="1" thickBot="1" x14ac:dyDescent="0.25">
      <c r="A29" s="296" t="s">
        <v>352</v>
      </c>
      <c r="B29" s="314">
        <v>70149</v>
      </c>
      <c r="C29" s="396" t="s">
        <v>350</v>
      </c>
      <c r="D29" s="397">
        <f>D11+D26+D28</f>
        <v>875322447</v>
      </c>
    </row>
    <row r="30" spans="1:4" ht="24.95" customHeight="1" x14ac:dyDescent="0.2">
      <c r="A30" s="296" t="s">
        <v>353</v>
      </c>
      <c r="B30" s="314">
        <v>0</v>
      </c>
      <c r="C30" s="298"/>
      <c r="D30" s="299"/>
    </row>
    <row r="31" spans="1:4" ht="24.95" customHeight="1" x14ac:dyDescent="0.2">
      <c r="A31" s="296" t="s">
        <v>354</v>
      </c>
      <c r="B31" s="314">
        <v>0</v>
      </c>
      <c r="C31" s="298"/>
      <c r="D31" s="299"/>
    </row>
    <row r="32" spans="1:4" ht="24.95" customHeight="1" x14ac:dyDescent="0.2">
      <c r="A32" s="296" t="s">
        <v>355</v>
      </c>
      <c r="B32" s="314">
        <v>0</v>
      </c>
      <c r="C32" s="298"/>
      <c r="D32" s="299"/>
    </row>
    <row r="33" spans="1:4" ht="24.95" customHeight="1" x14ac:dyDescent="0.2">
      <c r="A33" s="296" t="s">
        <v>356</v>
      </c>
      <c r="B33" s="314"/>
      <c r="C33" s="298"/>
      <c r="D33" s="299"/>
    </row>
    <row r="34" spans="1:4" ht="24.95" customHeight="1" x14ac:dyDescent="0.2">
      <c r="A34" s="296" t="s">
        <v>357</v>
      </c>
      <c r="B34" s="314"/>
      <c r="C34" s="298"/>
      <c r="D34" s="299"/>
    </row>
    <row r="35" spans="1:4" ht="24.95" customHeight="1" x14ac:dyDescent="0.2">
      <c r="A35" s="296" t="s">
        <v>358</v>
      </c>
      <c r="B35" s="314"/>
      <c r="C35" s="298"/>
      <c r="D35" s="299"/>
    </row>
    <row r="36" spans="1:4" ht="24.95" customHeight="1" x14ac:dyDescent="0.2">
      <c r="A36" s="296" t="s">
        <v>359</v>
      </c>
      <c r="B36" s="314"/>
      <c r="C36" s="298"/>
      <c r="D36" s="299"/>
    </row>
    <row r="37" spans="1:4" ht="24.95" customHeight="1" x14ac:dyDescent="0.2">
      <c r="A37" s="296" t="s">
        <v>360</v>
      </c>
      <c r="B37" s="314"/>
      <c r="C37" s="298"/>
      <c r="D37" s="299"/>
    </row>
    <row r="38" spans="1:4" ht="24.95" customHeight="1" x14ac:dyDescent="0.2">
      <c r="A38" s="297" t="s">
        <v>361</v>
      </c>
      <c r="B38" s="315">
        <f>SUM(B22:B27)</f>
        <v>3156943</v>
      </c>
      <c r="C38" s="298"/>
      <c r="D38" s="299"/>
    </row>
    <row r="39" spans="1:4" ht="24.95" customHeight="1" x14ac:dyDescent="0.2">
      <c r="A39" s="296" t="s">
        <v>496</v>
      </c>
      <c r="B39" s="314">
        <v>65000</v>
      </c>
      <c r="C39" s="298"/>
      <c r="D39" s="299"/>
    </row>
    <row r="40" spans="1:4" ht="24.95" customHeight="1" x14ac:dyDescent="0.2">
      <c r="A40" s="297" t="s">
        <v>362</v>
      </c>
      <c r="B40" s="315">
        <f>B39</f>
        <v>65000</v>
      </c>
      <c r="C40" s="298"/>
      <c r="D40" s="299"/>
    </row>
    <row r="41" spans="1:4" ht="24.95" customHeight="1" x14ac:dyDescent="0.2">
      <c r="A41" s="297" t="s">
        <v>363</v>
      </c>
      <c r="B41" s="315">
        <f>B38+B40</f>
        <v>3221943</v>
      </c>
      <c r="C41" s="298"/>
      <c r="D41" s="299"/>
    </row>
    <row r="42" spans="1:4" ht="24.95" customHeight="1" x14ac:dyDescent="0.2">
      <c r="A42" s="296" t="s">
        <v>367</v>
      </c>
      <c r="B42" s="314">
        <v>9657874</v>
      </c>
      <c r="C42" s="298"/>
      <c r="D42" s="299"/>
    </row>
    <row r="43" spans="1:4" ht="24.95" customHeight="1" x14ac:dyDescent="0.2">
      <c r="A43" s="296" t="s">
        <v>368</v>
      </c>
      <c r="B43" s="314">
        <v>39811678</v>
      </c>
      <c r="C43" s="298"/>
      <c r="D43" s="299"/>
    </row>
    <row r="44" spans="1:4" ht="24.95" customHeight="1" x14ac:dyDescent="0.2">
      <c r="A44" s="297" t="s">
        <v>371</v>
      </c>
      <c r="B44" s="315">
        <f>B42+B43</f>
        <v>49469552</v>
      </c>
      <c r="C44" s="298"/>
      <c r="D44" s="299"/>
    </row>
    <row r="45" spans="1:4" ht="24.95" customHeight="1" x14ac:dyDescent="0.2">
      <c r="A45" s="296" t="s">
        <v>369</v>
      </c>
      <c r="B45" s="314">
        <v>-13349156</v>
      </c>
      <c r="C45" s="298"/>
      <c r="D45" s="299"/>
    </row>
    <row r="46" spans="1:4" ht="24.95" customHeight="1" x14ac:dyDescent="0.2">
      <c r="A46" s="297" t="s">
        <v>372</v>
      </c>
      <c r="B46" s="315">
        <f>B45</f>
        <v>-13349156</v>
      </c>
      <c r="C46" s="298"/>
      <c r="D46" s="299"/>
    </row>
    <row r="47" spans="1:4" ht="24.95" customHeight="1" x14ac:dyDescent="0.2">
      <c r="A47" s="296" t="s">
        <v>370</v>
      </c>
      <c r="B47" s="314">
        <v>0</v>
      </c>
      <c r="C47" s="298"/>
      <c r="D47" s="299"/>
    </row>
    <row r="48" spans="1:4" ht="24.95" customHeight="1" x14ac:dyDescent="0.2">
      <c r="A48" s="302" t="s">
        <v>373</v>
      </c>
      <c r="B48" s="316">
        <f>B47</f>
        <v>0</v>
      </c>
      <c r="C48" s="298"/>
      <c r="D48" s="299"/>
    </row>
    <row r="49" spans="1:4" ht="24.95" customHeight="1" thickBot="1" x14ac:dyDescent="0.25">
      <c r="A49" s="302" t="s">
        <v>374</v>
      </c>
      <c r="B49" s="316">
        <f>B44+B46+B48</f>
        <v>36120396</v>
      </c>
      <c r="C49" s="298"/>
      <c r="D49" s="299"/>
    </row>
    <row r="50" spans="1:4" ht="24.95" customHeight="1" thickBot="1" x14ac:dyDescent="0.25">
      <c r="A50" s="396" t="s">
        <v>364</v>
      </c>
      <c r="B50" s="397">
        <f>B14+B20+B41+B49</f>
        <v>875322447</v>
      </c>
      <c r="C50" s="300"/>
      <c r="D50" s="301"/>
    </row>
    <row r="51" spans="1:4" ht="15" customHeight="1" x14ac:dyDescent="0.2"/>
    <row r="52" spans="1:4" ht="15" hidden="1" customHeight="1" x14ac:dyDescent="0.2"/>
    <row r="53" spans="1:4" ht="15" hidden="1" customHeight="1" x14ac:dyDescent="0.2"/>
    <row r="54" spans="1:4" ht="15" customHeight="1" x14ac:dyDescent="0.25">
      <c r="A54" s="291"/>
    </row>
    <row r="55" spans="1:4" ht="15" hidden="1" customHeight="1" x14ac:dyDescent="0.2"/>
    <row r="56" spans="1:4" ht="15" hidden="1" customHeight="1" x14ac:dyDescent="0.2"/>
    <row r="57" spans="1:4" ht="15" customHeight="1" x14ac:dyDescent="0.2">
      <c r="B57" s="292"/>
    </row>
    <row r="58" spans="1:4" ht="15" customHeight="1" x14ac:dyDescent="0.2">
      <c r="B58" s="292"/>
    </row>
    <row r="59" spans="1:4" ht="15" customHeight="1" x14ac:dyDescent="0.2"/>
    <row r="60" spans="1:4" ht="15" customHeight="1" x14ac:dyDescent="0.2"/>
    <row r="61" spans="1:4" ht="15" hidden="1" customHeight="1" x14ac:dyDescent="0.2"/>
    <row r="62" spans="1:4" ht="15" hidden="1" customHeight="1" x14ac:dyDescent="0.2"/>
    <row r="63" spans="1:4" ht="15" hidden="1" customHeight="1" x14ac:dyDescent="0.2"/>
    <row r="64" spans="1:4" ht="15" customHeight="1" x14ac:dyDescent="0.2"/>
    <row r="65" ht="15" hidden="1" customHeight="1" x14ac:dyDescent="0.2"/>
    <row r="66" ht="15" hidden="1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hidden="1" customHeight="1" x14ac:dyDescent="0.2"/>
    <row r="72" ht="15" hidden="1" customHeight="1" x14ac:dyDescent="0.2"/>
    <row r="73" ht="29.25" customHeight="1" x14ac:dyDescent="0.2"/>
    <row r="74" ht="15" customHeight="1" x14ac:dyDescent="0.2"/>
    <row r="75" ht="15" hidden="1" customHeight="1" x14ac:dyDescent="0.2"/>
    <row r="76" ht="15" hidden="1" customHeight="1" x14ac:dyDescent="0.2"/>
    <row r="77" ht="15" hidden="1" customHeight="1" x14ac:dyDescent="0.2"/>
    <row r="78" ht="15" hidden="1" customHeight="1" x14ac:dyDescent="0.2"/>
    <row r="79" ht="15" hidden="1" customHeight="1" x14ac:dyDescent="0.2"/>
    <row r="80" ht="15" hidden="1" customHeight="1" x14ac:dyDescent="0.2"/>
    <row r="81" ht="15" hidden="1" customHeight="1" x14ac:dyDescent="0.2"/>
    <row r="82" ht="15" customHeight="1" x14ac:dyDescent="0.2"/>
    <row r="83" ht="15" customHeight="1" x14ac:dyDescent="0.2"/>
    <row r="84" ht="15" hidden="1" customHeight="1" x14ac:dyDescent="0.2"/>
    <row r="85" ht="15" hidden="1" customHeight="1" x14ac:dyDescent="0.2"/>
    <row r="86" ht="15" hidden="1" customHeight="1" x14ac:dyDescent="0.2"/>
    <row r="87" ht="15" hidden="1" customHeight="1" x14ac:dyDescent="0.2"/>
    <row r="88" ht="15" customHeight="1" x14ac:dyDescent="0.2"/>
    <row r="89" ht="15" hidden="1" customHeight="1" x14ac:dyDescent="0.2"/>
    <row r="90" ht="15" hidden="1" customHeight="1" x14ac:dyDescent="0.2"/>
    <row r="91" ht="15" hidden="1" customHeight="1" x14ac:dyDescent="0.2"/>
    <row r="92" ht="15" hidden="1" customHeight="1" x14ac:dyDescent="0.2"/>
    <row r="93" ht="15" hidden="1" customHeight="1" x14ac:dyDescent="0.2"/>
    <row r="94" ht="15" hidden="1" customHeight="1" x14ac:dyDescent="0.2"/>
    <row r="95" ht="15" customHeight="1" x14ac:dyDescent="0.2"/>
    <row r="96" ht="15" customHeight="1" x14ac:dyDescent="0.2"/>
    <row r="97" ht="15" customHeight="1" x14ac:dyDescent="0.2"/>
    <row r="98" ht="15" hidden="1" customHeight="1" x14ac:dyDescent="0.2"/>
    <row r="99" ht="15" hidden="1" customHeight="1" x14ac:dyDescent="0.2"/>
    <row r="100" ht="15" hidden="1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</sheetData>
  <mergeCells count="6">
    <mergeCell ref="C6:D6"/>
    <mergeCell ref="A1:D1"/>
    <mergeCell ref="A2:D2"/>
    <mergeCell ref="A3:D3"/>
    <mergeCell ref="A5:D5"/>
    <mergeCell ref="A6:B6"/>
  </mergeCells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>
    <oddHeader>&amp;C&amp;P/&amp;N&amp;R2019.12.31.</oddHeader>
    <oddFooter>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2:G58"/>
  <sheetViews>
    <sheetView zoomScaleNormal="100" workbookViewId="0">
      <selection activeCell="F12" sqref="F12"/>
    </sheetView>
  </sheetViews>
  <sheetFormatPr defaultRowHeight="12.75" x14ac:dyDescent="0.2"/>
  <cols>
    <col min="2" max="2" width="33" customWidth="1"/>
    <col min="3" max="3" width="15.570312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2" spans="1:7" ht="14.25" x14ac:dyDescent="0.2">
      <c r="A2" s="834" t="s">
        <v>587</v>
      </c>
      <c r="B2" s="834"/>
      <c r="C2" s="834"/>
      <c r="D2" s="834"/>
    </row>
    <row r="3" spans="1:7" ht="14.25" x14ac:dyDescent="0.2">
      <c r="A3" s="833"/>
      <c r="B3" s="834"/>
      <c r="C3" s="834"/>
      <c r="D3" s="834"/>
    </row>
    <row r="4" spans="1:7" ht="15.75" x14ac:dyDescent="0.25">
      <c r="A4" s="830" t="s">
        <v>11</v>
      </c>
      <c r="B4" s="830"/>
      <c r="C4" s="830"/>
      <c r="D4" s="830"/>
    </row>
    <row r="5" spans="1:7" ht="15" x14ac:dyDescent="0.25">
      <c r="A5" s="870" t="s">
        <v>377</v>
      </c>
      <c r="B5" s="870"/>
      <c r="C5" s="870"/>
      <c r="D5" s="870"/>
    </row>
    <row r="7" spans="1:7" x14ac:dyDescent="0.2">
      <c r="B7" s="871" t="s">
        <v>551</v>
      </c>
      <c r="C7" s="871"/>
    </row>
    <row r="8" spans="1:7" ht="21.75" customHeight="1" x14ac:dyDescent="0.2">
      <c r="B8" s="303"/>
      <c r="C8" s="303"/>
    </row>
    <row r="9" spans="1:7" x14ac:dyDescent="0.2">
      <c r="B9" s="868"/>
      <c r="C9" s="868"/>
    </row>
    <row r="10" spans="1:7" ht="13.5" thickBot="1" x14ac:dyDescent="0.25">
      <c r="B10" s="869" t="s">
        <v>68</v>
      </c>
      <c r="C10" s="856"/>
    </row>
    <row r="11" spans="1:7" ht="24.95" customHeight="1" thickBot="1" x14ac:dyDescent="0.25">
      <c r="B11" s="90" t="s">
        <v>216</v>
      </c>
      <c r="C11" s="91" t="s">
        <v>213</v>
      </c>
    </row>
    <row r="12" spans="1:7" ht="24.95" customHeight="1" x14ac:dyDescent="0.2">
      <c r="B12" s="29" t="s">
        <v>17</v>
      </c>
      <c r="C12" s="755">
        <v>0</v>
      </c>
    </row>
    <row r="13" spans="1:7" ht="24.95" customHeight="1" x14ac:dyDescent="0.2">
      <c r="B13" s="30" t="s">
        <v>14</v>
      </c>
      <c r="C13" s="756">
        <v>0</v>
      </c>
      <c r="G13" s="42"/>
    </row>
    <row r="14" spans="1:7" ht="24.95" customHeight="1" x14ac:dyDescent="0.2">
      <c r="B14" s="30" t="s">
        <v>15</v>
      </c>
      <c r="C14" s="757">
        <v>0</v>
      </c>
    </row>
    <row r="15" spans="1:7" ht="24.95" customHeight="1" x14ac:dyDescent="0.2">
      <c r="B15" s="30" t="s">
        <v>16</v>
      </c>
      <c r="C15" s="757">
        <v>0</v>
      </c>
    </row>
    <row r="16" spans="1:7" ht="24.95" customHeight="1" thickBot="1" x14ac:dyDescent="0.25">
      <c r="B16" s="39" t="s">
        <v>0</v>
      </c>
      <c r="C16" s="758">
        <v>0</v>
      </c>
    </row>
    <row r="17" spans="1:4" ht="15" x14ac:dyDescent="0.2">
      <c r="B17" s="31"/>
      <c r="C17" s="31"/>
    </row>
    <row r="20" spans="1:4" x14ac:dyDescent="0.2">
      <c r="C20" s="34"/>
    </row>
    <row r="22" spans="1:4" ht="12" customHeight="1" x14ac:dyDescent="0.2">
      <c r="A22" s="834" t="s">
        <v>588</v>
      </c>
      <c r="B22" s="834"/>
      <c r="C22" s="834"/>
      <c r="D22" s="834"/>
    </row>
    <row r="23" spans="1:4" ht="14.25" x14ac:dyDescent="0.2">
      <c r="A23" s="833"/>
      <c r="B23" s="834"/>
      <c r="C23" s="834"/>
      <c r="D23" s="834"/>
    </row>
    <row r="24" spans="1:4" ht="15.75" x14ac:dyDescent="0.25">
      <c r="A24" s="830" t="s">
        <v>11</v>
      </c>
      <c r="B24" s="830"/>
      <c r="C24" s="830"/>
      <c r="D24" s="830"/>
    </row>
    <row r="25" spans="1:4" ht="15" x14ac:dyDescent="0.25">
      <c r="A25" s="870" t="s">
        <v>378</v>
      </c>
      <c r="B25" s="870"/>
      <c r="C25" s="870"/>
      <c r="D25" s="870"/>
    </row>
    <row r="27" spans="1:4" x14ac:dyDescent="0.2">
      <c r="B27" s="871" t="s">
        <v>551</v>
      </c>
      <c r="C27" s="871"/>
    </row>
    <row r="28" spans="1:4" x14ac:dyDescent="0.2">
      <c r="B28" s="868"/>
      <c r="C28" s="868"/>
    </row>
    <row r="29" spans="1:4" ht="13.5" thickBot="1" x14ac:dyDescent="0.25">
      <c r="B29" s="869" t="s">
        <v>209</v>
      </c>
      <c r="C29" s="856"/>
      <c r="D29" s="856"/>
    </row>
    <row r="30" spans="1:4" ht="20.100000000000001" customHeight="1" thickBot="1" x14ac:dyDescent="0.25">
      <c r="B30" s="304" t="s">
        <v>379</v>
      </c>
      <c r="C30" s="311" t="s">
        <v>213</v>
      </c>
      <c r="D30" s="312" t="s">
        <v>381</v>
      </c>
    </row>
    <row r="31" spans="1:4" ht="20.100000000000001" customHeight="1" x14ac:dyDescent="0.2">
      <c r="B31" s="305"/>
      <c r="C31" s="759"/>
      <c r="D31" s="310"/>
    </row>
    <row r="32" spans="1:4" ht="20.100000000000001" customHeight="1" x14ac:dyDescent="0.2">
      <c r="B32" s="306" t="s">
        <v>380</v>
      </c>
      <c r="C32" s="760">
        <v>0</v>
      </c>
      <c r="D32" s="308"/>
    </row>
    <row r="33" spans="2:4" ht="20.100000000000001" customHeight="1" x14ac:dyDescent="0.2">
      <c r="B33" s="306"/>
      <c r="C33" s="761"/>
      <c r="D33" s="308"/>
    </row>
    <row r="34" spans="2:4" ht="20.100000000000001" customHeight="1" x14ac:dyDescent="0.2">
      <c r="B34" s="306"/>
      <c r="C34" s="761"/>
      <c r="D34" s="308"/>
    </row>
    <row r="35" spans="2:4" ht="20.100000000000001" customHeight="1" thickBot="1" x14ac:dyDescent="0.25">
      <c r="B35" s="307" t="s">
        <v>0</v>
      </c>
      <c r="C35" s="762">
        <v>0</v>
      </c>
      <c r="D35" s="309"/>
    </row>
    <row r="36" spans="2:4" ht="15" x14ac:dyDescent="0.2">
      <c r="B36" s="31"/>
      <c r="C36" s="31"/>
    </row>
    <row r="58" spans="3:3" x14ac:dyDescent="0.2">
      <c r="C58" s="43"/>
    </row>
  </sheetData>
  <mergeCells count="14">
    <mergeCell ref="B9:C9"/>
    <mergeCell ref="A2:D2"/>
    <mergeCell ref="A4:D4"/>
    <mergeCell ref="A5:D5"/>
    <mergeCell ref="B7:C7"/>
    <mergeCell ref="A3:D3"/>
    <mergeCell ref="B28:C28"/>
    <mergeCell ref="B10:C10"/>
    <mergeCell ref="B29:D29"/>
    <mergeCell ref="A22:D22"/>
    <mergeCell ref="A23:D23"/>
    <mergeCell ref="A24:D24"/>
    <mergeCell ref="A25:D25"/>
    <mergeCell ref="B27:C27"/>
  </mergeCells>
  <phoneticPr fontId="14" type="noConversion"/>
  <pageMargins left="0.75" right="0.75" top="1" bottom="1" header="0.5" footer="0.5"/>
  <pageSetup paperSize="9" orientation="portrait" r:id="rId1"/>
  <headerFooter alignWithMargins="0">
    <oddHeader>&amp;R2019.12.31.</oddHeader>
    <oddFooter>&amp;C&amp;P/&amp;N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"/>
  <sheetViews>
    <sheetView zoomScaleNormal="100" workbookViewId="0">
      <selection activeCell="B3" sqref="B3:N3"/>
    </sheetView>
  </sheetViews>
  <sheetFormatPr defaultRowHeight="12.75" x14ac:dyDescent="0.2"/>
  <cols>
    <col min="1" max="1" width="8.28515625" customWidth="1"/>
    <col min="2" max="2" width="35.85546875" customWidth="1"/>
    <col min="3" max="4" width="12.5703125" customWidth="1"/>
    <col min="5" max="5" width="13.7109375" customWidth="1"/>
    <col min="6" max="6" width="14.28515625" customWidth="1"/>
    <col min="7" max="7" width="15.28515625" customWidth="1"/>
    <col min="8" max="8" width="9.85546875" customWidth="1"/>
    <col min="9" max="9" width="35.140625" customWidth="1"/>
    <col min="10" max="11" width="12.140625" customWidth="1"/>
    <col min="12" max="12" width="14.42578125" customWidth="1"/>
    <col min="13" max="13" width="13.85546875" customWidth="1"/>
    <col min="14" max="14" width="13.28515625" customWidth="1"/>
    <col min="15" max="1027" width="8.42578125" customWidth="1"/>
  </cols>
  <sheetData>
    <row r="1" spans="1:15" ht="22.5" x14ac:dyDescent="0.6">
      <c r="A1" s="508"/>
      <c r="B1" s="872" t="s">
        <v>589</v>
      </c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508"/>
    </row>
    <row r="2" spans="1:15" ht="22.5" x14ac:dyDescent="0.6">
      <c r="A2" s="508"/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508"/>
    </row>
    <row r="3" spans="1:15" ht="22.5" x14ac:dyDescent="0.6">
      <c r="A3" s="508"/>
      <c r="B3" s="875" t="s">
        <v>499</v>
      </c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5"/>
      <c r="O3" s="508"/>
    </row>
    <row r="4" spans="1:15" ht="22.5" x14ac:dyDescent="0.6">
      <c r="A4" s="508"/>
      <c r="B4" s="875" t="s">
        <v>11</v>
      </c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5"/>
      <c r="O4" s="508"/>
    </row>
    <row r="5" spans="1:15" ht="22.5" x14ac:dyDescent="0.6">
      <c r="A5" s="508"/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</row>
    <row r="6" spans="1:15" ht="22.5" x14ac:dyDescent="0.6">
      <c r="A6" s="876" t="s">
        <v>513</v>
      </c>
      <c r="B6" s="876"/>
      <c r="C6" s="876"/>
      <c r="D6" s="876"/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508"/>
    </row>
    <row r="7" spans="1:15" ht="23.25" thickBot="1" x14ac:dyDescent="0.65">
      <c r="A7" s="508"/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10" t="s">
        <v>283</v>
      </c>
      <c r="O7" s="508"/>
    </row>
    <row r="8" spans="1:15" ht="23.25" thickBot="1" x14ac:dyDescent="0.65">
      <c r="A8" s="877" t="s">
        <v>1</v>
      </c>
      <c r="B8" s="877"/>
      <c r="C8" s="877"/>
      <c r="D8" s="877"/>
      <c r="E8" s="877"/>
      <c r="F8" s="877"/>
      <c r="G8" s="877"/>
      <c r="H8" s="878" t="s">
        <v>2</v>
      </c>
      <c r="I8" s="878"/>
      <c r="J8" s="878"/>
      <c r="K8" s="878"/>
      <c r="L8" s="878"/>
      <c r="M8" s="878"/>
      <c r="N8" s="878"/>
      <c r="O8" s="508"/>
    </row>
    <row r="9" spans="1:15" ht="36.75" thickBot="1" x14ac:dyDescent="0.65">
      <c r="A9" s="532" t="s">
        <v>382</v>
      </c>
      <c r="B9" s="533" t="s">
        <v>8</v>
      </c>
      <c r="C9" s="534" t="s">
        <v>514</v>
      </c>
      <c r="D9" s="535" t="s">
        <v>515</v>
      </c>
      <c r="E9" s="534" t="s">
        <v>403</v>
      </c>
      <c r="F9" s="534" t="s">
        <v>76</v>
      </c>
      <c r="G9" s="535" t="s">
        <v>516</v>
      </c>
      <c r="H9" s="536" t="s">
        <v>382</v>
      </c>
      <c r="I9" s="537" t="s">
        <v>8</v>
      </c>
      <c r="J9" s="538" t="s">
        <v>514</v>
      </c>
      <c r="K9" s="539" t="s">
        <v>509</v>
      </c>
      <c r="L9" s="539" t="s">
        <v>403</v>
      </c>
      <c r="M9" s="539" t="s">
        <v>76</v>
      </c>
      <c r="N9" s="540" t="s">
        <v>516</v>
      </c>
      <c r="O9" s="508"/>
    </row>
    <row r="10" spans="1:15" ht="22.5" x14ac:dyDescent="0.6">
      <c r="A10" s="541" t="s">
        <v>383</v>
      </c>
      <c r="B10" s="542" t="s">
        <v>42</v>
      </c>
      <c r="C10" s="324">
        <v>88393318</v>
      </c>
      <c r="D10" s="324">
        <v>93082414</v>
      </c>
      <c r="E10" s="511">
        <f>G10-D10</f>
        <v>0</v>
      </c>
      <c r="F10" s="512">
        <f>G10/D10</f>
        <v>1</v>
      </c>
      <c r="G10" s="335">
        <f>'[2]Bevételek(önkormányzat 2019'!G13</f>
        <v>93082414</v>
      </c>
      <c r="H10" s="557" t="s">
        <v>384</v>
      </c>
      <c r="I10" s="558" t="s">
        <v>3</v>
      </c>
      <c r="J10" s="325">
        <v>28973530</v>
      </c>
      <c r="K10" s="326">
        <v>34304420</v>
      </c>
      <c r="L10" s="326">
        <f>K10-N10</f>
        <v>832137</v>
      </c>
      <c r="M10" s="513">
        <f>N10/K10</f>
        <v>0.97574257194845448</v>
      </c>
      <c r="N10" s="327">
        <f>'[2]Kiadások(önkormányzat 2019)'!G17</f>
        <v>33472283</v>
      </c>
      <c r="O10" s="508"/>
    </row>
    <row r="11" spans="1:15" ht="22.5" x14ac:dyDescent="0.6">
      <c r="A11" s="543" t="s">
        <v>385</v>
      </c>
      <c r="B11" s="544" t="s">
        <v>386</v>
      </c>
      <c r="C11" s="328">
        <v>5378410</v>
      </c>
      <c r="D11" s="324">
        <v>9609496</v>
      </c>
      <c r="E11" s="335">
        <f>G11-D11</f>
        <v>-218420</v>
      </c>
      <c r="F11" s="512">
        <f t="shared" ref="F11:F13" si="0">G11/D11</f>
        <v>0.97727040002930432</v>
      </c>
      <c r="G11" s="325">
        <f>'[2]Bevételek(önkormányzat 2019'!G15</f>
        <v>9391076</v>
      </c>
      <c r="H11" s="559" t="s">
        <v>387</v>
      </c>
      <c r="I11" s="560" t="s">
        <v>69</v>
      </c>
      <c r="J11" s="325">
        <v>5629079.5750000002</v>
      </c>
      <c r="K11" s="326">
        <v>6030079.5750000002</v>
      </c>
      <c r="L11" s="326">
        <f t="shared" ref="L11:L15" si="1">K11-N11</f>
        <v>316069.57500000019</v>
      </c>
      <c r="M11" s="513">
        <f t="shared" ref="M11:M15" si="2">N11/K11</f>
        <v>0.9475845101098852</v>
      </c>
      <c r="N11" s="327">
        <f>'[2]Kiadások(önkormányzat 2019)'!G20</f>
        <v>5714010</v>
      </c>
      <c r="O11" s="508"/>
    </row>
    <row r="12" spans="1:15" ht="22.5" x14ac:dyDescent="0.6">
      <c r="A12" s="543" t="s">
        <v>391</v>
      </c>
      <c r="B12" s="544" t="s">
        <v>38</v>
      </c>
      <c r="C12" s="328">
        <v>43700000</v>
      </c>
      <c r="D12" s="324">
        <v>57134000</v>
      </c>
      <c r="E12" s="335">
        <f t="shared" ref="E12:E14" si="3">G12-D12</f>
        <v>-65562</v>
      </c>
      <c r="F12" s="512">
        <f t="shared" si="0"/>
        <v>0.99885248713550601</v>
      </c>
      <c r="G12" s="325">
        <f>'[2]Bevételek(önkormányzat 2019'!G31</f>
        <v>57068438</v>
      </c>
      <c r="H12" s="559" t="s">
        <v>390</v>
      </c>
      <c r="I12" s="560" t="s">
        <v>5</v>
      </c>
      <c r="J12" s="325">
        <v>48372175</v>
      </c>
      <c r="K12" s="326">
        <v>53494175</v>
      </c>
      <c r="L12" s="326">
        <f t="shared" si="1"/>
        <v>5203878</v>
      </c>
      <c r="M12" s="513">
        <f t="shared" si="2"/>
        <v>0.90272066070745083</v>
      </c>
      <c r="N12" s="327">
        <f>'[2]Kiadások(önkormányzat 2019)'!G49</f>
        <v>48290297</v>
      </c>
      <c r="O12" s="508"/>
    </row>
    <row r="13" spans="1:15" ht="22.5" x14ac:dyDescent="0.6">
      <c r="A13" s="543" t="s">
        <v>393</v>
      </c>
      <c r="B13" s="544" t="s">
        <v>18</v>
      </c>
      <c r="C13" s="328">
        <v>19313099.600000001</v>
      </c>
      <c r="D13" s="324">
        <v>20131100</v>
      </c>
      <c r="E13" s="335">
        <f t="shared" si="3"/>
        <v>-1648271</v>
      </c>
      <c r="F13" s="512">
        <f t="shared" si="0"/>
        <v>0.91812315273382972</v>
      </c>
      <c r="G13" s="325">
        <f>'[2]Bevételek(önkormányzat 2019'!G41</f>
        <v>18482829</v>
      </c>
      <c r="H13" s="559" t="s">
        <v>392</v>
      </c>
      <c r="I13" s="560" t="s">
        <v>450</v>
      </c>
      <c r="J13" s="325">
        <v>6852000</v>
      </c>
      <c r="K13" s="326">
        <v>6115000</v>
      </c>
      <c r="L13" s="326">
        <f t="shared" si="1"/>
        <v>8930</v>
      </c>
      <c r="M13" s="513">
        <f t="shared" si="2"/>
        <v>0.99853965658217503</v>
      </c>
      <c r="N13" s="327">
        <f>'[2]Kiadások(önkormányzat 2019)'!G57</f>
        <v>6106070</v>
      </c>
      <c r="O13" s="508"/>
    </row>
    <row r="14" spans="1:15" ht="22.5" x14ac:dyDescent="0.6">
      <c r="A14" s="543"/>
      <c r="B14" s="544"/>
      <c r="C14" s="328"/>
      <c r="D14" s="324"/>
      <c r="E14" s="335">
        <f t="shared" si="3"/>
        <v>0</v>
      </c>
      <c r="F14" s="512"/>
      <c r="G14" s="325"/>
      <c r="H14" s="559" t="s">
        <v>394</v>
      </c>
      <c r="I14" s="560" t="s">
        <v>453</v>
      </c>
      <c r="J14" s="325">
        <v>10198000</v>
      </c>
      <c r="K14" s="326">
        <v>9283000</v>
      </c>
      <c r="L14" s="326">
        <f t="shared" si="1"/>
        <v>347806</v>
      </c>
      <c r="M14" s="513">
        <f t="shared" si="2"/>
        <v>0.96253301734353114</v>
      </c>
      <c r="N14" s="327">
        <f>'[2]Kiadások(önkormányzat 2019)'!G63</f>
        <v>8935194</v>
      </c>
      <c r="O14" s="508"/>
    </row>
    <row r="15" spans="1:15" ht="23.25" thickBot="1" x14ac:dyDescent="0.65">
      <c r="A15" s="545"/>
      <c r="B15" s="546"/>
      <c r="C15" s="329"/>
      <c r="D15" s="329"/>
      <c r="E15" s="330"/>
      <c r="F15" s="512"/>
      <c r="G15" s="330"/>
      <c r="H15" s="561" t="s">
        <v>395</v>
      </c>
      <c r="I15" s="562" t="s">
        <v>396</v>
      </c>
      <c r="J15" s="330">
        <v>64249450</v>
      </c>
      <c r="K15" s="331">
        <v>64249450</v>
      </c>
      <c r="L15" s="326">
        <f t="shared" si="1"/>
        <v>4241377</v>
      </c>
      <c r="M15" s="513">
        <f t="shared" si="2"/>
        <v>0.93398578509232377</v>
      </c>
      <c r="N15" s="332">
        <f>'[2]Kiadások(önkormányzat 2019)'!G75</f>
        <v>60008073</v>
      </c>
      <c r="O15" s="508"/>
    </row>
    <row r="16" spans="1:15" ht="23.25" thickBot="1" x14ac:dyDescent="0.65">
      <c r="A16" s="547"/>
      <c r="B16" s="548" t="s">
        <v>458</v>
      </c>
      <c r="C16" s="514">
        <v>156784827.59999999</v>
      </c>
      <c r="D16" s="515">
        <v>179957010</v>
      </c>
      <c r="E16" s="514">
        <f>SUM(E10:E15)</f>
        <v>-1932253</v>
      </c>
      <c r="F16" s="516">
        <f>G16/D16</f>
        <v>0.98926269668516942</v>
      </c>
      <c r="G16" s="517">
        <f>SUM(G10:G15)</f>
        <v>178024757</v>
      </c>
      <c r="H16" s="563"/>
      <c r="I16" s="564" t="s">
        <v>10</v>
      </c>
      <c r="J16" s="333">
        <v>164274234.57499999</v>
      </c>
      <c r="K16" s="333">
        <v>173476124.57499999</v>
      </c>
      <c r="L16" s="333">
        <f>SUM(L10:L15)</f>
        <v>10950197.574999999</v>
      </c>
      <c r="M16" s="518">
        <f>N16/K16</f>
        <v>0.93687778302733626</v>
      </c>
      <c r="N16" s="519">
        <f>SUM(N10:N15)</f>
        <v>162525927</v>
      </c>
      <c r="O16" s="508"/>
    </row>
    <row r="17" spans="1:20" ht="22.5" x14ac:dyDescent="0.6">
      <c r="A17" s="549" t="s">
        <v>459</v>
      </c>
      <c r="B17" s="550" t="s">
        <v>4</v>
      </c>
      <c r="C17" s="511">
        <v>14763780</v>
      </c>
      <c r="D17" s="345">
        <v>14763800</v>
      </c>
      <c r="E17" s="511">
        <f>G17-D17</f>
        <v>-19</v>
      </c>
      <c r="F17" s="520">
        <f>G17/D17</f>
        <v>0.99999871306845123</v>
      </c>
      <c r="G17" s="521">
        <f>'[2]Bevételek(önkormányzat 2019'!G42</f>
        <v>14763781</v>
      </c>
      <c r="H17" s="565" t="s">
        <v>399</v>
      </c>
      <c r="I17" s="558" t="s">
        <v>460</v>
      </c>
      <c r="J17" s="335">
        <v>45714892</v>
      </c>
      <c r="K17" s="336">
        <v>42524000</v>
      </c>
      <c r="L17" s="336">
        <f>K17-N17</f>
        <v>31881901</v>
      </c>
      <c r="M17" s="522">
        <f>N17/K17</f>
        <v>0.25026100554980718</v>
      </c>
      <c r="N17" s="337">
        <f>'[2]Kiadások(önkormányzat 2019)'!G72</f>
        <v>10642099</v>
      </c>
      <c r="O17" s="508"/>
    </row>
    <row r="18" spans="1:20" ht="22.5" x14ac:dyDescent="0.6">
      <c r="A18" s="551" t="s">
        <v>397</v>
      </c>
      <c r="B18" s="552" t="s">
        <v>398</v>
      </c>
      <c r="C18" s="325">
        <v>117189000</v>
      </c>
      <c r="D18" s="349">
        <v>118282340</v>
      </c>
      <c r="E18" s="335">
        <f>G18-D18</f>
        <v>0</v>
      </c>
      <c r="F18" s="523">
        <f t="shared" ref="F18:F21" si="4">G18/D18</f>
        <v>1</v>
      </c>
      <c r="G18" s="326">
        <f>'[2]Bevételek(önkormányzat 2019'!G48</f>
        <v>118282340</v>
      </c>
      <c r="H18" s="879" t="s">
        <v>70</v>
      </c>
      <c r="I18" s="560" t="s">
        <v>461</v>
      </c>
      <c r="J18" s="325">
        <v>4175199</v>
      </c>
      <c r="K18" s="336">
        <v>0</v>
      </c>
      <c r="L18" s="336">
        <f t="shared" ref="L18:L21" si="5">K18-N18</f>
        <v>0</v>
      </c>
      <c r="M18" s="522"/>
      <c r="N18" s="327">
        <f>'[2]Kiadások(önkormányzat 2019)'!G77</f>
        <v>0</v>
      </c>
      <c r="O18" s="508"/>
      <c r="P18" s="524"/>
      <c r="Q18" s="524"/>
    </row>
    <row r="19" spans="1:20" ht="22.5" x14ac:dyDescent="0.6">
      <c r="A19" s="551" t="s">
        <v>413</v>
      </c>
      <c r="B19" s="552" t="s">
        <v>462</v>
      </c>
      <c r="C19" s="325">
        <v>0</v>
      </c>
      <c r="D19" s="525">
        <v>4086684</v>
      </c>
      <c r="E19" s="335">
        <f t="shared" ref="E19:E21" si="6">G19-D19</f>
        <v>0</v>
      </c>
      <c r="F19" s="523">
        <f t="shared" si="4"/>
        <v>1</v>
      </c>
      <c r="G19" s="326">
        <f>'[2]Bevételek(önkormányzat 2019'!G49</f>
        <v>4086684</v>
      </c>
      <c r="H19" s="879"/>
      <c r="I19" s="560" t="s">
        <v>6</v>
      </c>
      <c r="J19" s="325">
        <v>66725908</v>
      </c>
      <c r="K19" s="336">
        <v>112376202</v>
      </c>
      <c r="L19" s="336">
        <f t="shared" si="5"/>
        <v>112376202</v>
      </c>
      <c r="M19" s="522">
        <f t="shared" ref="M19:M20" si="7">N19/K19</f>
        <v>0</v>
      </c>
      <c r="N19" s="327">
        <f>'[2]Kiadások(önkormányzat 2019)'!G76</f>
        <v>0</v>
      </c>
      <c r="O19" s="508"/>
    </row>
    <row r="20" spans="1:20" ht="22.5" x14ac:dyDescent="0.6">
      <c r="A20" s="551" t="s">
        <v>507</v>
      </c>
      <c r="B20" s="552" t="s">
        <v>517</v>
      </c>
      <c r="C20" s="325">
        <v>0</v>
      </c>
      <c r="D20" s="349">
        <v>2591000</v>
      </c>
      <c r="E20" s="335">
        <f t="shared" si="6"/>
        <v>0</v>
      </c>
      <c r="F20" s="523">
        <f t="shared" si="4"/>
        <v>1</v>
      </c>
      <c r="G20" s="326">
        <f>'[2]Bevételek(önkormányzat 2019'!G45</f>
        <v>2591000</v>
      </c>
      <c r="H20" s="879"/>
      <c r="I20" s="566" t="s">
        <v>67</v>
      </c>
      <c r="J20" s="339">
        <v>5000000</v>
      </c>
      <c r="K20" s="325">
        <v>5000000</v>
      </c>
      <c r="L20" s="336">
        <f t="shared" si="5"/>
        <v>5000000</v>
      </c>
      <c r="M20" s="522">
        <f t="shared" si="7"/>
        <v>0</v>
      </c>
      <c r="N20" s="341">
        <f>'[2]Kiadások(önkormányzat 2019)'!G78</f>
        <v>0</v>
      </c>
      <c r="O20" s="508"/>
    </row>
    <row r="21" spans="1:20" ht="23.25" thickBot="1" x14ac:dyDescent="0.65">
      <c r="A21" s="553" t="s">
        <v>388</v>
      </c>
      <c r="B21" s="554" t="s">
        <v>389</v>
      </c>
      <c r="C21" s="330">
        <v>0</v>
      </c>
      <c r="D21" s="352">
        <v>16760683</v>
      </c>
      <c r="E21" s="335">
        <f t="shared" si="6"/>
        <v>0</v>
      </c>
      <c r="F21" s="523">
        <f t="shared" si="4"/>
        <v>1</v>
      </c>
      <c r="G21" s="331">
        <f>'[2]Bevételek(önkormányzat 2019'!G19</f>
        <v>16760683</v>
      </c>
      <c r="H21" s="567" t="s">
        <v>463</v>
      </c>
      <c r="I21" s="562" t="s">
        <v>464</v>
      </c>
      <c r="J21" s="330">
        <v>0</v>
      </c>
      <c r="K21" s="340">
        <v>0</v>
      </c>
      <c r="L21" s="336">
        <f t="shared" si="5"/>
        <v>0</v>
      </c>
      <c r="M21" s="522"/>
      <c r="N21" s="331">
        <f>'[2]Kiadások(önkormányzat 2019)'!G73</f>
        <v>0</v>
      </c>
      <c r="O21" s="508"/>
    </row>
    <row r="22" spans="1:20" ht="23.25" thickBot="1" x14ac:dyDescent="0.65">
      <c r="A22" s="555"/>
      <c r="B22" s="556"/>
      <c r="C22" s="330"/>
      <c r="D22" s="352"/>
      <c r="E22" s="330"/>
      <c r="F22" s="526"/>
      <c r="G22" s="331"/>
      <c r="H22" s="568" t="s">
        <v>71</v>
      </c>
      <c r="I22" s="569" t="s">
        <v>465</v>
      </c>
      <c r="J22" s="343">
        <v>2847374</v>
      </c>
      <c r="K22" s="343">
        <v>3065190</v>
      </c>
      <c r="L22" s="343">
        <f>K22-N22</f>
        <v>0</v>
      </c>
      <c r="M22" s="527">
        <f>N22/K22</f>
        <v>1</v>
      </c>
      <c r="N22" s="343">
        <f>'[2]Kiadások(önkormányzat 2019)'!G74</f>
        <v>3065190</v>
      </c>
      <c r="O22" s="508"/>
    </row>
    <row r="23" spans="1:20" ht="23.25" thickBot="1" x14ac:dyDescent="0.65">
      <c r="A23" s="873" t="s">
        <v>7</v>
      </c>
      <c r="B23" s="874"/>
      <c r="C23" s="333">
        <v>288737607.60000002</v>
      </c>
      <c r="D23" s="528">
        <v>336441517</v>
      </c>
      <c r="E23" s="333">
        <f>SUM(E16:E22)</f>
        <v>-1932272</v>
      </c>
      <c r="F23" s="518">
        <f>G23/D23</f>
        <v>0.994256737345528</v>
      </c>
      <c r="G23" s="529">
        <f>SUM(G16:G22)</f>
        <v>334509245</v>
      </c>
      <c r="H23" s="880" t="s">
        <v>7</v>
      </c>
      <c r="I23" s="880"/>
      <c r="J23" s="333">
        <v>288737607.57499999</v>
      </c>
      <c r="K23" s="333">
        <v>336441516.57499999</v>
      </c>
      <c r="L23" s="333">
        <f>SUM(L17:L20)+L16+L21+L22</f>
        <v>160208300.57499999</v>
      </c>
      <c r="M23" s="518">
        <f>N23/K23</f>
        <v>0.52381530613126293</v>
      </c>
      <c r="N23" s="519">
        <f>SUM(N16:N22)</f>
        <v>176233216</v>
      </c>
      <c r="O23" s="508"/>
      <c r="S23" s="530"/>
      <c r="T23" s="530"/>
    </row>
    <row r="24" spans="1:20" ht="22.5" x14ac:dyDescent="0.6">
      <c r="A24" s="508"/>
      <c r="B24" s="508"/>
      <c r="C24" s="508"/>
      <c r="D24" s="508"/>
      <c r="E24" s="508"/>
      <c r="F24" s="508"/>
      <c r="G24" s="508"/>
      <c r="H24" s="508"/>
      <c r="I24" s="508"/>
      <c r="J24" s="508"/>
      <c r="K24" s="508"/>
      <c r="L24" s="508"/>
      <c r="M24" s="508"/>
      <c r="N24" s="508"/>
      <c r="O24" s="508"/>
      <c r="S24" s="530"/>
      <c r="T24" s="530"/>
    </row>
    <row r="25" spans="1:20" ht="23.25" thickBot="1" x14ac:dyDescent="0.65">
      <c r="A25" s="508"/>
      <c r="B25" s="508"/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S25" s="530"/>
      <c r="T25" s="530"/>
    </row>
    <row r="26" spans="1:20" ht="23.25" thickBot="1" x14ac:dyDescent="0.65">
      <c r="A26" s="508"/>
      <c r="B26" s="570" t="s">
        <v>518</v>
      </c>
      <c r="C26" s="571"/>
      <c r="D26" s="572">
        <f>E23+L23</f>
        <v>158276028.57499999</v>
      </c>
      <c r="E26" s="573" t="s">
        <v>519</v>
      </c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S26" s="530"/>
      <c r="T26" s="530"/>
    </row>
    <row r="27" spans="1:20" ht="22.5" x14ac:dyDescent="0.6">
      <c r="A27" s="508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</row>
    <row r="28" spans="1:20" ht="22.5" x14ac:dyDescent="0.6">
      <c r="A28" s="508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</row>
    <row r="34" spans="1:15" ht="22.5" x14ac:dyDescent="0.6">
      <c r="A34" s="531"/>
      <c r="B34" s="508"/>
      <c r="C34" s="530"/>
      <c r="D34" s="530"/>
      <c r="E34" s="530"/>
      <c r="F34" s="530"/>
      <c r="G34" s="530"/>
    </row>
    <row r="35" spans="1:15" ht="22.5" x14ac:dyDescent="0.6">
      <c r="A35" s="531"/>
      <c r="B35" s="508"/>
      <c r="C35" s="530"/>
      <c r="D35" s="530"/>
      <c r="E35" s="530"/>
      <c r="F35" s="530"/>
      <c r="G35" s="530"/>
    </row>
    <row r="36" spans="1:15" ht="22.5" x14ac:dyDescent="0.6">
      <c r="A36" s="531"/>
      <c r="B36" s="508"/>
      <c r="C36" s="530"/>
      <c r="D36" s="530"/>
      <c r="E36" s="530"/>
      <c r="F36" s="530"/>
      <c r="G36" s="530"/>
    </row>
    <row r="37" spans="1:15" ht="22.5" x14ac:dyDescent="0.6">
      <c r="A37" s="531"/>
      <c r="B37" s="508"/>
      <c r="C37" s="530"/>
      <c r="D37" s="530"/>
      <c r="E37" s="530"/>
      <c r="F37" s="530"/>
      <c r="G37" s="530"/>
    </row>
    <row r="38" spans="1:15" ht="22.5" x14ac:dyDescent="0.6">
      <c r="A38" s="531"/>
      <c r="B38" s="508"/>
      <c r="C38" s="530"/>
      <c r="D38" s="530"/>
      <c r="E38" s="530"/>
      <c r="F38" s="530"/>
      <c r="G38" s="530"/>
    </row>
    <row r="39" spans="1:15" ht="22.5" x14ac:dyDescent="0.6">
      <c r="A39" s="531"/>
      <c r="B39" s="508"/>
      <c r="C39" s="530"/>
      <c r="D39" s="530"/>
      <c r="E39" s="530"/>
      <c r="F39" s="530"/>
      <c r="G39" s="530"/>
    </row>
    <row r="40" spans="1:15" ht="22.5" x14ac:dyDescent="0.6">
      <c r="A40" s="531"/>
      <c r="B40" s="508"/>
      <c r="C40" s="530"/>
      <c r="D40" s="530"/>
      <c r="E40" s="530"/>
      <c r="F40" s="530"/>
      <c r="G40" s="530"/>
      <c r="I40" s="531"/>
      <c r="J40" s="508"/>
      <c r="K40" s="508"/>
      <c r="L40" s="508"/>
      <c r="M40" s="508"/>
      <c r="N40" s="530"/>
      <c r="O40" s="530"/>
    </row>
    <row r="41" spans="1:15" ht="22.5" x14ac:dyDescent="0.6">
      <c r="A41" s="531"/>
      <c r="B41" s="508"/>
      <c r="C41" s="530"/>
      <c r="D41" s="530"/>
      <c r="E41" s="530"/>
      <c r="F41" s="530"/>
      <c r="G41" s="530"/>
      <c r="I41" s="531"/>
      <c r="J41" s="508"/>
      <c r="K41" s="508"/>
      <c r="L41" s="508"/>
      <c r="M41" s="508"/>
      <c r="N41" s="530"/>
      <c r="O41" s="530"/>
    </row>
    <row r="42" spans="1:15" ht="22.5" x14ac:dyDescent="0.6">
      <c r="A42" s="531"/>
      <c r="B42" s="508"/>
      <c r="C42" s="530"/>
      <c r="D42" s="530"/>
      <c r="E42" s="530"/>
      <c r="F42" s="530"/>
      <c r="G42" s="530"/>
      <c r="I42" s="531"/>
      <c r="J42" s="508"/>
      <c r="K42" s="508"/>
      <c r="L42" s="508"/>
      <c r="M42" s="508"/>
      <c r="N42" s="530"/>
      <c r="O42" s="530"/>
    </row>
    <row r="43" spans="1:15" ht="22.5" x14ac:dyDescent="0.6">
      <c r="A43" s="531"/>
      <c r="B43" s="508"/>
      <c r="C43" s="530"/>
      <c r="D43" s="530"/>
      <c r="E43" s="530"/>
      <c r="F43" s="530"/>
      <c r="G43" s="530"/>
      <c r="I43" s="531"/>
      <c r="J43" s="508"/>
      <c r="K43" s="508"/>
      <c r="L43" s="508"/>
      <c r="M43" s="508"/>
      <c r="N43" s="530"/>
      <c r="O43" s="530"/>
    </row>
    <row r="44" spans="1:15" ht="22.5" x14ac:dyDescent="0.6">
      <c r="A44" s="531"/>
      <c r="B44" s="508"/>
      <c r="C44" s="530"/>
      <c r="D44" s="530"/>
      <c r="E44" s="530"/>
      <c r="F44" s="530"/>
      <c r="G44" s="530"/>
      <c r="I44" s="531"/>
      <c r="J44" s="508"/>
      <c r="K44" s="508"/>
      <c r="L44" s="508"/>
      <c r="M44" s="508"/>
      <c r="N44" s="530"/>
      <c r="O44" s="530"/>
    </row>
    <row r="45" spans="1:15" ht="22.5" x14ac:dyDescent="0.6">
      <c r="A45" s="531"/>
      <c r="B45" s="508"/>
      <c r="C45" s="530"/>
      <c r="D45" s="530"/>
      <c r="E45" s="530"/>
      <c r="F45" s="530"/>
      <c r="G45" s="530"/>
      <c r="I45" s="531"/>
      <c r="J45" s="508"/>
      <c r="K45" s="508"/>
      <c r="L45" s="508"/>
      <c r="M45" s="508"/>
      <c r="N45" s="530"/>
      <c r="O45" s="530"/>
    </row>
  </sheetData>
  <mergeCells count="9">
    <mergeCell ref="B1:N1"/>
    <mergeCell ref="A23:B23"/>
    <mergeCell ref="B3:N3"/>
    <mergeCell ref="B4:N4"/>
    <mergeCell ref="A6:N6"/>
    <mergeCell ref="A8:G8"/>
    <mergeCell ref="H8:N8"/>
    <mergeCell ref="H18:H20"/>
    <mergeCell ref="H23:I23"/>
  </mergeCells>
  <phoneticPr fontId="14" type="noConversion"/>
  <pageMargins left="0.11811023622047245" right="0.11811023622047245" top="0.74803149606299213" bottom="0.74803149606299213" header="0.31496062992125984" footer="0.31496062992125984"/>
  <pageSetup paperSize="9" scale="59" orientation="landscape" r:id="rId1"/>
  <headerFooter>
    <oddHeader>&amp;R2019.12.31.</oddHeader>
    <oddFooter>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6"/>
  <sheetViews>
    <sheetView tabSelected="1" zoomScaleNormal="100" workbookViewId="0">
      <selection sqref="A1:N1"/>
    </sheetView>
  </sheetViews>
  <sheetFormatPr defaultRowHeight="12.75" x14ac:dyDescent="0.2"/>
  <cols>
    <col min="2" max="2" width="31" customWidth="1"/>
    <col min="3" max="3" width="13.42578125" customWidth="1"/>
    <col min="4" max="4" width="15.7109375" customWidth="1"/>
    <col min="5" max="6" width="13.7109375" customWidth="1"/>
    <col min="7" max="7" width="16.42578125" customWidth="1"/>
    <col min="8" max="8" width="11.28515625" customWidth="1"/>
    <col min="9" max="9" width="29.7109375" customWidth="1"/>
    <col min="10" max="10" width="13.7109375" customWidth="1"/>
    <col min="11" max="11" width="15.140625" customWidth="1"/>
    <col min="12" max="13" width="13.7109375" customWidth="1"/>
    <col min="14" max="14" width="15.7109375" customWidth="1"/>
    <col min="15" max="16" width="11.5703125" bestFit="1" customWidth="1"/>
  </cols>
  <sheetData>
    <row r="1" spans="1:16" ht="24.75" customHeight="1" x14ac:dyDescent="0.2">
      <c r="A1" s="881" t="s">
        <v>590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</row>
    <row r="2" spans="1:16" x14ac:dyDescent="0.2">
      <c r="J2" s="12"/>
      <c r="K2" s="12"/>
      <c r="L2" s="12"/>
      <c r="M2" s="12"/>
      <c r="N2" s="12"/>
    </row>
    <row r="3" spans="1:16" ht="15.75" x14ac:dyDescent="0.25">
      <c r="B3" s="766" t="s">
        <v>499</v>
      </c>
      <c r="C3" s="766"/>
      <c r="D3" s="766"/>
      <c r="E3" s="766"/>
      <c r="F3" s="766"/>
      <c r="G3" s="766"/>
      <c r="H3" s="766"/>
      <c r="I3" s="766"/>
      <c r="J3" s="766"/>
      <c r="K3" s="766"/>
      <c r="L3" s="766"/>
      <c r="M3" s="766"/>
      <c r="N3" s="766"/>
    </row>
    <row r="4" spans="1:16" ht="15.75" x14ac:dyDescent="0.25">
      <c r="B4" s="766" t="s">
        <v>520</v>
      </c>
      <c r="C4" s="766"/>
      <c r="D4" s="766"/>
      <c r="E4" s="766"/>
      <c r="F4" s="766"/>
      <c r="G4" s="766"/>
      <c r="H4" s="766"/>
      <c r="I4" s="766"/>
      <c r="J4" s="766"/>
      <c r="K4" s="766"/>
      <c r="L4" s="766"/>
      <c r="M4" s="766"/>
      <c r="N4" s="766"/>
    </row>
    <row r="6" spans="1:16" ht="15.75" x14ac:dyDescent="0.25">
      <c r="B6" s="890" t="s">
        <v>400</v>
      </c>
      <c r="C6" s="890"/>
      <c r="D6" s="890"/>
      <c r="E6" s="890"/>
      <c r="F6" s="890"/>
      <c r="G6" s="890"/>
      <c r="H6" s="890"/>
      <c r="I6" s="890"/>
      <c r="J6" s="890"/>
      <c r="K6" s="890"/>
      <c r="L6" s="890"/>
      <c r="M6" s="890"/>
      <c r="N6" s="890"/>
    </row>
    <row r="7" spans="1:16" ht="19.5" thickBot="1" x14ac:dyDescent="0.25">
      <c r="B7" s="664"/>
      <c r="C7" s="664"/>
      <c r="D7" s="664"/>
      <c r="E7" s="664"/>
      <c r="F7" s="664"/>
      <c r="G7" s="664"/>
      <c r="H7" s="664"/>
      <c r="I7" s="664"/>
      <c r="J7" s="664"/>
      <c r="K7" s="664"/>
      <c r="L7" s="664"/>
      <c r="M7" s="664"/>
      <c r="N7" s="664"/>
    </row>
    <row r="8" spans="1:16" ht="31.5" customHeight="1" x14ac:dyDescent="0.2">
      <c r="A8" s="891" t="s">
        <v>1</v>
      </c>
      <c r="B8" s="892"/>
      <c r="C8" s="892"/>
      <c r="D8" s="892"/>
      <c r="E8" s="892"/>
      <c r="F8" s="892"/>
      <c r="G8" s="893"/>
      <c r="H8" s="891" t="s">
        <v>2</v>
      </c>
      <c r="I8" s="894"/>
      <c r="J8" s="894"/>
      <c r="K8" s="894"/>
      <c r="L8" s="894"/>
      <c r="M8" s="894"/>
      <c r="N8" s="895"/>
    </row>
    <row r="9" spans="1:16" ht="35.25" customHeight="1" thickBot="1" x14ac:dyDescent="0.3">
      <c r="A9" s="882" t="s">
        <v>8</v>
      </c>
      <c r="B9" s="883"/>
      <c r="C9" s="366" t="s">
        <v>535</v>
      </c>
      <c r="D9" s="707" t="s">
        <v>536</v>
      </c>
      <c r="E9" s="708" t="s">
        <v>403</v>
      </c>
      <c r="F9" s="366" t="s">
        <v>76</v>
      </c>
      <c r="G9" s="709" t="s">
        <v>537</v>
      </c>
      <c r="H9" s="884" t="s">
        <v>8</v>
      </c>
      <c r="I9" s="885"/>
      <c r="J9" s="367" t="s">
        <v>535</v>
      </c>
      <c r="K9" s="367" t="s">
        <v>538</v>
      </c>
      <c r="L9" s="367" t="s">
        <v>403</v>
      </c>
      <c r="M9" s="367" t="s">
        <v>76</v>
      </c>
      <c r="N9" s="710" t="s">
        <v>537</v>
      </c>
    </row>
    <row r="10" spans="1:16" ht="20.100000000000001" customHeight="1" x14ac:dyDescent="0.25">
      <c r="A10" s="665" t="s">
        <v>474</v>
      </c>
      <c r="B10" s="666" t="s">
        <v>108</v>
      </c>
      <c r="C10" s="667">
        <v>6.3010000000000002</v>
      </c>
      <c r="D10" s="668">
        <v>6.3010000000000002</v>
      </c>
      <c r="E10" s="668">
        <f>G10-D10</f>
        <v>1.7919999999999998</v>
      </c>
      <c r="F10" s="669">
        <f>G10/D10*100</f>
        <v>128.43993016981432</v>
      </c>
      <c r="G10" s="670">
        <f>'[1]Bevételek(cofog) 2019'!G16/1000</f>
        <v>8.093</v>
      </c>
      <c r="H10" s="671" t="s">
        <v>384</v>
      </c>
      <c r="I10" s="672" t="s">
        <v>3</v>
      </c>
      <c r="J10" s="360">
        <v>47157.8</v>
      </c>
      <c r="K10" s="360">
        <v>47157.8</v>
      </c>
      <c r="L10" s="360">
        <f>K10-N10</f>
        <v>1179.898000000001</v>
      </c>
      <c r="M10" s="673">
        <f>N10/K10*100</f>
        <v>97.497979125404484</v>
      </c>
      <c r="N10" s="360">
        <f>'[1]Kiadások (Óvoda)'!G17/1000</f>
        <v>45977.902000000002</v>
      </c>
      <c r="O10" s="15"/>
      <c r="P10" s="15"/>
    </row>
    <row r="11" spans="1:16" ht="20.100000000000001" customHeight="1" x14ac:dyDescent="0.25">
      <c r="A11" s="674" t="s">
        <v>475</v>
      </c>
      <c r="B11" s="675" t="s">
        <v>476</v>
      </c>
      <c r="C11" s="676">
        <v>54211.45</v>
      </c>
      <c r="D11" s="677">
        <v>55364.633000000002</v>
      </c>
      <c r="E11" s="668">
        <f>G11-D11</f>
        <v>0</v>
      </c>
      <c r="F11" s="669">
        <f t="shared" ref="F11:F12" si="0">G11/D11*100</f>
        <v>100</v>
      </c>
      <c r="G11" s="678">
        <f>'[1]Bevételek(cofog) 2019'!G10/1000</f>
        <v>55364.633000000002</v>
      </c>
      <c r="H11" s="679" t="s">
        <v>387</v>
      </c>
      <c r="I11" s="680" t="s">
        <v>401</v>
      </c>
      <c r="J11" s="361">
        <v>9422.6</v>
      </c>
      <c r="K11" s="360">
        <v>9422.6</v>
      </c>
      <c r="L11" s="360">
        <f t="shared" ref="L11:L14" si="1">K11-N11</f>
        <v>703.62299999999959</v>
      </c>
      <c r="M11" s="673">
        <f t="shared" ref="M11:M12" si="2">N11/K11*100</f>
        <v>92.532602466410552</v>
      </c>
      <c r="N11" s="361">
        <f>'[1]Kiadások (Óvoda)'!G20/1000</f>
        <v>8718.9770000000008</v>
      </c>
      <c r="O11" s="681"/>
      <c r="P11" s="681"/>
    </row>
    <row r="12" spans="1:16" ht="20.100000000000001" customHeight="1" x14ac:dyDescent="0.25">
      <c r="A12" s="674" t="s">
        <v>475</v>
      </c>
      <c r="B12" s="675" t="s">
        <v>477</v>
      </c>
      <c r="C12" s="682">
        <v>10038</v>
      </c>
      <c r="D12" s="677">
        <v>8884.8169999999991</v>
      </c>
      <c r="E12" s="668">
        <f>G12-D12</f>
        <v>-4241.3769999999995</v>
      </c>
      <c r="F12" s="669">
        <f t="shared" si="0"/>
        <v>52.262640862496099</v>
      </c>
      <c r="G12" s="683">
        <f>'[1]Bevételek(cofog) 2019'!G11/1000</f>
        <v>4643.4399999999996</v>
      </c>
      <c r="H12" s="679" t="s">
        <v>390</v>
      </c>
      <c r="I12" s="680" t="s">
        <v>5</v>
      </c>
      <c r="J12" s="361">
        <v>6405.6</v>
      </c>
      <c r="K12" s="360">
        <v>6405.6</v>
      </c>
      <c r="L12" s="360">
        <f t="shared" si="1"/>
        <v>2293.0910000000003</v>
      </c>
      <c r="M12" s="673">
        <f t="shared" si="2"/>
        <v>64.201776570500812</v>
      </c>
      <c r="N12" s="361">
        <f>('[1] Kiadások (cofog) 2019'!G79-'[1] Kiadások (cofog) 2019'!G77-'[1] Kiadások (cofog) 2019'!G78-'[1] Kiadások (cofog) 2019'!G41-'[1] Kiadások (cofog) 2019'!G42-'[1] Kiadások (cofog) 2019'!G76)/1000</f>
        <v>4112.509</v>
      </c>
      <c r="O12" s="681"/>
      <c r="P12" s="681"/>
    </row>
    <row r="13" spans="1:16" ht="20.100000000000001" customHeight="1" x14ac:dyDescent="0.25">
      <c r="A13" s="684" t="s">
        <v>475</v>
      </c>
      <c r="B13" s="685" t="s">
        <v>9</v>
      </c>
      <c r="C13" s="686">
        <v>64255.750999999997</v>
      </c>
      <c r="D13" s="687">
        <v>64255.751000000004</v>
      </c>
      <c r="E13" s="688">
        <f>E12</f>
        <v>-4241.3769999999995</v>
      </c>
      <c r="F13" s="689">
        <f>G13/D13*100</f>
        <v>93.402014708379951</v>
      </c>
      <c r="G13" s="690">
        <f>SUM(G10:G12)</f>
        <v>60016.166000000005</v>
      </c>
      <c r="H13" s="691" t="s">
        <v>478</v>
      </c>
      <c r="I13" s="692" t="s">
        <v>10</v>
      </c>
      <c r="J13" s="362">
        <v>62986</v>
      </c>
      <c r="K13" s="363">
        <v>62986</v>
      </c>
      <c r="L13" s="363">
        <f>K13-N13</f>
        <v>4176.612000000001</v>
      </c>
      <c r="M13" s="693">
        <f>N13/K13*100</f>
        <v>93.368983583653502</v>
      </c>
      <c r="N13" s="362">
        <f t="shared" ref="N13" si="3">SUM(N10:N12)</f>
        <v>58809.387999999999</v>
      </c>
      <c r="O13" s="15"/>
      <c r="P13" s="15"/>
    </row>
    <row r="14" spans="1:16" ht="20.100000000000001" customHeight="1" thickBot="1" x14ac:dyDescent="0.3">
      <c r="A14" s="694" t="s">
        <v>397</v>
      </c>
      <c r="B14" s="695" t="s">
        <v>402</v>
      </c>
      <c r="C14" s="696">
        <v>0.249</v>
      </c>
      <c r="D14" s="697">
        <v>0.249</v>
      </c>
      <c r="E14" s="668">
        <f>G14-D14</f>
        <v>0</v>
      </c>
      <c r="F14" s="669">
        <f>G14/D14*100</f>
        <v>100</v>
      </c>
      <c r="G14" s="698">
        <f>'[1]Bevételek(cofog) 2019'!G8/1000</f>
        <v>0.249</v>
      </c>
      <c r="H14" s="699" t="s">
        <v>479</v>
      </c>
      <c r="I14" s="700" t="s">
        <v>480</v>
      </c>
      <c r="J14" s="364">
        <v>1270</v>
      </c>
      <c r="K14" s="365">
        <v>1270</v>
      </c>
      <c r="L14" s="360">
        <f t="shared" si="1"/>
        <v>164.81400000000008</v>
      </c>
      <c r="M14" s="673">
        <f>N14/K14*100</f>
        <v>87.02251968503937</v>
      </c>
      <c r="N14" s="364">
        <f>('[1] Kiadások (cofog) 2019'!G76+'[1] Kiadások (cofog) 2019'!G77+'[1] Kiadások (cofog) 2019'!G78)/1000</f>
        <v>1105.1859999999999</v>
      </c>
      <c r="O14" s="15"/>
      <c r="P14" s="15"/>
    </row>
    <row r="15" spans="1:16" ht="20.100000000000001" customHeight="1" thickBot="1" x14ac:dyDescent="0.25">
      <c r="A15" s="886" t="s">
        <v>7</v>
      </c>
      <c r="B15" s="887"/>
      <c r="C15" s="711">
        <f>C13+C14</f>
        <v>64256</v>
      </c>
      <c r="D15" s="711">
        <v>64256.000000000007</v>
      </c>
      <c r="E15" s="711">
        <f>E10+E13+E14</f>
        <v>-4239.5849999999991</v>
      </c>
      <c r="F15" s="712">
        <f>G15/C15*100</f>
        <v>93.402040276394445</v>
      </c>
      <c r="G15" s="713">
        <f>G13+G14</f>
        <v>60016.415000000008</v>
      </c>
      <c r="H15" s="888" t="s">
        <v>7</v>
      </c>
      <c r="I15" s="889"/>
      <c r="J15" s="368">
        <f>J13+J14</f>
        <v>64256</v>
      </c>
      <c r="K15" s="368">
        <v>64256</v>
      </c>
      <c r="L15" s="368">
        <f>L13+L14</f>
        <v>4341.4260000000013</v>
      </c>
      <c r="M15" s="714">
        <f>N15/J15*100</f>
        <v>93.24354768426295</v>
      </c>
      <c r="N15" s="368">
        <f>SUM(N13:N14)</f>
        <v>59914.574000000001</v>
      </c>
      <c r="O15" s="15"/>
      <c r="P15" s="15"/>
    </row>
    <row r="18" spans="2:9" ht="15.75" x14ac:dyDescent="0.25">
      <c r="C18" s="701"/>
      <c r="D18" s="701"/>
      <c r="E18" s="701"/>
      <c r="F18" s="701"/>
      <c r="G18" s="701"/>
    </row>
    <row r="19" spans="2:9" ht="15.75" x14ac:dyDescent="0.25">
      <c r="B19" s="317" t="s">
        <v>539</v>
      </c>
      <c r="C19" s="702"/>
      <c r="D19" s="702"/>
      <c r="E19" s="702">
        <f>'[1] Kiadások (cofog) 2019'!E91+'[1]Bevételek (Óvoda)'!E15</f>
        <v>101841</v>
      </c>
      <c r="F19" s="702"/>
      <c r="G19" s="702"/>
    </row>
    <row r="20" spans="2:9" ht="15.75" x14ac:dyDescent="0.25">
      <c r="C20" s="703"/>
      <c r="D20" s="703"/>
      <c r="E20" s="704">
        <v>101592</v>
      </c>
      <c r="F20" s="703"/>
      <c r="G20" s="703"/>
    </row>
    <row r="21" spans="2:9" ht="15.75" x14ac:dyDescent="0.25">
      <c r="C21" s="701"/>
      <c r="D21" s="701"/>
      <c r="E21" s="701"/>
      <c r="F21" s="701"/>
      <c r="G21" s="701"/>
    </row>
    <row r="22" spans="2:9" ht="15.75" x14ac:dyDescent="0.25">
      <c r="B22" s="705"/>
      <c r="C22" s="706"/>
      <c r="D22" s="706"/>
      <c r="E22" s="706"/>
      <c r="F22" s="706"/>
      <c r="G22" s="706"/>
      <c r="H22" s="705"/>
      <c r="I22" s="705"/>
    </row>
    <row r="23" spans="2:9" x14ac:dyDescent="0.2">
      <c r="B23" s="705"/>
      <c r="C23" s="705"/>
      <c r="D23" s="705"/>
      <c r="E23" s="705"/>
      <c r="F23" s="705"/>
      <c r="G23" s="705"/>
      <c r="H23" s="705"/>
      <c r="I23" s="705"/>
    </row>
    <row r="24" spans="2:9" x14ac:dyDescent="0.2">
      <c r="B24" s="705"/>
      <c r="C24" s="705"/>
      <c r="D24" s="705"/>
      <c r="E24" s="705"/>
      <c r="F24" s="705"/>
      <c r="G24" s="705"/>
      <c r="H24" s="705"/>
      <c r="I24" s="705"/>
    </row>
    <row r="25" spans="2:9" x14ac:dyDescent="0.2">
      <c r="B25" s="705"/>
      <c r="C25" s="705"/>
      <c r="D25" s="705"/>
      <c r="E25" s="705"/>
      <c r="F25" s="705"/>
      <c r="G25" s="705"/>
      <c r="H25" s="705"/>
      <c r="I25" s="705"/>
    </row>
    <row r="26" spans="2:9" x14ac:dyDescent="0.2">
      <c r="B26" s="705"/>
      <c r="C26" s="705"/>
      <c r="D26" s="705"/>
      <c r="E26" s="705"/>
      <c r="F26" s="705"/>
      <c r="G26" s="705"/>
      <c r="H26" s="705"/>
      <c r="I26" s="705"/>
    </row>
  </sheetData>
  <mergeCells count="10">
    <mergeCell ref="A1:N1"/>
    <mergeCell ref="A9:B9"/>
    <mergeCell ref="H9:I9"/>
    <mergeCell ref="A15:B15"/>
    <mergeCell ref="H15:I15"/>
    <mergeCell ref="B3:N3"/>
    <mergeCell ref="B4:N4"/>
    <mergeCell ref="B6:N6"/>
    <mergeCell ref="A8:G8"/>
    <mergeCell ref="H8:N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&amp;R2019.12.31.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C77B-784E-4810-8BFC-DF304CE493BD}">
  <dimension ref="A1:L82"/>
  <sheetViews>
    <sheetView zoomScaleNormal="100" workbookViewId="0">
      <selection activeCell="C8" sqref="C8:G79"/>
    </sheetView>
  </sheetViews>
  <sheetFormatPr defaultRowHeight="12.75" x14ac:dyDescent="0.2"/>
  <cols>
    <col min="1" max="1" width="11.85546875" customWidth="1"/>
    <col min="2" max="2" width="40.42578125" customWidth="1"/>
    <col min="3" max="3" width="16.7109375" customWidth="1"/>
    <col min="4" max="5" width="14.7109375" customWidth="1"/>
    <col min="6" max="6" width="12.140625" customWidth="1"/>
    <col min="7" max="7" width="17.140625" customWidth="1"/>
    <col min="8" max="8" width="18.85546875" customWidth="1"/>
    <col min="9" max="11" width="8.42578125" customWidth="1"/>
    <col min="12" max="12" width="8.7109375" customWidth="1"/>
    <col min="13" max="1025" width="8.42578125" customWidth="1"/>
  </cols>
  <sheetData>
    <row r="1" spans="1:8" ht="19.5" customHeight="1" x14ac:dyDescent="0.2">
      <c r="G1" s="469" t="s">
        <v>232</v>
      </c>
    </row>
    <row r="2" spans="1:8" ht="15.75" x14ac:dyDescent="0.25">
      <c r="A2" s="766" t="s">
        <v>499</v>
      </c>
      <c r="B2" s="766"/>
      <c r="C2" s="766"/>
      <c r="D2" s="766"/>
      <c r="E2" s="766"/>
      <c r="F2" s="766"/>
      <c r="G2" s="766"/>
    </row>
    <row r="3" spans="1:8" ht="15.75" x14ac:dyDescent="0.25">
      <c r="A3" s="766" t="s">
        <v>11</v>
      </c>
      <c r="B3" s="766"/>
      <c r="C3" s="766"/>
      <c r="D3" s="766"/>
      <c r="E3" s="766"/>
      <c r="F3" s="766"/>
      <c r="G3" s="766"/>
    </row>
    <row r="4" spans="1:8" ht="14.25" customHeight="1" thickBot="1" x14ac:dyDescent="0.25">
      <c r="A4" s="49"/>
      <c r="B4" s="49"/>
      <c r="C4" s="49"/>
      <c r="D4" s="49"/>
      <c r="E4" s="49"/>
      <c r="F4" s="49"/>
      <c r="G4" s="47" t="s">
        <v>72</v>
      </c>
    </row>
    <row r="5" spans="1:8" ht="20.25" customHeight="1" thickBot="1" x14ac:dyDescent="0.25">
      <c r="A5" s="776" t="s">
        <v>2</v>
      </c>
      <c r="B5" s="776"/>
      <c r="C5" s="776"/>
      <c r="D5" s="776"/>
      <c r="E5" s="776"/>
      <c r="F5" s="776"/>
      <c r="G5" s="776"/>
    </row>
    <row r="6" spans="1:8" ht="15.75" customHeight="1" thickBot="1" x14ac:dyDescent="0.3">
      <c r="A6" s="774" t="s">
        <v>73</v>
      </c>
      <c r="B6" s="775" t="s">
        <v>74</v>
      </c>
      <c r="C6" s="777">
        <v>2019</v>
      </c>
      <c r="D6" s="778"/>
      <c r="E6" s="778"/>
      <c r="F6" s="779"/>
      <c r="G6" s="780" t="s">
        <v>508</v>
      </c>
    </row>
    <row r="7" spans="1:8" ht="21.75" customHeight="1" thickBot="1" x14ac:dyDescent="0.25">
      <c r="A7" s="774"/>
      <c r="B7" s="775"/>
      <c r="C7" s="575" t="s">
        <v>75</v>
      </c>
      <c r="D7" s="575" t="s">
        <v>509</v>
      </c>
      <c r="E7" s="575" t="s">
        <v>510</v>
      </c>
      <c r="F7" s="601" t="s">
        <v>76</v>
      </c>
      <c r="G7" s="780"/>
      <c r="H7" s="50"/>
    </row>
    <row r="8" spans="1:8" ht="20.100000000000001" customHeight="1" x14ac:dyDescent="0.2">
      <c r="A8" s="441" t="s">
        <v>122</v>
      </c>
      <c r="B8" s="442" t="s">
        <v>233</v>
      </c>
      <c r="C8" s="443">
        <v>8381800</v>
      </c>
      <c r="D8" s="443">
        <v>8790800</v>
      </c>
      <c r="E8" s="443">
        <v>34306</v>
      </c>
      <c r="F8" s="444">
        <v>99.609751103426319</v>
      </c>
      <c r="G8" s="445">
        <v>8756494</v>
      </c>
      <c r="H8" s="470"/>
    </row>
    <row r="9" spans="1:8" ht="20.100000000000001" customHeight="1" x14ac:dyDescent="0.2">
      <c r="A9" s="446" t="s">
        <v>415</v>
      </c>
      <c r="B9" s="447" t="s">
        <v>416</v>
      </c>
      <c r="C9" s="448">
        <v>5470770</v>
      </c>
      <c r="D9" s="448">
        <v>9655360</v>
      </c>
      <c r="E9" s="443">
        <v>526940</v>
      </c>
      <c r="F9" s="444">
        <v>94.542513174029764</v>
      </c>
      <c r="G9" s="449">
        <v>9128420</v>
      </c>
      <c r="H9" s="51"/>
    </row>
    <row r="10" spans="1:8" ht="20.100000000000001" customHeight="1" x14ac:dyDescent="0.2">
      <c r="A10" s="446" t="s">
        <v>511</v>
      </c>
      <c r="B10" s="447" t="s">
        <v>512</v>
      </c>
      <c r="C10" s="448">
        <v>341000</v>
      </c>
      <c r="D10" s="448">
        <v>374000</v>
      </c>
      <c r="E10" s="443">
        <v>0</v>
      </c>
      <c r="F10" s="444">
        <v>100</v>
      </c>
      <c r="G10" s="449">
        <v>374000</v>
      </c>
      <c r="H10" s="51"/>
    </row>
    <row r="11" spans="1:8" ht="20.100000000000001" customHeight="1" x14ac:dyDescent="0.2">
      <c r="A11" s="446" t="s">
        <v>123</v>
      </c>
      <c r="B11" s="447" t="s">
        <v>124</v>
      </c>
      <c r="C11" s="448">
        <v>166480</v>
      </c>
      <c r="D11" s="448">
        <v>248880</v>
      </c>
      <c r="E11" s="443">
        <v>27180</v>
      </c>
      <c r="F11" s="444">
        <v>89.079074252651878</v>
      </c>
      <c r="G11" s="449">
        <v>221700</v>
      </c>
      <c r="H11" s="470"/>
    </row>
    <row r="12" spans="1:8" ht="20.100000000000001" customHeight="1" x14ac:dyDescent="0.2">
      <c r="A12" s="446" t="s">
        <v>125</v>
      </c>
      <c r="B12" s="447" t="s">
        <v>126</v>
      </c>
      <c r="C12" s="448">
        <v>60000</v>
      </c>
      <c r="D12" s="448">
        <v>60000</v>
      </c>
      <c r="E12" s="443">
        <v>0</v>
      </c>
      <c r="F12" s="444">
        <v>100</v>
      </c>
      <c r="G12" s="449">
        <v>60000</v>
      </c>
      <c r="H12" s="470"/>
    </row>
    <row r="13" spans="1:8" ht="20.100000000000001" customHeight="1" x14ac:dyDescent="0.2">
      <c r="A13" s="446" t="s">
        <v>127</v>
      </c>
      <c r="B13" s="447" t="s">
        <v>128</v>
      </c>
      <c r="C13" s="448">
        <v>257200</v>
      </c>
      <c r="D13" s="448">
        <v>242100</v>
      </c>
      <c r="E13" s="443">
        <v>52065</v>
      </c>
      <c r="F13" s="444">
        <v>78.494423791821561</v>
      </c>
      <c r="G13" s="449">
        <v>190035</v>
      </c>
      <c r="H13" s="51"/>
    </row>
    <row r="14" spans="1:8" ht="20.100000000000001" customHeight="1" x14ac:dyDescent="0.2">
      <c r="A14" s="446" t="s">
        <v>129</v>
      </c>
      <c r="B14" s="447" t="s">
        <v>130</v>
      </c>
      <c r="C14" s="448">
        <v>13846280</v>
      </c>
      <c r="D14" s="448">
        <v>13846280</v>
      </c>
      <c r="E14" s="443">
        <v>2091</v>
      </c>
      <c r="F14" s="444">
        <v>99.984898470925046</v>
      </c>
      <c r="G14" s="449">
        <v>13844189</v>
      </c>
      <c r="H14" s="470"/>
    </row>
    <row r="15" spans="1:8" ht="27" customHeight="1" x14ac:dyDescent="0.2">
      <c r="A15" s="446" t="s">
        <v>131</v>
      </c>
      <c r="B15" s="447" t="s">
        <v>132</v>
      </c>
      <c r="C15" s="448">
        <v>100000</v>
      </c>
      <c r="D15" s="448">
        <v>787000</v>
      </c>
      <c r="E15" s="443">
        <v>93000</v>
      </c>
      <c r="F15" s="444">
        <v>88.182973316391355</v>
      </c>
      <c r="G15" s="449">
        <v>694000</v>
      </c>
      <c r="H15" s="470"/>
    </row>
    <row r="16" spans="1:8" ht="20.100000000000001" customHeight="1" thickBot="1" x14ac:dyDescent="0.25">
      <c r="A16" s="450" t="s">
        <v>133</v>
      </c>
      <c r="B16" s="451" t="s">
        <v>417</v>
      </c>
      <c r="C16" s="452">
        <v>350000</v>
      </c>
      <c r="D16" s="452">
        <v>300000</v>
      </c>
      <c r="E16" s="443">
        <v>96555</v>
      </c>
      <c r="F16" s="444">
        <v>67.814999999999998</v>
      </c>
      <c r="G16" s="453">
        <v>203445</v>
      </c>
      <c r="H16" s="470"/>
    </row>
    <row r="17" spans="1:8" ht="24.95" customHeight="1" thickBot="1" x14ac:dyDescent="0.25">
      <c r="A17" s="783" t="s">
        <v>3</v>
      </c>
      <c r="B17" s="783"/>
      <c r="C17" s="471">
        <v>28973530</v>
      </c>
      <c r="D17" s="471">
        <v>34304420</v>
      </c>
      <c r="E17" s="471">
        <v>832137</v>
      </c>
      <c r="F17" s="472">
        <v>97.574257194845444</v>
      </c>
      <c r="G17" s="473">
        <v>33472283</v>
      </c>
      <c r="H17" s="51"/>
    </row>
    <row r="18" spans="1:8" ht="20.100000000000001" customHeight="1" x14ac:dyDescent="0.2">
      <c r="A18" s="441" t="s">
        <v>134</v>
      </c>
      <c r="B18" s="442" t="s">
        <v>135</v>
      </c>
      <c r="C18" s="443">
        <v>5493529.5750000002</v>
      </c>
      <c r="D18" s="443">
        <v>5867079.5750000002</v>
      </c>
      <c r="E18" s="443">
        <v>332658.57500000019</v>
      </c>
      <c r="F18" s="444">
        <v>94.330082441399298</v>
      </c>
      <c r="G18" s="445">
        <v>5534421</v>
      </c>
      <c r="H18" s="470"/>
    </row>
    <row r="19" spans="1:8" ht="20.100000000000001" customHeight="1" thickBot="1" x14ac:dyDescent="0.25">
      <c r="A19" s="450" t="s">
        <v>136</v>
      </c>
      <c r="B19" s="451" t="s">
        <v>137</v>
      </c>
      <c r="C19" s="452">
        <v>135550</v>
      </c>
      <c r="D19" s="452">
        <v>163000</v>
      </c>
      <c r="E19" s="443">
        <v>-16589</v>
      </c>
      <c r="F19" s="444">
        <v>110.17730061349693</v>
      </c>
      <c r="G19" s="453">
        <v>179589</v>
      </c>
      <c r="H19" s="470"/>
    </row>
    <row r="20" spans="1:8" ht="24.95" customHeight="1" thickBot="1" x14ac:dyDescent="0.25">
      <c r="A20" s="783" t="s">
        <v>69</v>
      </c>
      <c r="B20" s="783"/>
      <c r="C20" s="471">
        <v>5629079.5750000002</v>
      </c>
      <c r="D20" s="471">
        <v>6030079.5750000002</v>
      </c>
      <c r="E20" s="471">
        <v>316069.57500000019</v>
      </c>
      <c r="F20" s="472">
        <v>94.758451010988523</v>
      </c>
      <c r="G20" s="473">
        <v>5714010</v>
      </c>
      <c r="H20" s="51"/>
    </row>
    <row r="21" spans="1:8" ht="20.100000000000001" customHeight="1" x14ac:dyDescent="0.2">
      <c r="A21" s="441" t="s">
        <v>138</v>
      </c>
      <c r="B21" s="442" t="s">
        <v>139</v>
      </c>
      <c r="C21" s="443">
        <v>130000</v>
      </c>
      <c r="D21" s="443">
        <v>150000</v>
      </c>
      <c r="E21" s="443">
        <v>115270</v>
      </c>
      <c r="F21" s="444">
        <v>23.153333333333332</v>
      </c>
      <c r="G21" s="445">
        <v>34730</v>
      </c>
      <c r="H21" s="470"/>
    </row>
    <row r="22" spans="1:8" ht="20.100000000000001" hidden="1" customHeight="1" x14ac:dyDescent="0.2">
      <c r="A22" s="446" t="s">
        <v>418</v>
      </c>
      <c r="B22" s="447" t="s">
        <v>419</v>
      </c>
      <c r="C22" s="448"/>
      <c r="D22" s="448"/>
      <c r="E22" s="443">
        <v>0</v>
      </c>
      <c r="F22" s="444" t="e">
        <v>#DIV/0!</v>
      </c>
      <c r="G22" s="449"/>
      <c r="H22" s="51"/>
    </row>
    <row r="23" spans="1:8" ht="20.100000000000001" hidden="1" customHeight="1" x14ac:dyDescent="0.2">
      <c r="A23" s="446" t="s">
        <v>420</v>
      </c>
      <c r="B23" s="447" t="s">
        <v>421</v>
      </c>
      <c r="C23" s="448"/>
      <c r="D23" s="448"/>
      <c r="E23" s="443">
        <v>0</v>
      </c>
      <c r="F23" s="444" t="e">
        <v>#DIV/0!</v>
      </c>
      <c r="G23" s="449"/>
      <c r="H23" s="51"/>
    </row>
    <row r="24" spans="1:8" ht="20.100000000000001" hidden="1" customHeight="1" x14ac:dyDescent="0.2">
      <c r="A24" s="446" t="s">
        <v>422</v>
      </c>
      <c r="B24" s="447" t="s">
        <v>423</v>
      </c>
      <c r="C24" s="448"/>
      <c r="D24" s="448"/>
      <c r="E24" s="443">
        <v>0</v>
      </c>
      <c r="F24" s="444" t="e">
        <v>#DIV/0!</v>
      </c>
      <c r="G24" s="449"/>
      <c r="H24" s="51"/>
    </row>
    <row r="25" spans="1:8" ht="20.100000000000001" customHeight="1" x14ac:dyDescent="0.2">
      <c r="A25" s="446" t="s">
        <v>140</v>
      </c>
      <c r="B25" s="447" t="s">
        <v>141</v>
      </c>
      <c r="C25" s="448">
        <v>4752000</v>
      </c>
      <c r="D25" s="448">
        <v>5467000</v>
      </c>
      <c r="E25" s="443">
        <v>484858</v>
      </c>
      <c r="F25" s="444">
        <v>91.131187122736421</v>
      </c>
      <c r="G25" s="449">
        <v>4982142</v>
      </c>
      <c r="H25" s="51"/>
    </row>
    <row r="26" spans="1:8" ht="20.100000000000001" hidden="1" customHeight="1" x14ac:dyDescent="0.2">
      <c r="A26" s="446" t="s">
        <v>424</v>
      </c>
      <c r="B26" s="474" t="s">
        <v>425</v>
      </c>
      <c r="C26" s="448"/>
      <c r="D26" s="448"/>
      <c r="E26" s="443">
        <v>0</v>
      </c>
      <c r="F26" s="444" t="e">
        <v>#DIV/0!</v>
      </c>
      <c r="G26" s="449"/>
      <c r="H26" s="51"/>
    </row>
    <row r="27" spans="1:8" ht="20.100000000000001" hidden="1" customHeight="1" x14ac:dyDescent="0.2">
      <c r="A27" s="446" t="s">
        <v>426</v>
      </c>
      <c r="B27" s="474" t="s">
        <v>427</v>
      </c>
      <c r="C27" s="448"/>
      <c r="D27" s="448"/>
      <c r="E27" s="443">
        <v>0</v>
      </c>
      <c r="F27" s="444" t="e">
        <v>#DIV/0!</v>
      </c>
      <c r="G27" s="449"/>
      <c r="H27" s="51"/>
    </row>
    <row r="28" spans="1:8" ht="20.100000000000001" hidden="1" customHeight="1" x14ac:dyDescent="0.2">
      <c r="A28" s="446" t="s">
        <v>428</v>
      </c>
      <c r="B28" s="474" t="s">
        <v>429</v>
      </c>
      <c r="C28" s="448"/>
      <c r="D28" s="448"/>
      <c r="E28" s="443">
        <v>0</v>
      </c>
      <c r="F28" s="444" t="e">
        <v>#DIV/0!</v>
      </c>
      <c r="G28" s="449"/>
      <c r="H28" s="51"/>
    </row>
    <row r="29" spans="1:8" ht="20.100000000000001" hidden="1" customHeight="1" x14ac:dyDescent="0.2">
      <c r="A29" s="446" t="s">
        <v>430</v>
      </c>
      <c r="B29" s="474" t="s">
        <v>431</v>
      </c>
      <c r="C29" s="448"/>
      <c r="D29" s="448"/>
      <c r="E29" s="443">
        <v>0</v>
      </c>
      <c r="F29" s="444" t="e">
        <v>#DIV/0!</v>
      </c>
      <c r="G29" s="449"/>
      <c r="H29" s="51"/>
    </row>
    <row r="30" spans="1:8" ht="20.100000000000001" hidden="1" customHeight="1" x14ac:dyDescent="0.2">
      <c r="A30" s="446" t="s">
        <v>432</v>
      </c>
      <c r="B30" s="474" t="s">
        <v>433</v>
      </c>
      <c r="C30" s="448"/>
      <c r="D30" s="448"/>
      <c r="E30" s="443">
        <v>0</v>
      </c>
      <c r="F30" s="444" t="e">
        <v>#DIV/0!</v>
      </c>
      <c r="G30" s="449"/>
      <c r="H30" s="51"/>
    </row>
    <row r="31" spans="1:8" ht="19.5" hidden="1" customHeight="1" x14ac:dyDescent="0.2">
      <c r="A31" s="446" t="s">
        <v>434</v>
      </c>
      <c r="B31" s="474" t="s">
        <v>435</v>
      </c>
      <c r="C31" s="448"/>
      <c r="D31" s="448"/>
      <c r="E31" s="443">
        <v>0</v>
      </c>
      <c r="F31" s="444" t="e">
        <v>#DIV/0!</v>
      </c>
      <c r="G31" s="449"/>
      <c r="H31" s="51"/>
    </row>
    <row r="32" spans="1:8" ht="20.100000000000001" customHeight="1" x14ac:dyDescent="0.2">
      <c r="A32" s="446" t="s">
        <v>142</v>
      </c>
      <c r="B32" s="447" t="s">
        <v>436</v>
      </c>
      <c r="C32" s="448">
        <v>50000</v>
      </c>
      <c r="D32" s="448">
        <v>50000</v>
      </c>
      <c r="E32" s="443">
        <v>7568</v>
      </c>
      <c r="F32" s="444">
        <v>84.86399999999999</v>
      </c>
      <c r="G32" s="449">
        <v>42432</v>
      </c>
      <c r="H32" s="51"/>
    </row>
    <row r="33" spans="1:8" ht="20.100000000000001" customHeight="1" x14ac:dyDescent="0.2">
      <c r="A33" s="446" t="s">
        <v>143</v>
      </c>
      <c r="B33" s="447" t="s">
        <v>144</v>
      </c>
      <c r="C33" s="448">
        <v>180000</v>
      </c>
      <c r="D33" s="448">
        <v>180000</v>
      </c>
      <c r="E33" s="443">
        <v>38702</v>
      </c>
      <c r="F33" s="444">
        <v>78.498888888888885</v>
      </c>
      <c r="G33" s="449">
        <v>141298</v>
      </c>
      <c r="H33" s="51"/>
    </row>
    <row r="34" spans="1:8" ht="20.100000000000001" customHeight="1" x14ac:dyDescent="0.2">
      <c r="A34" s="446" t="s">
        <v>145</v>
      </c>
      <c r="B34" s="447" t="s">
        <v>146</v>
      </c>
      <c r="C34" s="448"/>
      <c r="D34" s="448"/>
      <c r="E34" s="443">
        <v>0</v>
      </c>
      <c r="F34" s="444"/>
      <c r="G34" s="449"/>
      <c r="H34" s="51"/>
    </row>
    <row r="35" spans="1:8" ht="20.100000000000001" customHeight="1" x14ac:dyDescent="0.2">
      <c r="A35" s="446" t="s">
        <v>437</v>
      </c>
      <c r="B35" s="474" t="s">
        <v>438</v>
      </c>
      <c r="C35" s="448">
        <v>3230000</v>
      </c>
      <c r="D35" s="448">
        <v>2900000</v>
      </c>
      <c r="E35" s="443">
        <v>-50612</v>
      </c>
      <c r="F35" s="444">
        <v>101.74524137931033</v>
      </c>
      <c r="G35" s="449">
        <v>2950612</v>
      </c>
      <c r="H35" s="51"/>
    </row>
    <row r="36" spans="1:8" ht="20.100000000000001" customHeight="1" x14ac:dyDescent="0.2">
      <c r="A36" s="446" t="s">
        <v>439</v>
      </c>
      <c r="B36" s="474" t="s">
        <v>440</v>
      </c>
      <c r="C36" s="448">
        <v>1770000</v>
      </c>
      <c r="D36" s="448">
        <v>1800000</v>
      </c>
      <c r="E36" s="443">
        <v>486812</v>
      </c>
      <c r="F36" s="444">
        <v>72.954888888888888</v>
      </c>
      <c r="G36" s="449">
        <v>1313188</v>
      </c>
      <c r="H36" s="51"/>
    </row>
    <row r="37" spans="1:8" ht="20.100000000000001" customHeight="1" x14ac:dyDescent="0.2">
      <c r="A37" s="446" t="s">
        <v>441</v>
      </c>
      <c r="B37" s="474" t="s">
        <v>442</v>
      </c>
      <c r="C37" s="448">
        <v>260000</v>
      </c>
      <c r="D37" s="448">
        <v>581000</v>
      </c>
      <c r="E37" s="443">
        <v>378792</v>
      </c>
      <c r="F37" s="444">
        <v>34.80344234079174</v>
      </c>
      <c r="G37" s="449">
        <v>202208</v>
      </c>
      <c r="H37" s="51"/>
    </row>
    <row r="38" spans="1:8" ht="20.100000000000001" customHeight="1" x14ac:dyDescent="0.2">
      <c r="A38" s="446" t="s">
        <v>147</v>
      </c>
      <c r="B38" s="447" t="s">
        <v>148</v>
      </c>
      <c r="C38" s="448">
        <v>13703000</v>
      </c>
      <c r="D38" s="448">
        <v>14291000</v>
      </c>
      <c r="E38" s="443">
        <v>980</v>
      </c>
      <c r="F38" s="444">
        <v>99.993142537261221</v>
      </c>
      <c r="G38" s="449">
        <v>14290020</v>
      </c>
      <c r="H38" s="51"/>
    </row>
    <row r="39" spans="1:8" ht="20.100000000000001" customHeight="1" x14ac:dyDescent="0.2">
      <c r="A39" s="446" t="s">
        <v>149</v>
      </c>
      <c r="B39" s="447" t="s">
        <v>150</v>
      </c>
      <c r="C39" s="448">
        <v>680000</v>
      </c>
      <c r="D39" s="448">
        <v>689000</v>
      </c>
      <c r="E39" s="443">
        <v>198928</v>
      </c>
      <c r="F39" s="444">
        <v>71.128011611030487</v>
      </c>
      <c r="G39" s="449">
        <v>490072</v>
      </c>
      <c r="H39" s="51"/>
    </row>
    <row r="40" spans="1:8" ht="20.100000000000001" customHeight="1" x14ac:dyDescent="0.2">
      <c r="A40" s="446" t="s">
        <v>151</v>
      </c>
      <c r="B40" s="447" t="s">
        <v>152</v>
      </c>
      <c r="C40" s="448">
        <v>3210000</v>
      </c>
      <c r="D40" s="448">
        <v>3431000</v>
      </c>
      <c r="E40" s="443">
        <v>569373</v>
      </c>
      <c r="F40" s="444">
        <v>83.405042261731282</v>
      </c>
      <c r="G40" s="449">
        <v>2861627</v>
      </c>
      <c r="H40" s="51"/>
    </row>
    <row r="41" spans="1:8" ht="20.100000000000001" customHeight="1" x14ac:dyDescent="0.2">
      <c r="A41" s="446" t="s">
        <v>153</v>
      </c>
      <c r="B41" s="447" t="s">
        <v>154</v>
      </c>
      <c r="C41" s="448">
        <v>3390000</v>
      </c>
      <c r="D41" s="448">
        <v>3289000</v>
      </c>
      <c r="E41" s="443">
        <v>132984</v>
      </c>
      <c r="F41" s="444">
        <v>95.956704165399813</v>
      </c>
      <c r="G41" s="449">
        <v>3156016</v>
      </c>
      <c r="H41" s="51"/>
    </row>
    <row r="42" spans="1:8" ht="20.100000000000001" customHeight="1" x14ac:dyDescent="0.2">
      <c r="A42" s="446" t="s">
        <v>155</v>
      </c>
      <c r="B42" s="447" t="s">
        <v>156</v>
      </c>
      <c r="C42" s="448">
        <v>4797000</v>
      </c>
      <c r="D42" s="448">
        <v>4958000</v>
      </c>
      <c r="E42" s="443">
        <v>272600</v>
      </c>
      <c r="F42" s="444">
        <v>94.501815248083915</v>
      </c>
      <c r="G42" s="449">
        <v>4685400</v>
      </c>
      <c r="H42" s="51"/>
    </row>
    <row r="43" spans="1:8" ht="20.100000000000001" customHeight="1" x14ac:dyDescent="0.2">
      <c r="A43" s="446" t="s">
        <v>157</v>
      </c>
      <c r="B43" s="447" t="s">
        <v>158</v>
      </c>
      <c r="C43" s="448">
        <v>210000</v>
      </c>
      <c r="D43" s="448">
        <v>238000</v>
      </c>
      <c r="E43" s="443">
        <v>66219</v>
      </c>
      <c r="F43" s="444">
        <v>72.176890756302527</v>
      </c>
      <c r="G43" s="449">
        <v>171781</v>
      </c>
      <c r="H43" s="51"/>
    </row>
    <row r="44" spans="1:8" ht="19.5" customHeight="1" x14ac:dyDescent="0.2">
      <c r="A44" s="446" t="s">
        <v>159</v>
      </c>
      <c r="B44" s="447" t="s">
        <v>160</v>
      </c>
      <c r="C44" s="448">
        <v>9400175</v>
      </c>
      <c r="D44" s="448">
        <v>9667175</v>
      </c>
      <c r="E44" s="443">
        <v>1713986</v>
      </c>
      <c r="F44" s="444">
        <v>82.270042696030643</v>
      </c>
      <c r="G44" s="449">
        <v>7953189</v>
      </c>
      <c r="H44" s="51"/>
    </row>
    <row r="45" spans="1:8" ht="20.100000000000001" customHeight="1" x14ac:dyDescent="0.2">
      <c r="A45" s="446" t="s">
        <v>161</v>
      </c>
      <c r="B45" s="447" t="s">
        <v>162</v>
      </c>
      <c r="C45" s="448">
        <v>2600000</v>
      </c>
      <c r="D45" s="448">
        <v>5793000</v>
      </c>
      <c r="E45" s="443">
        <v>782000</v>
      </c>
      <c r="F45" s="444">
        <v>86.500949421715873</v>
      </c>
      <c r="G45" s="449">
        <v>5011000</v>
      </c>
      <c r="H45" s="51"/>
    </row>
    <row r="46" spans="1:8" ht="20.100000000000001" customHeight="1" x14ac:dyDescent="0.2">
      <c r="A46" s="446" t="s">
        <v>163</v>
      </c>
      <c r="B46" s="447" t="s">
        <v>164</v>
      </c>
      <c r="C46" s="448"/>
      <c r="D46" s="448"/>
      <c r="E46" s="443">
        <v>0</v>
      </c>
      <c r="F46" s="444"/>
      <c r="G46" s="449"/>
      <c r="H46" s="51"/>
    </row>
    <row r="47" spans="1:8" ht="20.100000000000001" customHeight="1" x14ac:dyDescent="0.2">
      <c r="A47" s="446" t="s">
        <v>165</v>
      </c>
      <c r="B47" s="447" t="s">
        <v>166</v>
      </c>
      <c r="C47" s="448"/>
      <c r="D47" s="448"/>
      <c r="E47" s="443">
        <v>0</v>
      </c>
      <c r="F47" s="444"/>
      <c r="G47" s="449"/>
      <c r="H47" s="51"/>
    </row>
    <row r="48" spans="1:8" ht="20.100000000000001" customHeight="1" thickBot="1" x14ac:dyDescent="0.25">
      <c r="A48" s="450" t="s">
        <v>443</v>
      </c>
      <c r="B48" s="451" t="s">
        <v>444</v>
      </c>
      <c r="C48" s="452">
        <v>10000</v>
      </c>
      <c r="D48" s="452">
        <v>10000</v>
      </c>
      <c r="E48" s="443">
        <v>5418</v>
      </c>
      <c r="F48" s="444">
        <v>45.82</v>
      </c>
      <c r="G48" s="453">
        <v>4582</v>
      </c>
      <c r="H48" s="51"/>
    </row>
    <row r="49" spans="1:12" ht="24.95" customHeight="1" thickBot="1" x14ac:dyDescent="0.25">
      <c r="A49" s="783" t="s">
        <v>5</v>
      </c>
      <c r="B49" s="783"/>
      <c r="C49" s="475">
        <v>48372175</v>
      </c>
      <c r="D49" s="475">
        <v>53494175</v>
      </c>
      <c r="E49" s="475">
        <v>5203878</v>
      </c>
      <c r="F49" s="476">
        <v>90.272066070745083</v>
      </c>
      <c r="G49" s="475">
        <v>48290297</v>
      </c>
      <c r="H49" s="51"/>
    </row>
    <row r="50" spans="1:12" ht="21.75" customHeight="1" x14ac:dyDescent="0.2">
      <c r="A50" s="454" t="s">
        <v>217</v>
      </c>
      <c r="B50" s="477" t="s">
        <v>445</v>
      </c>
      <c r="C50" s="478">
        <v>260000</v>
      </c>
      <c r="D50" s="478">
        <v>0</v>
      </c>
      <c r="E50" s="456">
        <v>0</v>
      </c>
      <c r="F50" s="444"/>
      <c r="G50" s="458">
        <v>0</v>
      </c>
      <c r="H50" s="51"/>
    </row>
    <row r="51" spans="1:12" ht="20.100000000000001" customHeight="1" x14ac:dyDescent="0.2">
      <c r="A51" s="441" t="s">
        <v>446</v>
      </c>
      <c r="B51" s="442" t="s">
        <v>447</v>
      </c>
      <c r="C51" s="443">
        <v>60000</v>
      </c>
      <c r="D51" s="443">
        <v>60000</v>
      </c>
      <c r="E51" s="479">
        <v>-2490</v>
      </c>
      <c r="F51" s="444">
        <v>104.15</v>
      </c>
      <c r="G51" s="445">
        <v>62490</v>
      </c>
      <c r="H51" s="52"/>
    </row>
    <row r="52" spans="1:12" ht="20.100000000000001" customHeight="1" x14ac:dyDescent="0.2">
      <c r="A52" s="446" t="s">
        <v>167</v>
      </c>
      <c r="B52" s="447" t="s">
        <v>168</v>
      </c>
      <c r="C52" s="448">
        <v>400000</v>
      </c>
      <c r="D52" s="448">
        <v>539000</v>
      </c>
      <c r="E52" s="479">
        <v>0</v>
      </c>
      <c r="F52" s="444">
        <v>100</v>
      </c>
      <c r="G52" s="449">
        <v>539000</v>
      </c>
      <c r="H52" s="52"/>
    </row>
    <row r="53" spans="1:12" ht="20.100000000000001" customHeight="1" x14ac:dyDescent="0.2">
      <c r="A53" s="446" t="s">
        <v>169</v>
      </c>
      <c r="B53" s="447" t="s">
        <v>170</v>
      </c>
      <c r="C53" s="448">
        <v>3200000</v>
      </c>
      <c r="D53" s="448">
        <v>3140000</v>
      </c>
      <c r="E53" s="479">
        <v>0</v>
      </c>
      <c r="F53" s="444">
        <v>100</v>
      </c>
      <c r="G53" s="449">
        <v>3140000</v>
      </c>
      <c r="H53" s="52"/>
    </row>
    <row r="54" spans="1:12" ht="20.100000000000001" customHeight="1" x14ac:dyDescent="0.2">
      <c r="A54" s="446" t="s">
        <v>171</v>
      </c>
      <c r="B54" s="447" t="s">
        <v>172</v>
      </c>
      <c r="C54" s="448">
        <v>1920000</v>
      </c>
      <c r="D54" s="448">
        <v>2307000</v>
      </c>
      <c r="E54" s="479">
        <v>11000</v>
      </c>
      <c r="F54" s="444">
        <v>99.523190290420459</v>
      </c>
      <c r="G54" s="449">
        <v>2296000</v>
      </c>
      <c r="H54" s="52"/>
    </row>
    <row r="55" spans="1:12" ht="20.100000000000001" customHeight="1" x14ac:dyDescent="0.2">
      <c r="A55" s="446" t="s">
        <v>173</v>
      </c>
      <c r="B55" s="447" t="s">
        <v>174</v>
      </c>
      <c r="C55" s="448">
        <v>112000</v>
      </c>
      <c r="D55" s="448">
        <v>69000</v>
      </c>
      <c r="E55" s="479">
        <v>420</v>
      </c>
      <c r="F55" s="444">
        <v>99.391304347826079</v>
      </c>
      <c r="G55" s="449">
        <v>68580</v>
      </c>
      <c r="H55" s="52"/>
    </row>
    <row r="56" spans="1:12" ht="18.75" customHeight="1" thickBot="1" x14ac:dyDescent="0.25">
      <c r="A56" s="450" t="s">
        <v>448</v>
      </c>
      <c r="B56" s="451" t="s">
        <v>449</v>
      </c>
      <c r="C56" s="452">
        <v>900000</v>
      </c>
      <c r="D56" s="452">
        <v>0</v>
      </c>
      <c r="E56" s="462">
        <v>0</v>
      </c>
      <c r="F56" s="444"/>
      <c r="G56" s="453">
        <v>0</v>
      </c>
      <c r="H56" s="52"/>
    </row>
    <row r="57" spans="1:12" ht="25.5" customHeight="1" thickBot="1" x14ac:dyDescent="0.25">
      <c r="A57" s="783" t="s">
        <v>450</v>
      </c>
      <c r="B57" s="783"/>
      <c r="C57" s="475">
        <v>6852000</v>
      </c>
      <c r="D57" s="475">
        <v>6115000</v>
      </c>
      <c r="E57" s="475">
        <v>8930</v>
      </c>
      <c r="F57" s="476">
        <v>99.853965658217504</v>
      </c>
      <c r="G57" s="473">
        <v>6106070</v>
      </c>
      <c r="H57" s="52"/>
    </row>
    <row r="58" spans="1:12" ht="24.95" customHeight="1" x14ac:dyDescent="0.2">
      <c r="A58" s="441" t="s">
        <v>175</v>
      </c>
      <c r="B58" s="442" t="s">
        <v>176</v>
      </c>
      <c r="C58" s="443">
        <v>300000</v>
      </c>
      <c r="D58" s="443">
        <v>10000</v>
      </c>
      <c r="E58" s="443">
        <v>2411</v>
      </c>
      <c r="F58" s="444">
        <v>75.89</v>
      </c>
      <c r="G58" s="445">
        <v>7589</v>
      </c>
      <c r="H58" s="52"/>
    </row>
    <row r="59" spans="1:12" ht="24.95" customHeight="1" x14ac:dyDescent="0.2">
      <c r="A59" s="446" t="s">
        <v>177</v>
      </c>
      <c r="B59" s="447" t="s">
        <v>178</v>
      </c>
      <c r="C59" s="448"/>
      <c r="D59" s="448"/>
      <c r="E59" s="443">
        <v>0</v>
      </c>
      <c r="F59" s="444"/>
      <c r="G59" s="449"/>
      <c r="H59" s="52"/>
      <c r="L59" s="15"/>
    </row>
    <row r="60" spans="1:12" ht="24.95" customHeight="1" x14ac:dyDescent="0.2">
      <c r="A60" s="446" t="s">
        <v>448</v>
      </c>
      <c r="B60" s="447" t="s">
        <v>179</v>
      </c>
      <c r="C60" s="448">
        <v>7416000</v>
      </c>
      <c r="D60" s="448">
        <v>6444000</v>
      </c>
      <c r="E60" s="443">
        <v>341696</v>
      </c>
      <c r="F60" s="444">
        <v>94.69745499689634</v>
      </c>
      <c r="G60" s="449">
        <v>6102304</v>
      </c>
      <c r="H60" s="53"/>
    </row>
    <row r="61" spans="1:12" ht="24.95" customHeight="1" x14ac:dyDescent="0.2">
      <c r="A61" s="446" t="s">
        <v>451</v>
      </c>
      <c r="B61" s="447" t="s">
        <v>452</v>
      </c>
      <c r="C61" s="448"/>
      <c r="D61" s="448"/>
      <c r="E61" s="443">
        <v>0</v>
      </c>
      <c r="F61" s="444"/>
      <c r="G61" s="449"/>
      <c r="H61" s="53"/>
    </row>
    <row r="62" spans="1:12" ht="24.95" customHeight="1" thickBot="1" x14ac:dyDescent="0.25">
      <c r="A62" s="450" t="s">
        <v>180</v>
      </c>
      <c r="B62" s="451" t="s">
        <v>181</v>
      </c>
      <c r="C62" s="452">
        <v>2482000</v>
      </c>
      <c r="D62" s="452">
        <v>2829000</v>
      </c>
      <c r="E62" s="443">
        <v>3699</v>
      </c>
      <c r="F62" s="444">
        <v>99.869247083775178</v>
      </c>
      <c r="G62" s="453">
        <v>2825301</v>
      </c>
      <c r="H62" s="53"/>
    </row>
    <row r="63" spans="1:12" ht="24.95" customHeight="1" thickBot="1" x14ac:dyDescent="0.25">
      <c r="A63" s="784" t="s">
        <v>453</v>
      </c>
      <c r="B63" s="784"/>
      <c r="C63" s="321">
        <v>10198000</v>
      </c>
      <c r="D63" s="321">
        <v>9283000</v>
      </c>
      <c r="E63" s="321">
        <v>347806</v>
      </c>
      <c r="F63" s="480">
        <v>96.253301734353116</v>
      </c>
      <c r="G63" s="322">
        <v>8935194</v>
      </c>
      <c r="H63" s="52"/>
    </row>
    <row r="64" spans="1:12" ht="20.100000000000001" customHeight="1" x14ac:dyDescent="0.2">
      <c r="A64" s="441" t="s">
        <v>182</v>
      </c>
      <c r="B64" s="442" t="s">
        <v>183</v>
      </c>
      <c r="C64" s="443">
        <v>380000</v>
      </c>
      <c r="D64" s="443">
        <v>380000</v>
      </c>
      <c r="E64" s="481">
        <v>380000</v>
      </c>
      <c r="F64" s="482">
        <v>0</v>
      </c>
      <c r="G64" s="445">
        <v>0</v>
      </c>
      <c r="H64" s="52"/>
    </row>
    <row r="65" spans="1:10" x14ac:dyDescent="0.2">
      <c r="A65" s="446" t="s">
        <v>184</v>
      </c>
      <c r="B65" s="447" t="s">
        <v>185</v>
      </c>
      <c r="C65" s="448">
        <v>1000000</v>
      </c>
      <c r="D65" s="448">
        <v>1000000</v>
      </c>
      <c r="E65" s="481">
        <v>1000000</v>
      </c>
      <c r="F65" s="482">
        <v>0</v>
      </c>
      <c r="G65" s="449">
        <v>0</v>
      </c>
      <c r="H65" s="52"/>
    </row>
    <row r="66" spans="1:10" x14ac:dyDescent="0.2">
      <c r="A66" s="446" t="s">
        <v>186</v>
      </c>
      <c r="B66" s="447" t="s">
        <v>187</v>
      </c>
      <c r="C66" s="448">
        <v>200000</v>
      </c>
      <c r="D66" s="448">
        <v>219000</v>
      </c>
      <c r="E66" s="481">
        <v>200102</v>
      </c>
      <c r="F66" s="482">
        <v>8.6292237442922382</v>
      </c>
      <c r="G66" s="449">
        <v>18898</v>
      </c>
      <c r="H66" s="53"/>
    </row>
    <row r="67" spans="1:10" x14ac:dyDescent="0.2">
      <c r="A67" s="446" t="s">
        <v>188</v>
      </c>
      <c r="B67" s="447" t="s">
        <v>62</v>
      </c>
      <c r="C67" s="448">
        <v>6210000</v>
      </c>
      <c r="D67" s="448">
        <v>7337000</v>
      </c>
      <c r="E67" s="481">
        <v>2748938</v>
      </c>
      <c r="F67" s="482">
        <v>62.533215210576529</v>
      </c>
      <c r="G67" s="449">
        <v>4588062</v>
      </c>
      <c r="H67" s="53"/>
      <c r="J67" s="54"/>
    </row>
    <row r="68" spans="1:10" x14ac:dyDescent="0.2">
      <c r="A68" s="446" t="s">
        <v>189</v>
      </c>
      <c r="B68" s="447" t="s">
        <v>190</v>
      </c>
      <c r="C68" s="448">
        <v>1833992</v>
      </c>
      <c r="D68" s="448">
        <v>2146100</v>
      </c>
      <c r="E68" s="481">
        <v>902220</v>
      </c>
      <c r="F68" s="482">
        <v>57.960020502306506</v>
      </c>
      <c r="G68" s="449">
        <v>1243880</v>
      </c>
      <c r="H68" s="53"/>
    </row>
    <row r="69" spans="1:10" x14ac:dyDescent="0.2">
      <c r="A69" s="446" t="s">
        <v>191</v>
      </c>
      <c r="B69" s="447" t="s">
        <v>64</v>
      </c>
      <c r="C69" s="448">
        <v>23218000</v>
      </c>
      <c r="D69" s="448">
        <v>23523000</v>
      </c>
      <c r="E69" s="481">
        <v>20971000</v>
      </c>
      <c r="F69" s="482">
        <v>10.848956340602815</v>
      </c>
      <c r="G69" s="449">
        <v>2552000</v>
      </c>
      <c r="H69" s="53"/>
    </row>
    <row r="70" spans="1:10" x14ac:dyDescent="0.2">
      <c r="A70" s="446" t="s">
        <v>192</v>
      </c>
      <c r="B70" s="447" t="s">
        <v>193</v>
      </c>
      <c r="C70" s="448">
        <v>5200000</v>
      </c>
      <c r="D70" s="448">
        <v>1230000</v>
      </c>
      <c r="E70" s="481">
        <v>9355</v>
      </c>
      <c r="F70" s="482">
        <v>99.239430894308938</v>
      </c>
      <c r="G70" s="449">
        <v>1220645</v>
      </c>
      <c r="H70" s="53"/>
    </row>
    <row r="71" spans="1:10" ht="13.5" thickBot="1" x14ac:dyDescent="0.25">
      <c r="A71" s="450" t="s">
        <v>194</v>
      </c>
      <c r="B71" s="451" t="s">
        <v>195</v>
      </c>
      <c r="C71" s="452">
        <v>7672900</v>
      </c>
      <c r="D71" s="452">
        <v>6688900</v>
      </c>
      <c r="E71" s="481">
        <v>5670286</v>
      </c>
      <c r="F71" s="482">
        <v>15.22842320859932</v>
      </c>
      <c r="G71" s="453">
        <v>1018614</v>
      </c>
      <c r="H71" s="53"/>
    </row>
    <row r="72" spans="1:10" ht="13.5" thickBot="1" x14ac:dyDescent="0.25">
      <c r="A72" s="783" t="s">
        <v>454</v>
      </c>
      <c r="B72" s="783"/>
      <c r="C72" s="483">
        <v>45714892</v>
      </c>
      <c r="D72" s="483">
        <v>42524000</v>
      </c>
      <c r="E72" s="483">
        <v>31881901</v>
      </c>
      <c r="F72" s="484">
        <v>25.026100554980719</v>
      </c>
      <c r="G72" s="473">
        <v>10642099</v>
      </c>
      <c r="H72" s="53"/>
    </row>
    <row r="73" spans="1:10" ht="24.75" thickBot="1" x14ac:dyDescent="0.25">
      <c r="A73" s="485" t="s">
        <v>455</v>
      </c>
      <c r="B73" s="486" t="s">
        <v>456</v>
      </c>
      <c r="C73" s="471">
        <v>0</v>
      </c>
      <c r="D73" s="471">
        <v>0</v>
      </c>
      <c r="E73" s="471">
        <v>0</v>
      </c>
      <c r="F73" s="484"/>
      <c r="G73" s="487">
        <v>0</v>
      </c>
      <c r="H73" s="53"/>
    </row>
    <row r="74" spans="1:10" ht="24.75" thickBot="1" x14ac:dyDescent="0.25">
      <c r="A74" s="488" t="s">
        <v>71</v>
      </c>
      <c r="B74" s="489" t="s">
        <v>196</v>
      </c>
      <c r="C74" s="490">
        <v>2847374</v>
      </c>
      <c r="D74" s="490">
        <v>3065190</v>
      </c>
      <c r="E74" s="471">
        <v>0</v>
      </c>
      <c r="F74" s="484">
        <v>100</v>
      </c>
      <c r="G74" s="323">
        <v>3065190</v>
      </c>
      <c r="H74" s="53"/>
    </row>
    <row r="75" spans="1:10" ht="13.5" thickBot="1" x14ac:dyDescent="0.25">
      <c r="A75" s="491" t="s">
        <v>197</v>
      </c>
      <c r="B75" s="489" t="s">
        <v>198</v>
      </c>
      <c r="C75" s="492">
        <v>64249450</v>
      </c>
      <c r="D75" s="492">
        <v>64249450</v>
      </c>
      <c r="E75" s="471">
        <v>4241377</v>
      </c>
      <c r="F75" s="484">
        <v>93.398578509232379</v>
      </c>
      <c r="G75" s="487">
        <v>60008073</v>
      </c>
      <c r="H75" s="53"/>
    </row>
    <row r="76" spans="1:10" ht="13.5" thickBot="1" x14ac:dyDescent="0.25">
      <c r="A76" s="781" t="s">
        <v>70</v>
      </c>
      <c r="B76" s="493" t="s">
        <v>199</v>
      </c>
      <c r="C76" s="494">
        <v>66725908</v>
      </c>
      <c r="D76" s="494">
        <v>112376202</v>
      </c>
      <c r="E76" s="495">
        <v>112376202</v>
      </c>
      <c r="F76" s="496">
        <v>0</v>
      </c>
      <c r="G76" s="497">
        <v>0</v>
      </c>
      <c r="H76" s="53"/>
    </row>
    <row r="77" spans="1:10" ht="13.5" thickBot="1" x14ac:dyDescent="0.25">
      <c r="A77" s="781"/>
      <c r="B77" s="498" t="s">
        <v>457</v>
      </c>
      <c r="C77" s="499">
        <v>4175199</v>
      </c>
      <c r="D77" s="499">
        <v>0</v>
      </c>
      <c r="E77" s="500">
        <v>0</v>
      </c>
      <c r="F77" s="501"/>
      <c r="G77" s="502">
        <v>0</v>
      </c>
      <c r="H77" s="53"/>
    </row>
    <row r="78" spans="1:10" ht="13.5" thickBot="1" x14ac:dyDescent="0.25">
      <c r="A78" s="781"/>
      <c r="B78" s="503" t="s">
        <v>67</v>
      </c>
      <c r="C78" s="504">
        <v>5000000</v>
      </c>
      <c r="D78" s="504">
        <v>5000000</v>
      </c>
      <c r="E78" s="505">
        <v>5000000</v>
      </c>
      <c r="F78" s="506">
        <v>0</v>
      </c>
      <c r="G78" s="507">
        <v>0</v>
      </c>
      <c r="H78" s="53"/>
    </row>
    <row r="79" spans="1:10" ht="16.5" thickBot="1" x14ac:dyDescent="0.3">
      <c r="A79" s="782" t="s">
        <v>13</v>
      </c>
      <c r="B79" s="782"/>
      <c r="C79" s="602">
        <v>288737607.57499999</v>
      </c>
      <c r="D79" s="602">
        <v>336441516.57499999</v>
      </c>
      <c r="E79" s="602">
        <v>160208300.57499999</v>
      </c>
      <c r="F79" s="603">
        <v>52.381530613126294</v>
      </c>
      <c r="G79" s="602">
        <v>176233216</v>
      </c>
      <c r="H79" s="53"/>
    </row>
    <row r="82" spans="2:7" x14ac:dyDescent="0.2">
      <c r="B82" s="49"/>
      <c r="C82" s="49"/>
      <c r="D82" s="320"/>
      <c r="E82" s="320"/>
      <c r="F82" s="320"/>
      <c r="G82" s="320"/>
    </row>
  </sheetData>
  <mergeCells count="15">
    <mergeCell ref="A76:A78"/>
    <mergeCell ref="A79:B79"/>
    <mergeCell ref="A17:B17"/>
    <mergeCell ref="A20:B20"/>
    <mergeCell ref="A49:B49"/>
    <mergeCell ref="A57:B57"/>
    <mergeCell ref="A63:B63"/>
    <mergeCell ref="A72:B72"/>
    <mergeCell ref="A6:A7"/>
    <mergeCell ref="B6:B7"/>
    <mergeCell ref="A2:G2"/>
    <mergeCell ref="A3:G3"/>
    <mergeCell ref="A5:G5"/>
    <mergeCell ref="C6:F6"/>
    <mergeCell ref="G6:G7"/>
  </mergeCells>
  <pageMargins left="0.7" right="0.7" top="0.75" bottom="0.75" header="0.3" footer="0.3"/>
  <pageSetup paperSize="9" scale="80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EB44-1288-4A40-B760-D76B07AAF48B}">
  <dimension ref="A1:M49"/>
  <sheetViews>
    <sheetView zoomScaleNormal="100" workbookViewId="0">
      <selection activeCell="C8" sqref="C8:G37"/>
    </sheetView>
  </sheetViews>
  <sheetFormatPr defaultRowHeight="12.75" x14ac:dyDescent="0.2"/>
  <cols>
    <col min="1" max="1" width="12.28515625" customWidth="1"/>
    <col min="2" max="2" width="38.140625" customWidth="1"/>
    <col min="3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13" x14ac:dyDescent="0.2">
      <c r="F1" s="12"/>
      <c r="G1" s="12"/>
    </row>
    <row r="2" spans="1:13" x14ac:dyDescent="0.2">
      <c r="A2" s="785" t="s">
        <v>499</v>
      </c>
      <c r="B2" s="785"/>
      <c r="C2" s="785"/>
      <c r="D2" s="785"/>
      <c r="E2" s="785"/>
      <c r="F2" s="785"/>
      <c r="G2" s="785"/>
    </row>
    <row r="3" spans="1:13" x14ac:dyDescent="0.2">
      <c r="A3" s="785" t="s">
        <v>520</v>
      </c>
      <c r="B3" s="785"/>
      <c r="C3" s="785"/>
      <c r="D3" s="785"/>
      <c r="E3" s="785"/>
      <c r="F3" s="785"/>
      <c r="G3" s="785"/>
    </row>
    <row r="4" spans="1:13" ht="13.5" thickBot="1" x14ac:dyDescent="0.25">
      <c r="G4" s="47" t="s">
        <v>72</v>
      </c>
    </row>
    <row r="5" spans="1:13" ht="13.5" thickBot="1" x14ac:dyDescent="0.25">
      <c r="A5" s="786" t="s">
        <v>2</v>
      </c>
      <c r="B5" s="787"/>
      <c r="C5" s="787"/>
      <c r="D5" s="787"/>
      <c r="E5" s="787"/>
      <c r="F5" s="787"/>
      <c r="G5" s="788"/>
    </row>
    <row r="6" spans="1:13" x14ac:dyDescent="0.2">
      <c r="A6" s="789" t="s">
        <v>73</v>
      </c>
      <c r="B6" s="791" t="s">
        <v>74</v>
      </c>
      <c r="C6" s="793">
        <v>2019</v>
      </c>
      <c r="D6" s="793"/>
      <c r="E6" s="793"/>
      <c r="F6" s="793"/>
      <c r="G6" s="635">
        <v>43830</v>
      </c>
    </row>
    <row r="7" spans="1:13" ht="13.5" thickBot="1" x14ac:dyDescent="0.25">
      <c r="A7" s="790"/>
      <c r="B7" s="792"/>
      <c r="C7" s="636" t="s">
        <v>225</v>
      </c>
      <c r="D7" s="637" t="s">
        <v>521</v>
      </c>
      <c r="E7" s="636" t="s">
        <v>403</v>
      </c>
      <c r="F7" s="636" t="s">
        <v>76</v>
      </c>
      <c r="G7" s="637" t="s">
        <v>522</v>
      </c>
    </row>
    <row r="8" spans="1:13" x14ac:dyDescent="0.2">
      <c r="A8" s="649" t="s">
        <v>122</v>
      </c>
      <c r="B8" s="604" t="s">
        <v>233</v>
      </c>
      <c r="C8" s="605">
        <v>44705000</v>
      </c>
      <c r="D8" s="606">
        <v>43291000</v>
      </c>
      <c r="E8" s="605">
        <v>511751</v>
      </c>
      <c r="F8" s="607">
        <v>98.817881314822941</v>
      </c>
      <c r="G8" s="606">
        <v>42779249</v>
      </c>
      <c r="H8" s="645"/>
      <c r="I8" s="263"/>
      <c r="J8" s="263"/>
      <c r="K8" s="263"/>
      <c r="L8" s="263"/>
      <c r="M8" s="263"/>
    </row>
    <row r="9" spans="1:13" x14ac:dyDescent="0.2">
      <c r="A9" s="649" t="s">
        <v>202</v>
      </c>
      <c r="B9" s="604" t="s">
        <v>203</v>
      </c>
      <c r="C9" s="605">
        <v>1087000</v>
      </c>
      <c r="D9" s="606">
        <v>318000</v>
      </c>
      <c r="E9" s="605">
        <v>41000</v>
      </c>
      <c r="F9" s="607">
        <v>87.106918238993714</v>
      </c>
      <c r="G9" s="606">
        <v>277000</v>
      </c>
      <c r="H9" s="645"/>
      <c r="I9" s="263"/>
      <c r="J9" s="263"/>
      <c r="K9" s="263"/>
      <c r="L9" s="263"/>
      <c r="M9" s="263"/>
    </row>
    <row r="10" spans="1:13" x14ac:dyDescent="0.2">
      <c r="A10" s="649" t="s">
        <v>511</v>
      </c>
      <c r="B10" s="604" t="s">
        <v>512</v>
      </c>
      <c r="C10" s="605">
        <v>0</v>
      </c>
      <c r="D10" s="606">
        <v>1669000</v>
      </c>
      <c r="E10" s="605">
        <v>0</v>
      </c>
      <c r="F10" s="607">
        <v>100</v>
      </c>
      <c r="G10" s="606">
        <v>1669000</v>
      </c>
      <c r="H10" s="645"/>
      <c r="I10" s="263"/>
      <c r="J10" s="263"/>
      <c r="K10" s="263"/>
      <c r="L10" s="263"/>
      <c r="M10" s="263"/>
    </row>
    <row r="11" spans="1:13" ht="21" x14ac:dyDescent="0.2">
      <c r="A11" s="650" t="s">
        <v>204</v>
      </c>
      <c r="B11" s="608" t="s">
        <v>205</v>
      </c>
      <c r="C11" s="605">
        <v>500000</v>
      </c>
      <c r="D11" s="609">
        <v>500000</v>
      </c>
      <c r="E11" s="605">
        <v>500000</v>
      </c>
      <c r="F11" s="607">
        <v>0</v>
      </c>
      <c r="G11" s="609">
        <v>0</v>
      </c>
      <c r="H11" s="263"/>
      <c r="I11" s="263"/>
      <c r="J11" s="263"/>
      <c r="K11" s="263"/>
      <c r="L11" s="263"/>
      <c r="M11" s="263"/>
    </row>
    <row r="12" spans="1:13" x14ac:dyDescent="0.2">
      <c r="A12" s="650" t="s">
        <v>123</v>
      </c>
      <c r="B12" s="608" t="s">
        <v>124</v>
      </c>
      <c r="C12" s="605">
        <v>237600</v>
      </c>
      <c r="D12" s="609">
        <v>237600</v>
      </c>
      <c r="E12" s="605">
        <v>25800</v>
      </c>
      <c r="F12" s="607">
        <v>89.141414141414145</v>
      </c>
      <c r="G12" s="609">
        <v>211800</v>
      </c>
      <c r="H12" s="645"/>
      <c r="I12" s="263"/>
      <c r="J12" s="263"/>
      <c r="K12" s="263"/>
      <c r="L12" s="263"/>
      <c r="M12" s="263"/>
    </row>
    <row r="13" spans="1:13" x14ac:dyDescent="0.2">
      <c r="A13" s="650" t="s">
        <v>125</v>
      </c>
      <c r="B13" s="608" t="s">
        <v>126</v>
      </c>
      <c r="C13" s="605">
        <v>189000</v>
      </c>
      <c r="D13" s="609">
        <v>189000</v>
      </c>
      <c r="E13" s="605">
        <v>21000</v>
      </c>
      <c r="F13" s="607">
        <v>88.888888888888886</v>
      </c>
      <c r="G13" s="609">
        <v>168000</v>
      </c>
      <c r="H13" s="645"/>
      <c r="I13" s="263"/>
      <c r="J13" s="263"/>
      <c r="K13" s="263"/>
      <c r="L13" s="263"/>
      <c r="M13" s="263"/>
    </row>
    <row r="14" spans="1:13" x14ac:dyDescent="0.2">
      <c r="A14" s="650" t="s">
        <v>127</v>
      </c>
      <c r="B14" s="608" t="s">
        <v>128</v>
      </c>
      <c r="C14" s="605">
        <v>289200</v>
      </c>
      <c r="D14" s="609">
        <v>859200</v>
      </c>
      <c r="E14" s="605">
        <v>3214</v>
      </c>
      <c r="F14" s="607">
        <v>99.625931098696469</v>
      </c>
      <c r="G14" s="609">
        <v>855986</v>
      </c>
      <c r="H14" s="263"/>
      <c r="I14" s="263"/>
      <c r="J14" s="263"/>
      <c r="K14" s="263"/>
      <c r="L14" s="263"/>
      <c r="M14" s="263"/>
    </row>
    <row r="15" spans="1:13" ht="31.5" x14ac:dyDescent="0.2">
      <c r="A15" s="651" t="s">
        <v>131</v>
      </c>
      <c r="B15" s="610" t="s">
        <v>132</v>
      </c>
      <c r="C15" s="611">
        <v>0</v>
      </c>
      <c r="D15" s="609">
        <v>0</v>
      </c>
      <c r="E15" s="605">
        <v>0</v>
      </c>
      <c r="F15" s="607"/>
      <c r="G15" s="609">
        <v>0</v>
      </c>
      <c r="H15" s="263"/>
      <c r="I15" s="263"/>
      <c r="J15" s="263"/>
      <c r="K15" s="263"/>
      <c r="L15" s="263"/>
      <c r="M15" s="263"/>
    </row>
    <row r="16" spans="1:13" ht="13.5" thickBot="1" x14ac:dyDescent="0.25">
      <c r="A16" s="651" t="s">
        <v>133</v>
      </c>
      <c r="B16" s="612" t="s">
        <v>473</v>
      </c>
      <c r="C16" s="613">
        <v>150000</v>
      </c>
      <c r="D16" s="609">
        <v>94000</v>
      </c>
      <c r="E16" s="605">
        <v>77133</v>
      </c>
      <c r="F16" s="607">
        <v>11.244666666666667</v>
      </c>
      <c r="G16" s="609">
        <v>16867</v>
      </c>
      <c r="H16" s="263"/>
      <c r="I16" s="263"/>
      <c r="J16" s="263"/>
      <c r="K16" s="263"/>
      <c r="L16" s="263"/>
      <c r="M16" s="263"/>
    </row>
    <row r="17" spans="1:13" ht="13.5" thickBot="1" x14ac:dyDescent="0.25">
      <c r="A17" s="794" t="s">
        <v>3</v>
      </c>
      <c r="B17" s="795"/>
      <c r="C17" s="638">
        <v>47157800</v>
      </c>
      <c r="D17" s="638">
        <v>47157800</v>
      </c>
      <c r="E17" s="639">
        <v>1179898</v>
      </c>
      <c r="F17" s="640">
        <v>97.497979125404484</v>
      </c>
      <c r="G17" s="638">
        <v>45977902</v>
      </c>
      <c r="H17" s="263"/>
      <c r="I17" s="646"/>
      <c r="J17" s="263"/>
      <c r="K17" s="263"/>
      <c r="L17" s="263"/>
      <c r="M17" s="263"/>
    </row>
    <row r="18" spans="1:13" x14ac:dyDescent="0.2">
      <c r="A18" s="649" t="s">
        <v>134</v>
      </c>
      <c r="B18" s="604" t="s">
        <v>135</v>
      </c>
      <c r="C18" s="605">
        <v>9364600</v>
      </c>
      <c r="D18" s="606">
        <v>9364600</v>
      </c>
      <c r="E18" s="605">
        <v>689156</v>
      </c>
      <c r="F18" s="607">
        <v>92.640838903957459</v>
      </c>
      <c r="G18" s="606">
        <v>8675444</v>
      </c>
      <c r="H18" s="645"/>
      <c r="I18" s="263"/>
      <c r="J18" s="263"/>
      <c r="K18" s="263"/>
      <c r="L18" s="263"/>
      <c r="M18" s="263"/>
    </row>
    <row r="19" spans="1:13" ht="13.5" thickBot="1" x14ac:dyDescent="0.25">
      <c r="A19" s="651" t="s">
        <v>136</v>
      </c>
      <c r="B19" s="612" t="s">
        <v>137</v>
      </c>
      <c r="C19" s="613">
        <v>58000</v>
      </c>
      <c r="D19" s="606">
        <v>58000</v>
      </c>
      <c r="E19" s="605">
        <v>14467</v>
      </c>
      <c r="F19" s="607">
        <v>75.056896551724137</v>
      </c>
      <c r="G19" s="606">
        <v>43533</v>
      </c>
      <c r="H19" s="645"/>
      <c r="I19" s="263"/>
      <c r="J19" s="263"/>
      <c r="K19" s="263"/>
      <c r="L19" s="263"/>
      <c r="M19" s="263"/>
    </row>
    <row r="20" spans="1:13" ht="13.5" thickBot="1" x14ac:dyDescent="0.25">
      <c r="A20" s="796" t="s">
        <v>69</v>
      </c>
      <c r="B20" s="795"/>
      <c r="C20" s="638">
        <v>9422600</v>
      </c>
      <c r="D20" s="638">
        <v>9422600</v>
      </c>
      <c r="E20" s="638">
        <v>703623</v>
      </c>
      <c r="F20" s="640">
        <v>92.532602466410538</v>
      </c>
      <c r="G20" s="638">
        <v>8718977</v>
      </c>
      <c r="H20" s="263"/>
      <c r="I20" s="263"/>
      <c r="J20" s="263"/>
      <c r="K20" s="263"/>
      <c r="L20" s="263"/>
      <c r="M20" s="263"/>
    </row>
    <row r="21" spans="1:13" x14ac:dyDescent="0.2">
      <c r="A21" s="652" t="s">
        <v>138</v>
      </c>
      <c r="B21" s="653" t="s">
        <v>139</v>
      </c>
      <c r="C21" s="654">
        <v>380000</v>
      </c>
      <c r="D21" s="655">
        <v>380000</v>
      </c>
      <c r="E21" s="654">
        <v>202378</v>
      </c>
      <c r="F21" s="656">
        <v>46.742631578947368</v>
      </c>
      <c r="G21" s="655">
        <v>177622</v>
      </c>
      <c r="H21" s="645"/>
      <c r="I21" s="263"/>
      <c r="J21" s="263"/>
      <c r="K21" s="263"/>
      <c r="L21" s="263"/>
      <c r="M21" s="263"/>
    </row>
    <row r="22" spans="1:13" x14ac:dyDescent="0.2">
      <c r="A22" s="652" t="s">
        <v>140</v>
      </c>
      <c r="B22" s="657" t="s">
        <v>141</v>
      </c>
      <c r="C22" s="658">
        <v>1400000</v>
      </c>
      <c r="D22" s="659">
        <v>1400000</v>
      </c>
      <c r="E22" s="654">
        <v>236677</v>
      </c>
      <c r="F22" s="656">
        <v>83.094500000000011</v>
      </c>
      <c r="G22" s="659">
        <v>1163323</v>
      </c>
      <c r="H22" s="645"/>
      <c r="I22" s="263"/>
      <c r="J22" s="263"/>
      <c r="K22" s="263"/>
      <c r="L22" s="263"/>
      <c r="M22" s="263"/>
    </row>
    <row r="23" spans="1:13" x14ac:dyDescent="0.2">
      <c r="A23" s="652" t="s">
        <v>523</v>
      </c>
      <c r="B23" s="660" t="s">
        <v>524</v>
      </c>
      <c r="C23" s="658">
        <v>0</v>
      </c>
      <c r="D23" s="659">
        <v>0</v>
      </c>
      <c r="E23" s="654">
        <v>0</v>
      </c>
      <c r="F23" s="656"/>
      <c r="G23" s="659">
        <v>0</v>
      </c>
      <c r="H23" s="645"/>
      <c r="I23" s="263"/>
      <c r="J23" s="263"/>
      <c r="K23" s="263"/>
      <c r="L23" s="263"/>
      <c r="M23" s="263"/>
    </row>
    <row r="24" spans="1:13" x14ac:dyDescent="0.2">
      <c r="A24" s="652" t="s">
        <v>525</v>
      </c>
      <c r="B24" s="657" t="s">
        <v>526</v>
      </c>
      <c r="C24" s="658">
        <v>180000</v>
      </c>
      <c r="D24" s="659">
        <v>180000</v>
      </c>
      <c r="E24" s="654">
        <v>45218</v>
      </c>
      <c r="F24" s="656">
        <v>74.878888888888881</v>
      </c>
      <c r="G24" s="659">
        <v>134782</v>
      </c>
      <c r="H24" s="645"/>
      <c r="I24" s="263"/>
      <c r="J24" s="263"/>
      <c r="K24" s="263"/>
      <c r="L24" s="263"/>
      <c r="M24" s="263"/>
    </row>
    <row r="25" spans="1:13" x14ac:dyDescent="0.2">
      <c r="A25" s="652" t="s">
        <v>145</v>
      </c>
      <c r="B25" s="657" t="s">
        <v>527</v>
      </c>
      <c r="C25" s="658">
        <v>1260000</v>
      </c>
      <c r="D25" s="659">
        <v>1260000</v>
      </c>
      <c r="E25" s="654">
        <v>422327</v>
      </c>
      <c r="F25" s="656">
        <v>66.481984126984131</v>
      </c>
      <c r="G25" s="659">
        <v>837673</v>
      </c>
      <c r="H25" s="645"/>
      <c r="I25" s="263"/>
      <c r="J25" s="263"/>
      <c r="K25" s="263"/>
      <c r="L25" s="263"/>
      <c r="M25" s="263"/>
    </row>
    <row r="26" spans="1:13" x14ac:dyDescent="0.2">
      <c r="A26" s="652" t="s">
        <v>151</v>
      </c>
      <c r="B26" s="657" t="s">
        <v>528</v>
      </c>
      <c r="C26" s="658">
        <v>400000</v>
      </c>
      <c r="D26" s="659">
        <v>400000</v>
      </c>
      <c r="E26" s="654">
        <v>199413</v>
      </c>
      <c r="F26" s="656">
        <v>50.146749999999997</v>
      </c>
      <c r="G26" s="659">
        <v>200587</v>
      </c>
      <c r="H26" s="645"/>
      <c r="I26" s="263"/>
      <c r="J26" s="263"/>
      <c r="K26" s="263"/>
      <c r="L26" s="263"/>
      <c r="M26" s="263"/>
    </row>
    <row r="27" spans="1:13" x14ac:dyDescent="0.2">
      <c r="A27" s="652" t="s">
        <v>153</v>
      </c>
      <c r="B27" s="657" t="s">
        <v>529</v>
      </c>
      <c r="C27" s="658">
        <v>550000</v>
      </c>
      <c r="D27" s="659">
        <v>550000</v>
      </c>
      <c r="E27" s="654">
        <v>146831</v>
      </c>
      <c r="F27" s="656">
        <v>73.303454545454542</v>
      </c>
      <c r="G27" s="659">
        <v>403169</v>
      </c>
      <c r="H27" s="645"/>
      <c r="I27" s="263"/>
      <c r="J27" s="263"/>
      <c r="K27" s="263"/>
      <c r="L27" s="263"/>
      <c r="M27" s="263"/>
    </row>
    <row r="28" spans="1:13" x14ac:dyDescent="0.2">
      <c r="A28" s="614" t="s">
        <v>155</v>
      </c>
      <c r="B28" s="657" t="s">
        <v>156</v>
      </c>
      <c r="C28" s="658">
        <v>710000</v>
      </c>
      <c r="D28" s="659">
        <v>710000</v>
      </c>
      <c r="E28" s="654">
        <v>221756</v>
      </c>
      <c r="F28" s="656">
        <v>68.766760563380274</v>
      </c>
      <c r="G28" s="659">
        <v>488244</v>
      </c>
      <c r="H28" s="645"/>
      <c r="I28" s="263"/>
      <c r="J28" s="263"/>
      <c r="K28" s="645"/>
      <c r="L28" s="263"/>
      <c r="M28" s="263"/>
    </row>
    <row r="29" spans="1:13" x14ac:dyDescent="0.2">
      <c r="A29" s="615" t="s">
        <v>206</v>
      </c>
      <c r="B29" s="657" t="s">
        <v>207</v>
      </c>
      <c r="C29" s="658">
        <v>203000</v>
      </c>
      <c r="D29" s="659">
        <v>203000</v>
      </c>
      <c r="E29" s="654">
        <v>139508</v>
      </c>
      <c r="F29" s="656">
        <v>31.27684729064039</v>
      </c>
      <c r="G29" s="659">
        <v>63492</v>
      </c>
      <c r="H29" s="645"/>
      <c r="I29" s="263"/>
      <c r="J29" s="263"/>
      <c r="K29" s="645"/>
      <c r="L29" s="263"/>
      <c r="M29" s="263"/>
    </row>
    <row r="30" spans="1:13" ht="21" x14ac:dyDescent="0.2">
      <c r="A30" s="616" t="s">
        <v>159</v>
      </c>
      <c r="B30" s="660" t="s">
        <v>208</v>
      </c>
      <c r="C30" s="658">
        <v>1317600</v>
      </c>
      <c r="D30" s="659">
        <v>1315100</v>
      </c>
      <c r="E30" s="654">
        <v>678870</v>
      </c>
      <c r="F30" s="656">
        <v>48.378830507185768</v>
      </c>
      <c r="G30" s="659">
        <v>636230</v>
      </c>
      <c r="H30" s="645"/>
      <c r="I30" s="263"/>
      <c r="J30" s="263"/>
      <c r="K30" s="645"/>
      <c r="L30" s="263"/>
      <c r="M30" s="263"/>
    </row>
    <row r="31" spans="1:13" ht="13.5" thickBot="1" x14ac:dyDescent="0.25">
      <c r="A31" s="617" t="s">
        <v>165</v>
      </c>
      <c r="B31" s="661" t="s">
        <v>166</v>
      </c>
      <c r="C31" s="662">
        <v>5000</v>
      </c>
      <c r="D31" s="663">
        <v>7500</v>
      </c>
      <c r="E31" s="654">
        <v>113</v>
      </c>
      <c r="F31" s="656">
        <v>98.493333333333339</v>
      </c>
      <c r="G31" s="663">
        <v>7387</v>
      </c>
      <c r="H31" s="645"/>
      <c r="I31" s="263"/>
      <c r="J31" s="263"/>
      <c r="K31" s="645"/>
      <c r="L31" s="263"/>
      <c r="M31" s="263"/>
    </row>
    <row r="32" spans="1:13" ht="13.5" thickBot="1" x14ac:dyDescent="0.25">
      <c r="A32" s="794" t="s">
        <v>5</v>
      </c>
      <c r="B32" s="795"/>
      <c r="C32" s="638">
        <v>6405600</v>
      </c>
      <c r="D32" s="638">
        <v>6405600</v>
      </c>
      <c r="E32" s="638">
        <v>2293091</v>
      </c>
      <c r="F32" s="641">
        <v>64.201776570500812</v>
      </c>
      <c r="G32" s="638">
        <v>4112509</v>
      </c>
      <c r="H32" s="263"/>
      <c r="I32" s="263"/>
      <c r="J32" s="263"/>
      <c r="K32" s="645"/>
      <c r="L32" s="263"/>
      <c r="M32" s="263"/>
    </row>
    <row r="33" spans="1:13" x14ac:dyDescent="0.2">
      <c r="A33" s="618" t="s">
        <v>186</v>
      </c>
      <c r="B33" s="619" t="s">
        <v>530</v>
      </c>
      <c r="C33" s="620">
        <v>200000</v>
      </c>
      <c r="D33" s="621">
        <v>200000</v>
      </c>
      <c r="E33" s="622">
        <v>71500</v>
      </c>
      <c r="F33" s="623">
        <v>64.25</v>
      </c>
      <c r="G33" s="621">
        <v>128500</v>
      </c>
      <c r="H33" s="263"/>
      <c r="I33" s="263"/>
      <c r="J33" s="263"/>
      <c r="K33" s="645"/>
      <c r="L33" s="263"/>
      <c r="M33" s="263"/>
    </row>
    <row r="34" spans="1:13" x14ac:dyDescent="0.2">
      <c r="A34" s="624" t="s">
        <v>188</v>
      </c>
      <c r="B34" s="625" t="s">
        <v>531</v>
      </c>
      <c r="C34" s="626">
        <v>800000</v>
      </c>
      <c r="D34" s="627">
        <v>800000</v>
      </c>
      <c r="E34" s="628">
        <v>58274</v>
      </c>
      <c r="F34" s="607">
        <v>92.71575</v>
      </c>
      <c r="G34" s="627">
        <v>741726</v>
      </c>
      <c r="H34" s="263"/>
      <c r="I34" s="263"/>
      <c r="J34" s="263"/>
      <c r="K34" s="645"/>
      <c r="L34" s="263"/>
      <c r="M34" s="263"/>
    </row>
    <row r="35" spans="1:13" ht="21.75" thickBot="1" x14ac:dyDescent="0.25">
      <c r="A35" s="629" t="s">
        <v>189</v>
      </c>
      <c r="B35" s="630" t="s">
        <v>532</v>
      </c>
      <c r="C35" s="631">
        <v>270000</v>
      </c>
      <c r="D35" s="632">
        <v>270000</v>
      </c>
      <c r="E35" s="633">
        <v>35040</v>
      </c>
      <c r="F35" s="634">
        <v>87.022222222222226</v>
      </c>
      <c r="G35" s="632">
        <v>234960</v>
      </c>
      <c r="H35" s="263"/>
      <c r="I35" s="263"/>
      <c r="J35" s="263"/>
      <c r="K35" s="645"/>
      <c r="L35" s="263"/>
      <c r="M35" s="263"/>
    </row>
    <row r="36" spans="1:13" ht="13.5" thickBot="1" x14ac:dyDescent="0.25">
      <c r="A36" s="794" t="s">
        <v>533</v>
      </c>
      <c r="B36" s="797"/>
      <c r="C36" s="642">
        <v>1270000</v>
      </c>
      <c r="D36" s="638">
        <v>1270000</v>
      </c>
      <c r="E36" s="638">
        <v>164814</v>
      </c>
      <c r="F36" s="641">
        <v>87.02251968503937</v>
      </c>
      <c r="G36" s="638">
        <v>1105186</v>
      </c>
      <c r="H36" s="263"/>
      <c r="I36" s="263"/>
      <c r="J36" s="263"/>
      <c r="K36" s="645"/>
      <c r="L36" s="263"/>
      <c r="M36" s="263"/>
    </row>
    <row r="37" spans="1:13" ht="13.5" thickBot="1" x14ac:dyDescent="0.25">
      <c r="A37" s="798" t="s">
        <v>13</v>
      </c>
      <c r="B37" s="799"/>
      <c r="C37" s="643">
        <v>64256000</v>
      </c>
      <c r="D37" s="643">
        <v>64256000</v>
      </c>
      <c r="E37" s="643">
        <v>4341426</v>
      </c>
      <c r="F37" s="644">
        <v>93.24354768426295</v>
      </c>
      <c r="G37" s="643">
        <v>59914574</v>
      </c>
      <c r="H37" s="647"/>
      <c r="I37" s="263"/>
      <c r="J37" s="263"/>
      <c r="K37" s="645"/>
      <c r="L37" s="263"/>
      <c r="M37" s="263"/>
    </row>
    <row r="38" spans="1:13" x14ac:dyDescent="0.2">
      <c r="H38" s="263"/>
      <c r="I38" s="263"/>
      <c r="J38" s="263"/>
      <c r="K38" s="645"/>
      <c r="L38" s="263"/>
      <c r="M38" s="263"/>
    </row>
    <row r="39" spans="1:13" s="49" customFormat="1" x14ac:dyDescent="0.2">
      <c r="B39" s="49" t="s">
        <v>534</v>
      </c>
      <c r="C39" s="320">
        <f>C37-'[1] Kiadások (cofog) 2019'!C91</f>
        <v>0</v>
      </c>
      <c r="D39" s="320">
        <f>D37-'[1] Kiadások (cofog) 2019'!D91</f>
        <v>0</v>
      </c>
      <c r="E39" s="320">
        <f>E37-'[1] Kiadások (cofog) 2019'!E91</f>
        <v>0</v>
      </c>
      <c r="F39" s="320">
        <f>F37-'[1] Kiadások (cofog) 2019'!F91</f>
        <v>0</v>
      </c>
      <c r="G39" s="320">
        <f>G37-'[1] Kiadások (cofog) 2019'!G91</f>
        <v>0</v>
      </c>
      <c r="H39" s="264"/>
      <c r="I39" s="264"/>
      <c r="J39" s="264"/>
      <c r="K39" s="648"/>
      <c r="L39" s="264"/>
      <c r="M39" s="264"/>
    </row>
    <row r="40" spans="1:13" x14ac:dyDescent="0.2">
      <c r="H40" s="263"/>
      <c r="I40" s="263"/>
      <c r="J40" s="263"/>
      <c r="K40" s="645"/>
      <c r="L40" s="263"/>
      <c r="M40" s="263"/>
    </row>
    <row r="41" spans="1:13" x14ac:dyDescent="0.2">
      <c r="H41" s="263"/>
      <c r="I41" s="263"/>
      <c r="J41" s="263"/>
      <c r="K41" s="645"/>
      <c r="L41" s="263"/>
      <c r="M41" s="263"/>
    </row>
    <row r="42" spans="1:13" x14ac:dyDescent="0.2">
      <c r="H42" s="263"/>
      <c r="I42" s="263"/>
      <c r="J42" s="263"/>
      <c r="K42" s="645"/>
      <c r="L42" s="263"/>
      <c r="M42" s="263"/>
    </row>
    <row r="43" spans="1:13" x14ac:dyDescent="0.2">
      <c r="H43" s="263"/>
      <c r="I43" s="263"/>
      <c r="J43" s="263"/>
      <c r="K43" s="645"/>
      <c r="L43" s="263"/>
      <c r="M43" s="263"/>
    </row>
    <row r="44" spans="1:13" x14ac:dyDescent="0.2">
      <c r="H44" s="263"/>
      <c r="I44" s="263"/>
      <c r="J44" s="263"/>
      <c r="K44" s="645"/>
      <c r="L44" s="263"/>
      <c r="M44" s="263"/>
    </row>
    <row r="45" spans="1:13" x14ac:dyDescent="0.2">
      <c r="H45" s="263"/>
      <c r="I45" s="263"/>
      <c r="J45" s="263"/>
      <c r="K45" s="645"/>
      <c r="L45" s="263"/>
      <c r="M45" s="263"/>
    </row>
    <row r="46" spans="1:13" x14ac:dyDescent="0.2">
      <c r="H46" s="263"/>
      <c r="I46" s="263"/>
      <c r="J46" s="263"/>
      <c r="K46" s="263"/>
      <c r="L46" s="263"/>
      <c r="M46" s="263"/>
    </row>
    <row r="47" spans="1:13" x14ac:dyDescent="0.2">
      <c r="H47" s="263"/>
      <c r="I47" s="263"/>
      <c r="J47" s="263"/>
      <c r="K47" s="263"/>
      <c r="L47" s="263"/>
      <c r="M47" s="263"/>
    </row>
    <row r="48" spans="1:13" x14ac:dyDescent="0.2">
      <c r="H48" s="263"/>
      <c r="I48" s="263"/>
      <c r="J48" s="263"/>
      <c r="K48" s="263"/>
      <c r="L48" s="263"/>
      <c r="M48" s="263"/>
    </row>
    <row r="49" spans="8:13" x14ac:dyDescent="0.2">
      <c r="H49" s="263"/>
      <c r="I49" s="263"/>
      <c r="J49" s="263"/>
      <c r="K49" s="263"/>
      <c r="L49" s="263"/>
      <c r="M49" s="263"/>
    </row>
  </sheetData>
  <mergeCells count="11">
    <mergeCell ref="A17:B17"/>
    <mergeCell ref="A20:B20"/>
    <mergeCell ref="A32:B32"/>
    <mergeCell ref="A36:B36"/>
    <mergeCell ref="A37:B37"/>
    <mergeCell ref="A2:G2"/>
    <mergeCell ref="A3:G3"/>
    <mergeCell ref="A5:G5"/>
    <mergeCell ref="A6:A7"/>
    <mergeCell ref="B6:B7"/>
    <mergeCell ref="C6:F6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0"/>
  <sheetViews>
    <sheetView zoomScaleNormal="100" workbookViewId="0">
      <selection activeCell="E23" sqref="E23"/>
    </sheetView>
  </sheetViews>
  <sheetFormatPr defaultRowHeight="12.75" x14ac:dyDescent="0.2"/>
  <cols>
    <col min="1" max="1" width="43.7109375" customWidth="1"/>
    <col min="2" max="2" width="13.28515625" customWidth="1"/>
    <col min="3" max="3" width="13" customWidth="1"/>
    <col min="4" max="4" width="13.28515625" customWidth="1"/>
    <col min="5" max="5" width="44.7109375" customWidth="1"/>
    <col min="6" max="6" width="13" customWidth="1"/>
    <col min="7" max="7" width="13.5703125" customWidth="1"/>
    <col min="8" max="8" width="12.85546875" customWidth="1"/>
    <col min="9" max="9" width="11.5703125" customWidth="1"/>
    <col min="11" max="11" width="6" bestFit="1" customWidth="1"/>
    <col min="16" max="16" width="6" bestFit="1" customWidth="1"/>
    <col min="17" max="17" width="10" bestFit="1" customWidth="1"/>
  </cols>
  <sheetData>
    <row r="1" spans="1:9" ht="15" customHeight="1" x14ac:dyDescent="0.2">
      <c r="A1" s="802" t="s">
        <v>579</v>
      </c>
      <c r="B1" s="802"/>
      <c r="C1" s="802"/>
      <c r="D1" s="802"/>
      <c r="E1" s="802"/>
      <c r="F1" s="802"/>
      <c r="G1" s="802"/>
    </row>
    <row r="2" spans="1:9" ht="15.75" customHeight="1" x14ac:dyDescent="0.2">
      <c r="A2" s="806"/>
      <c r="B2" s="807"/>
      <c r="C2" s="807"/>
      <c r="D2" s="807"/>
      <c r="E2" s="807"/>
      <c r="F2" s="807"/>
      <c r="G2" s="13"/>
      <c r="H2" s="13"/>
      <c r="I2" s="13"/>
    </row>
    <row r="3" spans="1:9" s="4" customFormat="1" ht="22.5" customHeight="1" x14ac:dyDescent="0.25">
      <c r="A3" s="808" t="s">
        <v>11</v>
      </c>
      <c r="B3" s="808"/>
      <c r="C3" s="808"/>
      <c r="D3" s="808"/>
      <c r="E3" s="808"/>
      <c r="F3" s="808"/>
      <c r="G3" s="808"/>
    </row>
    <row r="4" spans="1:9" ht="33.75" customHeight="1" x14ac:dyDescent="0.2">
      <c r="A4" s="809" t="s">
        <v>540</v>
      </c>
      <c r="B4" s="809"/>
      <c r="C4" s="809"/>
      <c r="D4" s="809"/>
      <c r="E4" s="809"/>
      <c r="F4" s="809"/>
      <c r="G4" s="809"/>
    </row>
    <row r="5" spans="1:9" ht="18.75" customHeight="1" thickBot="1" x14ac:dyDescent="0.3">
      <c r="A5" s="17"/>
      <c r="B5" s="17"/>
      <c r="C5" s="17"/>
      <c r="D5" s="17"/>
      <c r="E5" s="810" t="s">
        <v>68</v>
      </c>
      <c r="F5" s="811"/>
      <c r="G5" s="811"/>
      <c r="H5" s="811"/>
    </row>
    <row r="6" spans="1:9" ht="24.75" customHeight="1" thickBot="1" x14ac:dyDescent="0.25">
      <c r="A6" s="803" t="s">
        <v>1</v>
      </c>
      <c r="B6" s="804"/>
      <c r="C6" s="804"/>
      <c r="D6" s="805"/>
      <c r="E6" s="803" t="s">
        <v>2</v>
      </c>
      <c r="F6" s="804"/>
      <c r="G6" s="804"/>
      <c r="H6" s="805"/>
    </row>
    <row r="7" spans="1:9" ht="35.25" customHeight="1" thickBot="1" x14ac:dyDescent="0.3">
      <c r="A7" s="60"/>
      <c r="B7" s="152" t="s">
        <v>225</v>
      </c>
      <c r="C7" s="68" t="s">
        <v>226</v>
      </c>
      <c r="D7" s="59" t="s">
        <v>227</v>
      </c>
      <c r="E7" s="55" t="s">
        <v>44</v>
      </c>
      <c r="F7" s="179" t="s">
        <v>225</v>
      </c>
      <c r="G7" s="152" t="s">
        <v>226</v>
      </c>
      <c r="H7" s="152" t="s">
        <v>227</v>
      </c>
    </row>
    <row r="8" spans="1:9" ht="19.899999999999999" customHeight="1" x14ac:dyDescent="0.25">
      <c r="A8" s="61" t="s">
        <v>45</v>
      </c>
      <c r="B8" s="92">
        <f>'2019.telj.-Bev-Önk'!C13</f>
        <v>88393318</v>
      </c>
      <c r="C8" s="149">
        <f>'2019.telj.-Bev-Önk'!D13</f>
        <v>93082414</v>
      </c>
      <c r="D8" s="128">
        <f>'2019.telj.-Bev-Önk'!G13</f>
        <v>93082414</v>
      </c>
      <c r="E8" s="56" t="s">
        <v>21</v>
      </c>
      <c r="F8" s="180">
        <f>'2019.telj.-Kiad-Önk'!C17+'2019.telj.-Kiad-Ovi'!C17</f>
        <v>76131330</v>
      </c>
      <c r="G8" s="157">
        <f>'2019.telj.-Kiad-Önk'!D17+'2019.telj.-Kiad-Ovi'!D17</f>
        <v>81462220</v>
      </c>
      <c r="H8" s="171">
        <f>'2019.telj.-Kiad-Önk'!G17+'2019.telj.-Kiad-Ovi'!G17</f>
        <v>79450185</v>
      </c>
    </row>
    <row r="9" spans="1:9" ht="19.899999999999999" customHeight="1" x14ac:dyDescent="0.25">
      <c r="A9" s="62" t="s">
        <v>27</v>
      </c>
      <c r="B9" s="93">
        <f>'2019.telj.-Bev-Önk'!C16</f>
        <v>5378410</v>
      </c>
      <c r="C9" s="129">
        <f>'2019.telj.-Bev-Önk'!D16</f>
        <v>9609496</v>
      </c>
      <c r="D9" s="130">
        <f>'2019.telj.-Bev-Önk'!G16</f>
        <v>9391076</v>
      </c>
      <c r="E9" s="57" t="s">
        <v>22</v>
      </c>
      <c r="F9" s="181">
        <f>'2019.telj.-Kiad-Önk'!C20+'2019.telj.-Kiad-Ovi'!C20</f>
        <v>15051679.574999999</v>
      </c>
      <c r="G9" s="158">
        <f>'2019.telj.-Kiad-Önk'!D20+'2019.telj.-Kiad-Ovi'!D20</f>
        <v>15452679.574999999</v>
      </c>
      <c r="H9" s="172">
        <f>'2019.telj.-Kiad-Önk'!G20+'2019.telj.-Kiad-Ovi'!G20</f>
        <v>14432987</v>
      </c>
    </row>
    <row r="10" spans="1:9" ht="19.899999999999999" customHeight="1" x14ac:dyDescent="0.25">
      <c r="A10" s="62" t="s">
        <v>29</v>
      </c>
      <c r="B10" s="93">
        <f>'2019.telj.-Bev-Önk'!C31</f>
        <v>43700000</v>
      </c>
      <c r="C10" s="129">
        <f>'2019.telj.-Bev-Önk'!D31</f>
        <v>57134000</v>
      </c>
      <c r="D10" s="130">
        <f>'2019.telj.-Bev-Önk'!G31</f>
        <v>57068438</v>
      </c>
      <c r="E10" s="57" t="s">
        <v>23</v>
      </c>
      <c r="F10" s="181">
        <f>'2019.telj.-Kiad-Önk'!C49+'2019.telj.-Kiad-Ovi'!C32</f>
        <v>54777775</v>
      </c>
      <c r="G10" s="158">
        <f>'2019.telj.-Kiad-Önk'!D49+'2019.telj.-Kiad-Ovi'!D32</f>
        <v>59899775</v>
      </c>
      <c r="H10" s="172">
        <f>'2019.telj.-Kiad-Önk'!G49+'2019.telj.-Kiad-Ovi'!G32</f>
        <v>52402806</v>
      </c>
    </row>
    <row r="11" spans="1:9" ht="19.899999999999999" customHeight="1" x14ac:dyDescent="0.25">
      <c r="A11" s="62" t="s">
        <v>30</v>
      </c>
      <c r="B11" s="93">
        <f>'2019.telj.-Bev-Önk'!C41+6301</f>
        <v>19319400.600000001</v>
      </c>
      <c r="C11" s="129">
        <f>'2019.telj.-Bev-Önk'!D41+6301</f>
        <v>20137401</v>
      </c>
      <c r="D11" s="130">
        <f>'2019.telj.-Bev-Önk'!G41+8093</f>
        <v>18490922</v>
      </c>
      <c r="E11" s="57" t="s">
        <v>24</v>
      </c>
      <c r="F11" s="181">
        <f>'2019.telj.-Kiad-Önk'!C57</f>
        <v>6852000</v>
      </c>
      <c r="G11" s="158">
        <f>'2019.telj.-Kiad-Önk'!D57</f>
        <v>6115000</v>
      </c>
      <c r="H11" s="173">
        <f>'2019.telj.-Kiad-Önk'!G57</f>
        <v>6106070</v>
      </c>
      <c r="I11" s="34"/>
    </row>
    <row r="12" spans="1:9" ht="19.899999999999999" customHeight="1" x14ac:dyDescent="0.25">
      <c r="A12" s="62"/>
      <c r="B12" s="93"/>
      <c r="C12" s="129"/>
      <c r="D12" s="130"/>
      <c r="E12" s="57" t="s">
        <v>235</v>
      </c>
      <c r="F12" s="181">
        <f>'2019.telj.-Kiad-Önk'!C58+'2019.telj.-Kiad-Önk'!C60</f>
        <v>7716000</v>
      </c>
      <c r="G12" s="187">
        <f>'2019.telj.-Kiad-Önk'!D58+'2019.telj.-Kiad-Önk'!D60</f>
        <v>6454000</v>
      </c>
      <c r="H12" s="174">
        <f>'2019.telj.-Kiad-Önk'!G58+'2019.telj.-Kiad-Önk'!G60</f>
        <v>6109893</v>
      </c>
      <c r="I12" s="34"/>
    </row>
    <row r="13" spans="1:9" ht="19.899999999999999" customHeight="1" x14ac:dyDescent="0.25">
      <c r="A13" s="63" t="s">
        <v>34</v>
      </c>
      <c r="B13" s="94">
        <f>64249450</f>
        <v>64249450</v>
      </c>
      <c r="C13" s="131">
        <f>64249450</f>
        <v>64249450</v>
      </c>
      <c r="D13" s="130">
        <v>60008073</v>
      </c>
      <c r="E13" s="57" t="s">
        <v>236</v>
      </c>
      <c r="F13" s="181">
        <f>'2019.telj.-Kiad-Önk'!C62</f>
        <v>2482000</v>
      </c>
      <c r="G13" s="187">
        <f>'2019.telj.-Kiad-Önk'!D62</f>
        <v>2829000</v>
      </c>
      <c r="H13" s="175">
        <f>'2019.telj.-Kiad-Önk'!G62</f>
        <v>2825301</v>
      </c>
      <c r="I13" s="34"/>
    </row>
    <row r="14" spans="1:9" ht="19.899999999999999" customHeight="1" x14ac:dyDescent="0.25">
      <c r="A14" s="63"/>
      <c r="B14" s="94"/>
      <c r="C14" s="131"/>
      <c r="D14" s="130"/>
      <c r="E14" s="57" t="s">
        <v>200</v>
      </c>
      <c r="F14" s="181">
        <f>'2019.telj.-Kiad-Önk'!C75</f>
        <v>64249450</v>
      </c>
      <c r="G14" s="188">
        <f>'2019.telj.-Kiad-Önk'!D75</f>
        <v>64249450</v>
      </c>
      <c r="H14" s="174">
        <f>'2019.telj.-Kiad-Önk'!G75</f>
        <v>60008073</v>
      </c>
    </row>
    <row r="15" spans="1:9" s="12" customFormat="1" ht="19.899999999999999" customHeight="1" thickBot="1" x14ac:dyDescent="0.25">
      <c r="A15" s="66" t="s">
        <v>9</v>
      </c>
      <c r="B15" s="153">
        <f>SUM(B8:B14)</f>
        <v>221040578.59999999</v>
      </c>
      <c r="C15" s="132">
        <f>SUM(C8:C14)</f>
        <v>244212761</v>
      </c>
      <c r="D15" s="133">
        <f>SUM(D8:D14)</f>
        <v>238040923</v>
      </c>
      <c r="E15" s="67" t="s">
        <v>10</v>
      </c>
      <c r="F15" s="182">
        <f>SUM(F8:F14)</f>
        <v>227260234.57499999</v>
      </c>
      <c r="G15" s="182">
        <f t="shared" ref="G15:H15" si="0">SUM(G8:G14)</f>
        <v>236462124.57499999</v>
      </c>
      <c r="H15" s="159">
        <f t="shared" si="0"/>
        <v>221335315</v>
      </c>
      <c r="I15" s="36"/>
    </row>
    <row r="16" spans="1:9" s="2" customFormat="1" ht="19.899999999999999" customHeight="1" thickTop="1" x14ac:dyDescent="0.25">
      <c r="A16" s="64" t="s">
        <v>32</v>
      </c>
      <c r="B16" s="154">
        <f>'2019.telj.-Bev-Önk'!C48</f>
        <v>117189000</v>
      </c>
      <c r="C16" s="134">
        <f>'2019.telj.-Bev-Önk'!D48</f>
        <v>118282340</v>
      </c>
      <c r="D16" s="135">
        <f>'2019.telj.-Bev-Önk'!G48</f>
        <v>118282340</v>
      </c>
      <c r="E16" s="65" t="s">
        <v>25</v>
      </c>
      <c r="F16" s="183">
        <f>'2019.telj.-Kiad-Önk'!C64+'2019.telj.-Kiad-Önk'!C65+'2019.telj.-Kiad-Önk'!C66+'2019.telj.-Kiad-Önk'!C67+'2019.telj.-Kiad-Önk'!C68+'2019.telj.-Kiad-Ovi'!C33+'2019.telj.-Kiad-Ovi'!C34+'2019.telj.-Kiad-Ovi'!C35</f>
        <v>10893992</v>
      </c>
      <c r="G16" s="176">
        <f>'2019.telj.-Kiad-Önk'!D64+'2019.telj.-Kiad-Önk'!D65+'2019.telj.-Kiad-Önk'!D66+'2019.telj.-Kiad-Önk'!D67+'2019.telj.-Kiad-Önk'!D68+'2019.telj.-Kiad-Ovi'!D36</f>
        <v>12352100</v>
      </c>
      <c r="H16" s="176">
        <f>'2019.telj.-Kiad-Önk'!G64+'2019.telj.-Kiad-Önk'!G65+'2019.telj.-Kiad-Önk'!G66+'2019.telj.-Kiad-Önk'!G67+'2019.telj.-Kiad-Önk'!G68+'2019.telj.-Kiad-Ovi'!G36</f>
        <v>6956026</v>
      </c>
    </row>
    <row r="17" spans="1:10" s="2" customFormat="1" ht="19.899999999999999" customHeight="1" x14ac:dyDescent="0.25">
      <c r="A17" s="62" t="s">
        <v>33</v>
      </c>
      <c r="B17" s="93">
        <v>249</v>
      </c>
      <c r="C17" s="129">
        <v>249</v>
      </c>
      <c r="D17" s="130">
        <v>249</v>
      </c>
      <c r="E17" s="124" t="s">
        <v>26</v>
      </c>
      <c r="F17" s="184">
        <f>'2019.telj.-Kiad-Önk'!C69+'2019.telj.-Kiad-Önk'!C70+'2019.telj.-Kiad-Önk'!C71</f>
        <v>36090900</v>
      </c>
      <c r="G17" s="177">
        <f>'2019.telj.-Kiad-Önk'!D69+'2019.telj.-Kiad-Önk'!D70+'2019.telj.-Kiad-Önk'!D71</f>
        <v>31441900</v>
      </c>
      <c r="H17" s="177">
        <f>'2019.telj.-Kiad-Önk'!G69+'2019.telj.-Kiad-Önk'!G70+'2019.telj.-Kiad-Önk'!G71</f>
        <v>4791259</v>
      </c>
    </row>
    <row r="18" spans="1:10" s="2" customFormat="1" ht="19.899999999999999" customHeight="1" x14ac:dyDescent="0.25">
      <c r="A18" s="62" t="s">
        <v>218</v>
      </c>
      <c r="B18" s="93">
        <f>'2019.telj.-Bev-Önk'!C17</f>
        <v>0</v>
      </c>
      <c r="C18" s="129">
        <f>'2019.telj.-Bev-Önk'!D17</f>
        <v>172000</v>
      </c>
      <c r="D18" s="130">
        <f>'2019.telj.-Bev-Önk'!G17</f>
        <v>172000</v>
      </c>
      <c r="E18" s="124" t="s">
        <v>237</v>
      </c>
      <c r="F18" s="184">
        <v>75901107</v>
      </c>
      <c r="G18" s="177">
        <f>'2019.telj.-Kiad-Önk'!E76+'2019.telj.-Kiad-Önk'!E78</f>
        <v>117376202</v>
      </c>
      <c r="H18" s="177">
        <v>0</v>
      </c>
    </row>
    <row r="19" spans="1:10" ht="19.899999999999999" customHeight="1" x14ac:dyDescent="0.25">
      <c r="A19" s="62" t="s">
        <v>28</v>
      </c>
      <c r="B19" s="94">
        <f>'2019.telj.-Bev-Önk'!C18</f>
        <v>0</v>
      </c>
      <c r="C19" s="131">
        <f>'2019.telj.-Bev-Önk'!D18</f>
        <v>16588683</v>
      </c>
      <c r="D19" s="130">
        <f>'2019.telj.-Bev-Önk'!G18</f>
        <v>16588683</v>
      </c>
      <c r="E19" s="57" t="s">
        <v>201</v>
      </c>
      <c r="F19" s="185">
        <v>2847374</v>
      </c>
      <c r="G19" s="172">
        <v>3065190</v>
      </c>
      <c r="H19" s="172">
        <v>3065190</v>
      </c>
    </row>
    <row r="20" spans="1:10" ht="19.899999999999999" customHeight="1" x14ac:dyDescent="0.25">
      <c r="A20" s="62" t="s">
        <v>31</v>
      </c>
      <c r="B20" s="95">
        <f>'2019.telj.-Bev-Önk'!C47</f>
        <v>14763780</v>
      </c>
      <c r="C20" s="150">
        <f>'2019.telj.-Bev-Önk'!D47</f>
        <v>17354800</v>
      </c>
      <c r="D20" s="136">
        <f>'2019.telj.-Bev-Önk'!G47</f>
        <v>17354781</v>
      </c>
      <c r="E20" s="57"/>
      <c r="F20" s="184"/>
      <c r="G20" s="177"/>
      <c r="H20" s="177"/>
    </row>
    <row r="21" spans="1:10" ht="19.899999999999999" customHeight="1" thickBot="1" x14ac:dyDescent="0.3">
      <c r="A21" s="62" t="s">
        <v>234</v>
      </c>
      <c r="B21" s="95">
        <f>'2019.telj.-Bev-Önk'!C49</f>
        <v>0</v>
      </c>
      <c r="C21" s="150">
        <f>'2019.telj.-Bev-Önk'!D49</f>
        <v>4086684</v>
      </c>
      <c r="D21" s="136">
        <f>'2019.telj.-Bev-Önk'!G49</f>
        <v>4086684</v>
      </c>
      <c r="E21" s="124"/>
      <c r="F21" s="184"/>
      <c r="G21" s="177"/>
      <c r="H21" s="177"/>
    </row>
    <row r="22" spans="1:10" s="5" customFormat="1" ht="24" customHeight="1" thickBot="1" x14ac:dyDescent="0.25">
      <c r="A22" s="151" t="s">
        <v>7</v>
      </c>
      <c r="B22" s="155">
        <f>SUM(B15:B21)</f>
        <v>352993607.60000002</v>
      </c>
      <c r="C22" s="137">
        <f>SUM(C15:C21)</f>
        <v>400697517</v>
      </c>
      <c r="D22" s="137">
        <f>SUM(D15:D21)</f>
        <v>394525660</v>
      </c>
      <c r="E22" s="715" t="s">
        <v>7</v>
      </c>
      <c r="F22" s="716">
        <f>SUM(F15:F21)</f>
        <v>352993607.57499999</v>
      </c>
      <c r="G22" s="716">
        <f t="shared" ref="G22:H22" si="1">SUM(G15:G21)</f>
        <v>400697516.57499999</v>
      </c>
      <c r="H22" s="717">
        <f t="shared" si="1"/>
        <v>236147790</v>
      </c>
      <c r="I22" s="35"/>
    </row>
    <row r="23" spans="1:10" ht="23.25" customHeight="1" thickBot="1" x14ac:dyDescent="0.3">
      <c r="A23" s="58" t="s">
        <v>19</v>
      </c>
      <c r="B23" s="156">
        <f>-B13</f>
        <v>-64249450</v>
      </c>
      <c r="C23" s="156">
        <f t="shared" ref="C23:D23" si="2">-C13</f>
        <v>-64249450</v>
      </c>
      <c r="D23" s="156">
        <f t="shared" si="2"/>
        <v>-60008073</v>
      </c>
      <c r="E23" s="58" t="s">
        <v>19</v>
      </c>
      <c r="F23" s="186">
        <f>-F14</f>
        <v>-64249450</v>
      </c>
      <c r="G23" s="178">
        <f>-G14</f>
        <v>-64249450</v>
      </c>
      <c r="H23" s="178">
        <f>-H14</f>
        <v>-60008073</v>
      </c>
    </row>
    <row r="24" spans="1:10" ht="22.5" customHeight="1" thickBot="1" x14ac:dyDescent="0.25">
      <c r="A24" s="369" t="s">
        <v>20</v>
      </c>
      <c r="B24" s="370">
        <f>SUM(B22:B23)</f>
        <v>288744157.60000002</v>
      </c>
      <c r="C24" s="371">
        <f>SUM(C22:C23)</f>
        <v>336448067</v>
      </c>
      <c r="D24" s="372">
        <f>SUM(D22:D23)</f>
        <v>334517587</v>
      </c>
      <c r="E24" s="369" t="s">
        <v>20</v>
      </c>
      <c r="F24" s="718">
        <f>SUM(F22:F23)</f>
        <v>288744157.57499999</v>
      </c>
      <c r="G24" s="719">
        <f>SUM(G22:G23)</f>
        <v>336448066.57499999</v>
      </c>
      <c r="H24" s="719">
        <f>SUM(H22:H23)</f>
        <v>176139717</v>
      </c>
      <c r="I24" s="34"/>
      <c r="J24" s="70"/>
    </row>
    <row r="25" spans="1:10" x14ac:dyDescent="0.2">
      <c r="A25" s="3"/>
      <c r="B25" s="3"/>
      <c r="C25" s="3"/>
      <c r="D25" s="3"/>
      <c r="E25" s="9"/>
      <c r="J25" s="70"/>
    </row>
    <row r="26" spans="1:10" ht="21.75" customHeight="1" x14ac:dyDescent="0.2">
      <c r="A26" s="3"/>
      <c r="B26" s="3"/>
      <c r="C26" s="3"/>
      <c r="D26" s="3"/>
      <c r="E26" s="3"/>
      <c r="J26" s="71"/>
    </row>
    <row r="27" spans="1:10" ht="24.75" customHeight="1" x14ac:dyDescent="0.25">
      <c r="A27" s="3"/>
      <c r="B27" s="3"/>
      <c r="C27" s="3"/>
      <c r="D27" s="3"/>
      <c r="E27" s="3"/>
      <c r="F27" s="15"/>
      <c r="G27" s="801"/>
      <c r="H27" s="801"/>
      <c r="J27" s="72"/>
    </row>
    <row r="28" spans="1:10" ht="15" x14ac:dyDescent="0.25">
      <c r="A28" s="800"/>
      <c r="B28" s="800"/>
      <c r="C28" s="800"/>
      <c r="D28" s="800"/>
      <c r="E28" s="800"/>
      <c r="F28" s="800"/>
      <c r="G28" s="800"/>
      <c r="H28" s="800"/>
      <c r="J28" s="73"/>
    </row>
    <row r="29" spans="1:10" ht="15" x14ac:dyDescent="0.25">
      <c r="A29" s="96"/>
      <c r="B29" s="97"/>
      <c r="C29" s="97"/>
      <c r="D29" s="97"/>
      <c r="E29" s="98"/>
      <c r="F29" s="97"/>
      <c r="G29" s="97"/>
      <c r="H29" s="97"/>
      <c r="J29" s="72"/>
    </row>
    <row r="30" spans="1:10" ht="20.100000000000001" customHeight="1" x14ac:dyDescent="0.25">
      <c r="A30" s="99"/>
      <c r="B30" s="100"/>
      <c r="C30" s="101"/>
      <c r="D30" s="101"/>
      <c r="E30" s="102"/>
      <c r="F30" s="103"/>
      <c r="G30" s="103"/>
      <c r="H30" s="104"/>
      <c r="J30" s="72"/>
    </row>
    <row r="31" spans="1:10" ht="20.100000000000001" customHeight="1" x14ac:dyDescent="0.25">
      <c r="A31" s="99"/>
      <c r="B31" s="101"/>
      <c r="C31" s="101"/>
      <c r="D31" s="101"/>
      <c r="E31" s="102"/>
      <c r="F31" s="103"/>
      <c r="G31" s="103"/>
      <c r="H31" s="104"/>
      <c r="J31" s="70"/>
    </row>
    <row r="32" spans="1:10" ht="20.100000000000001" customHeight="1" x14ac:dyDescent="0.25">
      <c r="A32" s="99"/>
      <c r="B32" s="101"/>
      <c r="C32" s="101"/>
      <c r="D32" s="101"/>
      <c r="E32" s="102"/>
      <c r="F32" s="103"/>
      <c r="G32" s="103"/>
      <c r="H32" s="105"/>
      <c r="J32" s="74"/>
    </row>
    <row r="33" spans="1:10" ht="20.100000000000001" customHeight="1" x14ac:dyDescent="0.25">
      <c r="A33" s="99"/>
      <c r="B33" s="101"/>
      <c r="C33" s="101"/>
      <c r="D33" s="101"/>
      <c r="E33" s="102"/>
      <c r="F33" s="103"/>
      <c r="G33" s="106"/>
      <c r="H33" s="107"/>
      <c r="J33" s="70"/>
    </row>
    <row r="34" spans="1:10" ht="20.100000000000001" customHeight="1" x14ac:dyDescent="0.25">
      <c r="A34" s="99"/>
      <c r="B34" s="108"/>
      <c r="C34" s="108"/>
      <c r="D34" s="101"/>
      <c r="E34" s="102"/>
      <c r="F34" s="103"/>
      <c r="G34" s="106"/>
      <c r="H34" s="109"/>
      <c r="J34" s="70"/>
    </row>
    <row r="35" spans="1:10" ht="20.100000000000001" customHeight="1" x14ac:dyDescent="0.25">
      <c r="A35" s="110"/>
      <c r="B35" s="108"/>
      <c r="C35" s="108"/>
      <c r="D35" s="101"/>
      <c r="E35" s="102"/>
      <c r="F35" s="103"/>
      <c r="G35" s="111"/>
      <c r="H35" s="107"/>
      <c r="J35" s="70"/>
    </row>
    <row r="36" spans="1:10" ht="20.100000000000001" customHeight="1" x14ac:dyDescent="0.25">
      <c r="A36" s="110"/>
      <c r="B36" s="108"/>
      <c r="C36" s="108"/>
      <c r="D36" s="101"/>
      <c r="E36" s="102"/>
      <c r="F36" s="103"/>
      <c r="G36" s="112"/>
      <c r="H36" s="107"/>
      <c r="J36" s="74"/>
    </row>
    <row r="37" spans="1:10" ht="20.100000000000001" customHeight="1" x14ac:dyDescent="0.25">
      <c r="A37" s="110"/>
      <c r="B37" s="108"/>
      <c r="C37" s="108"/>
      <c r="D37" s="101"/>
      <c r="E37" s="102"/>
      <c r="F37" s="103"/>
      <c r="G37" s="104"/>
      <c r="H37" s="104"/>
      <c r="J37" s="70"/>
    </row>
    <row r="38" spans="1:10" ht="20.100000000000001" customHeight="1" x14ac:dyDescent="0.2">
      <c r="A38" s="113"/>
      <c r="B38" s="114"/>
      <c r="C38" s="114"/>
      <c r="D38" s="114"/>
      <c r="E38" s="115"/>
      <c r="F38" s="116"/>
      <c r="G38" s="116"/>
      <c r="H38" s="116"/>
      <c r="J38" s="75"/>
    </row>
    <row r="39" spans="1:10" ht="20.100000000000001" customHeight="1" x14ac:dyDescent="0.25">
      <c r="A39" s="99"/>
      <c r="B39" s="101"/>
      <c r="C39" s="101"/>
      <c r="D39" s="101"/>
      <c r="E39" s="102"/>
      <c r="F39" s="117"/>
      <c r="G39" s="104"/>
      <c r="H39" s="104"/>
    </row>
    <row r="40" spans="1:10" ht="20.100000000000001" customHeight="1" x14ac:dyDescent="0.25">
      <c r="A40" s="99"/>
      <c r="B40" s="101"/>
      <c r="C40" s="101"/>
      <c r="D40" s="101"/>
      <c r="E40" s="102"/>
      <c r="F40" s="117"/>
      <c r="G40" s="104"/>
      <c r="H40" s="104"/>
    </row>
    <row r="41" spans="1:10" ht="20.100000000000001" customHeight="1" x14ac:dyDescent="0.25">
      <c r="A41" s="99"/>
      <c r="B41" s="108"/>
      <c r="C41" s="108"/>
      <c r="D41" s="101"/>
      <c r="E41" s="102"/>
      <c r="F41" s="117"/>
      <c r="G41" s="104"/>
      <c r="H41" s="104"/>
    </row>
    <row r="42" spans="1:10" ht="20.100000000000001" customHeight="1" x14ac:dyDescent="0.2">
      <c r="A42" s="113"/>
      <c r="B42" s="118"/>
      <c r="C42" s="118"/>
      <c r="D42" s="118"/>
      <c r="E42" s="115"/>
      <c r="F42" s="116"/>
      <c r="G42" s="116"/>
      <c r="H42" s="116"/>
    </row>
    <row r="43" spans="1:10" ht="20.100000000000001" customHeight="1" x14ac:dyDescent="0.25">
      <c r="A43" s="110"/>
      <c r="B43" s="119"/>
      <c r="C43" s="119"/>
      <c r="D43" s="120"/>
      <c r="E43" s="110"/>
      <c r="F43" s="103"/>
      <c r="G43" s="104"/>
      <c r="H43" s="104"/>
    </row>
    <row r="44" spans="1:10" ht="20.100000000000001" customHeight="1" x14ac:dyDescent="0.2">
      <c r="A44" s="121"/>
      <c r="B44" s="118"/>
      <c r="C44" s="118"/>
      <c r="D44" s="118"/>
      <c r="E44" s="121"/>
      <c r="F44" s="122"/>
      <c r="G44" s="123"/>
      <c r="H44" s="123"/>
    </row>
    <row r="45" spans="1:10" x14ac:dyDescent="0.2">
      <c r="A45" s="3"/>
      <c r="B45" s="3"/>
      <c r="C45" s="3"/>
      <c r="D45" s="3"/>
      <c r="E45" s="3"/>
    </row>
    <row r="46" spans="1:10" x14ac:dyDescent="0.2">
      <c r="A46" s="3"/>
      <c r="B46" s="3"/>
      <c r="C46" s="3"/>
      <c r="D46" s="3"/>
      <c r="E46" s="3"/>
    </row>
    <row r="47" spans="1:10" x14ac:dyDescent="0.2">
      <c r="A47" s="3"/>
      <c r="B47" s="3"/>
      <c r="C47" s="3"/>
      <c r="D47" s="3"/>
      <c r="E47" s="3"/>
    </row>
    <row r="48" spans="1:10" x14ac:dyDescent="0.2">
      <c r="A48" s="3"/>
      <c r="B48" s="3"/>
      <c r="C48" s="3"/>
      <c r="D48" s="3"/>
      <c r="E48" s="3"/>
    </row>
    <row r="49" spans="1:9" x14ac:dyDescent="0.2">
      <c r="A49" s="3"/>
      <c r="B49" s="3"/>
      <c r="C49" s="3"/>
      <c r="D49" s="3"/>
      <c r="E49" s="3"/>
    </row>
    <row r="50" spans="1:9" x14ac:dyDescent="0.2">
      <c r="A50" s="3"/>
      <c r="B50" s="3"/>
      <c r="C50" s="3"/>
      <c r="D50" s="3"/>
      <c r="E50" s="3"/>
    </row>
    <row r="51" spans="1:9" x14ac:dyDescent="0.2">
      <c r="A51" s="3"/>
      <c r="B51" s="3"/>
      <c r="C51" s="3"/>
      <c r="D51" s="3"/>
      <c r="E51" s="3"/>
    </row>
    <row r="52" spans="1:9" x14ac:dyDescent="0.2">
      <c r="A52" s="3"/>
      <c r="B52" s="3"/>
      <c r="C52" s="3"/>
      <c r="D52" s="3"/>
      <c r="E52" s="3"/>
    </row>
    <row r="53" spans="1:9" x14ac:dyDescent="0.2">
      <c r="A53" s="3"/>
      <c r="B53" s="3"/>
      <c r="C53" s="3"/>
      <c r="D53" s="3"/>
      <c r="E53" s="3"/>
    </row>
    <row r="54" spans="1:9" x14ac:dyDescent="0.2">
      <c r="A54" s="3"/>
      <c r="B54" s="3"/>
      <c r="C54" s="3"/>
      <c r="D54" s="3"/>
      <c r="E54" s="3"/>
    </row>
    <row r="55" spans="1:9" x14ac:dyDescent="0.2">
      <c r="A55" s="3"/>
      <c r="B55" s="3"/>
      <c r="C55" s="3"/>
      <c r="D55" s="3"/>
      <c r="E55" s="3"/>
    </row>
    <row r="56" spans="1:9" x14ac:dyDescent="0.2">
      <c r="A56" s="3"/>
      <c r="B56" s="3"/>
      <c r="C56" s="3"/>
      <c r="D56" s="3"/>
      <c r="E56" s="3"/>
    </row>
    <row r="57" spans="1:9" x14ac:dyDescent="0.2">
      <c r="A57" s="3"/>
      <c r="B57" s="3"/>
      <c r="C57" s="3"/>
      <c r="D57" s="3"/>
      <c r="E57" s="3"/>
    </row>
    <row r="58" spans="1:9" x14ac:dyDescent="0.2">
      <c r="A58" s="3"/>
      <c r="B58" s="3"/>
      <c r="C58" s="3"/>
      <c r="D58" s="3"/>
      <c r="E58" s="3"/>
    </row>
    <row r="59" spans="1:9" x14ac:dyDescent="0.2">
      <c r="A59" s="3"/>
      <c r="B59" s="3"/>
      <c r="C59" s="3"/>
      <c r="D59" s="3"/>
      <c r="E59" s="3"/>
    </row>
    <row r="60" spans="1:9" x14ac:dyDescent="0.2">
      <c r="A60" s="3"/>
      <c r="B60" s="3"/>
      <c r="C60" s="44"/>
      <c r="D60" s="9"/>
      <c r="E60" s="3"/>
      <c r="G60" s="34"/>
      <c r="H60" s="45"/>
      <c r="I60" s="34"/>
    </row>
    <row r="61" spans="1:9" x14ac:dyDescent="0.2">
      <c r="A61" s="3"/>
      <c r="B61" s="3"/>
      <c r="C61" s="3"/>
      <c r="D61" s="9"/>
      <c r="E61" s="3"/>
    </row>
    <row r="62" spans="1:9" x14ac:dyDescent="0.2">
      <c r="A62" s="3"/>
      <c r="B62" s="3"/>
      <c r="C62" s="3"/>
      <c r="D62" s="3"/>
      <c r="E62" s="3"/>
    </row>
    <row r="63" spans="1:9" x14ac:dyDescent="0.2">
      <c r="A63" s="3"/>
      <c r="B63" s="3"/>
      <c r="C63" s="3"/>
      <c r="D63" s="9"/>
      <c r="E63" s="3"/>
    </row>
    <row r="64" spans="1:9" x14ac:dyDescent="0.2">
      <c r="A64" s="3"/>
      <c r="B64" s="3"/>
      <c r="C64" s="3"/>
      <c r="D64" s="3"/>
      <c r="E64" s="3"/>
    </row>
    <row r="65" spans="1:5" x14ac:dyDescent="0.2">
      <c r="A65" s="3"/>
      <c r="B65" s="3"/>
      <c r="C65" s="3"/>
      <c r="D65" s="3"/>
      <c r="E65" s="3"/>
    </row>
    <row r="66" spans="1:5" x14ac:dyDescent="0.2">
      <c r="A66" s="3"/>
      <c r="B66" s="3"/>
      <c r="C66" s="3"/>
      <c r="D66" s="3"/>
      <c r="E66" s="3"/>
    </row>
    <row r="67" spans="1:5" x14ac:dyDescent="0.2">
      <c r="A67" s="3"/>
      <c r="B67" s="3"/>
      <c r="C67" s="3"/>
      <c r="D67" s="3"/>
      <c r="E67" s="3"/>
    </row>
    <row r="68" spans="1:5" x14ac:dyDescent="0.2">
      <c r="A68" s="3"/>
      <c r="B68" s="3"/>
      <c r="C68" s="3"/>
      <c r="D68" s="3"/>
      <c r="E68" s="3"/>
    </row>
    <row r="69" spans="1:5" x14ac:dyDescent="0.2">
      <c r="A69" s="3"/>
      <c r="B69" s="3"/>
      <c r="C69" s="3"/>
      <c r="D69" s="3"/>
      <c r="E69" s="3"/>
    </row>
    <row r="70" spans="1:5" x14ac:dyDescent="0.2">
      <c r="A70" s="3"/>
      <c r="B70" s="3"/>
      <c r="C70" s="3"/>
      <c r="D70" s="3"/>
      <c r="E70" s="3"/>
    </row>
    <row r="71" spans="1:5" x14ac:dyDescent="0.2">
      <c r="A71" s="3"/>
      <c r="B71" s="3"/>
      <c r="C71" s="3"/>
      <c r="D71" s="3"/>
      <c r="E71" s="3"/>
    </row>
    <row r="72" spans="1:5" x14ac:dyDescent="0.2">
      <c r="A72" s="3"/>
      <c r="B72" s="3"/>
      <c r="C72" s="3"/>
      <c r="D72" s="3"/>
      <c r="E72" s="3"/>
    </row>
    <row r="73" spans="1:5" x14ac:dyDescent="0.2">
      <c r="A73" s="3"/>
      <c r="B73" s="3"/>
      <c r="C73" s="3"/>
      <c r="D73" s="3"/>
      <c r="E73" s="3"/>
    </row>
    <row r="74" spans="1:5" x14ac:dyDescent="0.2">
      <c r="A74" s="3"/>
      <c r="B74" s="3"/>
      <c r="C74" s="3"/>
      <c r="D74" s="3"/>
      <c r="E74" s="3"/>
    </row>
    <row r="75" spans="1:5" x14ac:dyDescent="0.2">
      <c r="A75" s="3"/>
      <c r="B75" s="3"/>
      <c r="C75" s="3"/>
      <c r="D75" s="3"/>
      <c r="E75" s="3"/>
    </row>
    <row r="76" spans="1:5" x14ac:dyDescent="0.2">
      <c r="A76" s="3"/>
      <c r="B76" s="3"/>
      <c r="C76" s="3"/>
      <c r="D76" s="3"/>
      <c r="E76" s="3"/>
    </row>
    <row r="77" spans="1:5" x14ac:dyDescent="0.2">
      <c r="A77" s="3"/>
      <c r="B77" s="3"/>
      <c r="C77" s="3"/>
      <c r="D77" s="3"/>
      <c r="E77" s="3"/>
    </row>
    <row r="78" spans="1:5" x14ac:dyDescent="0.2">
      <c r="A78" s="3"/>
      <c r="B78" s="3"/>
      <c r="C78" s="3"/>
      <c r="D78" s="3"/>
      <c r="E78" s="3"/>
    </row>
    <row r="79" spans="1:5" x14ac:dyDescent="0.2">
      <c r="A79" s="3"/>
      <c r="B79" s="3"/>
      <c r="C79" s="3"/>
      <c r="D79" s="3"/>
      <c r="E79" s="3"/>
    </row>
    <row r="80" spans="1:5" x14ac:dyDescent="0.2">
      <c r="A80" s="3"/>
      <c r="B80" s="3"/>
      <c r="C80" s="3"/>
      <c r="D80" s="3"/>
      <c r="E80" s="3"/>
    </row>
    <row r="81" spans="1:5" x14ac:dyDescent="0.2">
      <c r="A81" s="3"/>
      <c r="B81" s="3"/>
      <c r="C81" s="3"/>
      <c r="D81" s="3"/>
      <c r="E81" s="3"/>
    </row>
    <row r="82" spans="1:5" x14ac:dyDescent="0.2">
      <c r="A82" s="3"/>
      <c r="B82" s="3"/>
      <c r="C82" s="3"/>
      <c r="D82" s="3"/>
      <c r="E82" s="3"/>
    </row>
    <row r="83" spans="1:5" x14ac:dyDescent="0.2">
      <c r="A83" s="3"/>
      <c r="B83" s="3"/>
      <c r="C83" s="3"/>
      <c r="D83" s="3"/>
      <c r="E83" s="3"/>
    </row>
    <row r="84" spans="1:5" x14ac:dyDescent="0.2">
      <c r="A84" s="3"/>
      <c r="B84" s="3"/>
      <c r="C84" s="3"/>
      <c r="D84" s="3"/>
      <c r="E84" s="3"/>
    </row>
    <row r="85" spans="1:5" x14ac:dyDescent="0.2">
      <c r="A85" s="3"/>
      <c r="B85" s="3"/>
      <c r="C85" s="3"/>
      <c r="D85" s="3"/>
      <c r="E85" s="3"/>
    </row>
    <row r="86" spans="1:5" x14ac:dyDescent="0.2">
      <c r="A86" s="3"/>
      <c r="B86" s="3"/>
      <c r="C86" s="3"/>
      <c r="D86" s="3"/>
      <c r="E86" s="3"/>
    </row>
    <row r="87" spans="1:5" x14ac:dyDescent="0.2">
      <c r="A87" s="3"/>
      <c r="B87" s="3"/>
      <c r="C87" s="3"/>
      <c r="D87" s="3"/>
      <c r="E87" s="3"/>
    </row>
    <row r="88" spans="1:5" x14ac:dyDescent="0.2">
      <c r="A88" s="3"/>
      <c r="B88" s="3"/>
      <c r="C88" s="3"/>
      <c r="D88" s="3"/>
      <c r="E88" s="3"/>
    </row>
    <row r="89" spans="1:5" x14ac:dyDescent="0.2">
      <c r="A89" s="3"/>
      <c r="B89" s="3"/>
      <c r="C89" s="3"/>
      <c r="D89" s="3"/>
      <c r="E89" s="3"/>
    </row>
    <row r="90" spans="1:5" x14ac:dyDescent="0.2">
      <c r="A90" s="3"/>
      <c r="B90" s="3"/>
      <c r="C90" s="3"/>
      <c r="D90" s="3"/>
      <c r="E90" s="3"/>
    </row>
    <row r="91" spans="1:5" x14ac:dyDescent="0.2">
      <c r="A91" s="3"/>
      <c r="B91" s="3"/>
      <c r="C91" s="3"/>
      <c r="D91" s="3"/>
      <c r="E91" s="3"/>
    </row>
    <row r="92" spans="1:5" x14ac:dyDescent="0.2">
      <c r="A92" s="3"/>
      <c r="B92" s="3"/>
      <c r="C92" s="3"/>
      <c r="D92" s="3"/>
      <c r="E92" s="3"/>
    </row>
    <row r="93" spans="1:5" x14ac:dyDescent="0.2">
      <c r="A93" s="3"/>
      <c r="B93" s="3"/>
      <c r="C93" s="3"/>
      <c r="D93" s="3"/>
      <c r="E93" s="3"/>
    </row>
    <row r="94" spans="1:5" x14ac:dyDescent="0.2">
      <c r="A94" s="3"/>
      <c r="B94" s="3"/>
      <c r="C94" s="3"/>
      <c r="D94" s="3"/>
      <c r="E94" s="3"/>
    </row>
    <row r="95" spans="1:5" x14ac:dyDescent="0.2">
      <c r="A95" s="3"/>
      <c r="B95" s="3"/>
      <c r="C95" s="3"/>
      <c r="D95" s="3"/>
      <c r="E95" s="3"/>
    </row>
    <row r="96" spans="1:5" x14ac:dyDescent="0.2">
      <c r="A96" s="3"/>
      <c r="B96" s="3"/>
      <c r="C96" s="3"/>
      <c r="D96" s="3"/>
      <c r="E96" s="3"/>
    </row>
    <row r="97" spans="1:5" x14ac:dyDescent="0.2">
      <c r="A97" s="3"/>
      <c r="B97" s="3"/>
      <c r="C97" s="3"/>
      <c r="D97" s="3"/>
      <c r="E97" s="3"/>
    </row>
    <row r="98" spans="1:5" x14ac:dyDescent="0.2">
      <c r="A98" s="3"/>
      <c r="B98" s="3"/>
      <c r="C98" s="3"/>
      <c r="D98" s="3"/>
      <c r="E98" s="3"/>
    </row>
    <row r="99" spans="1:5" x14ac:dyDescent="0.2">
      <c r="A99" s="3"/>
      <c r="B99" s="3"/>
      <c r="C99" s="3"/>
      <c r="D99" s="3"/>
      <c r="E99" s="3"/>
    </row>
    <row r="100" spans="1:5" x14ac:dyDescent="0.2">
      <c r="A100" s="3"/>
      <c r="B100" s="3"/>
      <c r="C100" s="3"/>
      <c r="D100" s="3"/>
      <c r="E100" s="3"/>
    </row>
    <row r="101" spans="1:5" x14ac:dyDescent="0.2">
      <c r="A101" s="3"/>
      <c r="B101" s="3"/>
      <c r="C101" s="3"/>
      <c r="D101" s="3"/>
      <c r="E101" s="3"/>
    </row>
    <row r="102" spans="1:5" x14ac:dyDescent="0.2">
      <c r="A102" s="3"/>
      <c r="B102" s="3"/>
      <c r="C102" s="3"/>
      <c r="D102" s="3"/>
      <c r="E102" s="3"/>
    </row>
    <row r="103" spans="1:5" x14ac:dyDescent="0.2">
      <c r="A103" s="3"/>
      <c r="B103" s="3"/>
      <c r="C103" s="3"/>
      <c r="D103" s="3"/>
      <c r="E103" s="3"/>
    </row>
    <row r="104" spans="1:5" x14ac:dyDescent="0.2">
      <c r="A104" s="3"/>
      <c r="B104" s="3"/>
      <c r="C104" s="3"/>
      <c r="D104" s="3"/>
      <c r="E104" s="3"/>
    </row>
    <row r="105" spans="1:5" x14ac:dyDescent="0.2">
      <c r="A105" s="3"/>
      <c r="B105" s="3"/>
      <c r="C105" s="3"/>
      <c r="D105" s="3"/>
      <c r="E105" s="3"/>
    </row>
    <row r="106" spans="1:5" x14ac:dyDescent="0.2">
      <c r="A106" s="3"/>
      <c r="B106" s="3"/>
      <c r="C106" s="3"/>
      <c r="D106" s="3"/>
      <c r="E106" s="3"/>
    </row>
    <row r="107" spans="1:5" x14ac:dyDescent="0.2">
      <c r="A107" s="3"/>
      <c r="B107" s="3"/>
      <c r="C107" s="3"/>
      <c r="D107" s="3"/>
      <c r="E107" s="3"/>
    </row>
    <row r="108" spans="1:5" x14ac:dyDescent="0.2">
      <c r="A108" s="3"/>
      <c r="B108" s="3"/>
      <c r="C108" s="3"/>
      <c r="D108" s="3"/>
      <c r="E108" s="3"/>
    </row>
    <row r="109" spans="1:5" x14ac:dyDescent="0.2">
      <c r="A109" s="3"/>
      <c r="B109" s="3"/>
      <c r="C109" s="3"/>
      <c r="D109" s="3"/>
      <c r="E109" s="3"/>
    </row>
    <row r="110" spans="1:5" x14ac:dyDescent="0.2">
      <c r="A110" s="3"/>
      <c r="B110" s="3"/>
      <c r="C110" s="3"/>
      <c r="D110" s="3"/>
      <c r="E110" s="3"/>
    </row>
    <row r="111" spans="1:5" x14ac:dyDescent="0.2">
      <c r="A111" s="3"/>
      <c r="B111" s="3"/>
      <c r="C111" s="3"/>
      <c r="D111" s="3"/>
      <c r="E111" s="3"/>
    </row>
    <row r="112" spans="1:5" x14ac:dyDescent="0.2">
      <c r="A112" s="3"/>
      <c r="B112" s="3"/>
      <c r="C112" s="3"/>
      <c r="D112" s="3"/>
      <c r="E112" s="3"/>
    </row>
    <row r="113" spans="1:5" x14ac:dyDescent="0.2">
      <c r="A113" s="3"/>
      <c r="B113" s="3"/>
      <c r="C113" s="3"/>
      <c r="D113" s="3"/>
      <c r="E113" s="3"/>
    </row>
    <row r="114" spans="1:5" x14ac:dyDescent="0.2">
      <c r="A114" s="3"/>
      <c r="B114" s="3"/>
      <c r="C114" s="3"/>
      <c r="D114" s="3"/>
      <c r="E114" s="3"/>
    </row>
    <row r="115" spans="1:5" x14ac:dyDescent="0.2">
      <c r="A115" s="3"/>
      <c r="B115" s="3"/>
      <c r="C115" s="3"/>
      <c r="D115" s="3"/>
      <c r="E115" s="3"/>
    </row>
    <row r="116" spans="1:5" x14ac:dyDescent="0.2">
      <c r="A116" s="3"/>
      <c r="B116" s="3"/>
      <c r="C116" s="3"/>
      <c r="D116" s="3"/>
      <c r="E116" s="3"/>
    </row>
    <row r="117" spans="1:5" x14ac:dyDescent="0.2">
      <c r="A117" s="3"/>
      <c r="B117" s="3"/>
      <c r="C117" s="3"/>
      <c r="D117" s="3"/>
      <c r="E117" s="3"/>
    </row>
    <row r="118" spans="1:5" x14ac:dyDescent="0.2">
      <c r="A118" s="3"/>
      <c r="B118" s="3"/>
      <c r="C118" s="3"/>
      <c r="D118" s="3"/>
      <c r="E118" s="3"/>
    </row>
    <row r="119" spans="1:5" x14ac:dyDescent="0.2">
      <c r="A119" s="3"/>
      <c r="B119" s="3"/>
      <c r="C119" s="3"/>
      <c r="D119" s="3"/>
      <c r="E119" s="3"/>
    </row>
    <row r="120" spans="1:5" x14ac:dyDescent="0.2">
      <c r="A120" s="3"/>
      <c r="B120" s="3"/>
      <c r="C120" s="3"/>
      <c r="D120" s="3"/>
      <c r="E120" s="3"/>
    </row>
  </sheetData>
  <mergeCells count="10">
    <mergeCell ref="A28:D28"/>
    <mergeCell ref="E28:H28"/>
    <mergeCell ref="G27:H27"/>
    <mergeCell ref="A1:G1"/>
    <mergeCell ref="E6:H6"/>
    <mergeCell ref="A2:F2"/>
    <mergeCell ref="A6:D6"/>
    <mergeCell ref="A3:G3"/>
    <mergeCell ref="A4:G4"/>
    <mergeCell ref="E5:H5"/>
  </mergeCells>
  <phoneticPr fontId="0" type="noConversion"/>
  <pageMargins left="0" right="0" top="0.98425196850393704" bottom="0.98425196850393704" header="0.51181102362204722" footer="0.51181102362204722"/>
  <pageSetup paperSize="9" scale="82" orientation="landscape" r:id="rId1"/>
  <headerFooter alignWithMargins="0">
    <oddHeader>&amp;R2019.12.31.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9"/>
  <sheetViews>
    <sheetView zoomScaleNormal="100" workbookViewId="0">
      <selection activeCell="K11" sqref="K11"/>
    </sheetView>
  </sheetViews>
  <sheetFormatPr defaultRowHeight="12.75" x14ac:dyDescent="0.2"/>
  <cols>
    <col min="1" max="1" width="3" customWidth="1"/>
    <col min="2" max="2" width="56.28515625" customWidth="1"/>
    <col min="3" max="3" width="15.42578125" customWidth="1"/>
    <col min="4" max="4" width="15.85546875" customWidth="1"/>
    <col min="5" max="5" width="15.28515625" customWidth="1"/>
    <col min="7" max="7" width="8.2851562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1" spans="1:8" ht="15" customHeight="1" x14ac:dyDescent="0.2">
      <c r="A1" s="802" t="s">
        <v>578</v>
      </c>
      <c r="B1" s="802"/>
      <c r="C1" s="802"/>
      <c r="D1" s="802"/>
      <c r="E1" s="802"/>
      <c r="F1" s="802"/>
      <c r="G1" s="16"/>
      <c r="H1" s="16"/>
    </row>
    <row r="2" spans="1:8" s="6" customFormat="1" ht="18.75" customHeight="1" x14ac:dyDescent="0.25">
      <c r="A2" s="815"/>
      <c r="B2" s="816"/>
      <c r="C2" s="816"/>
      <c r="D2" s="816"/>
      <c r="E2" s="816"/>
      <c r="F2" s="816"/>
    </row>
    <row r="3" spans="1:8" ht="22.5" customHeight="1" x14ac:dyDescent="0.25">
      <c r="B3" s="823" t="s">
        <v>11</v>
      </c>
      <c r="C3" s="823"/>
      <c r="D3" s="823"/>
      <c r="E3" s="823"/>
    </row>
    <row r="4" spans="1:8" ht="17.25" customHeight="1" x14ac:dyDescent="0.25">
      <c r="B4" s="823" t="s">
        <v>541</v>
      </c>
      <c r="C4" s="823"/>
      <c r="D4" s="823"/>
      <c r="E4" s="823"/>
    </row>
    <row r="5" spans="1:8" ht="17.25" customHeight="1" x14ac:dyDescent="0.25">
      <c r="B5" s="40"/>
      <c r="C5" s="160"/>
      <c r="D5" s="160"/>
      <c r="E5" s="40"/>
    </row>
    <row r="6" spans="1:8" ht="14.25" customHeight="1" x14ac:dyDescent="0.25">
      <c r="B6" s="11"/>
      <c r="C6" s="11"/>
      <c r="D6" s="11"/>
      <c r="E6" s="69" t="s">
        <v>68</v>
      </c>
    </row>
    <row r="7" spans="1:8" ht="7.5" customHeight="1" thickBot="1" x14ac:dyDescent="0.3">
      <c r="B7" s="164"/>
      <c r="C7" s="164"/>
      <c r="D7" s="164"/>
      <c r="E7" s="165"/>
    </row>
    <row r="8" spans="1:8" ht="24.75" customHeight="1" thickBot="1" x14ac:dyDescent="0.3">
      <c r="B8" s="722" t="s">
        <v>1</v>
      </c>
      <c r="C8" s="373" t="s">
        <v>225</v>
      </c>
      <c r="D8" s="374" t="s">
        <v>226</v>
      </c>
      <c r="E8" s="722" t="s">
        <v>227</v>
      </c>
    </row>
    <row r="9" spans="1:8" ht="15.95" customHeight="1" x14ac:dyDescent="0.2">
      <c r="B9" s="817" t="s">
        <v>18</v>
      </c>
      <c r="C9" s="818"/>
      <c r="D9" s="818"/>
      <c r="E9" s="819"/>
    </row>
    <row r="10" spans="1:8" ht="15.95" customHeight="1" x14ac:dyDescent="0.2">
      <c r="B10" s="166" t="s">
        <v>238</v>
      </c>
      <c r="C10" s="204">
        <v>1030000</v>
      </c>
      <c r="D10" s="205">
        <v>1142000</v>
      </c>
      <c r="E10" s="206">
        <v>1141200</v>
      </c>
    </row>
    <row r="11" spans="1:8" ht="15.95" customHeight="1" x14ac:dyDescent="0.2">
      <c r="B11" s="166" t="s">
        <v>543</v>
      </c>
      <c r="C11" s="204">
        <v>0</v>
      </c>
      <c r="D11" s="205">
        <v>238000</v>
      </c>
      <c r="E11" s="206">
        <v>237251</v>
      </c>
    </row>
    <row r="12" spans="1:8" ht="15.95" customHeight="1" x14ac:dyDescent="0.2">
      <c r="B12" s="166" t="s">
        <v>239</v>
      </c>
      <c r="C12" s="204">
        <v>5500000</v>
      </c>
      <c r="D12" s="205">
        <v>5662000</v>
      </c>
      <c r="E12" s="206">
        <v>5656796</v>
      </c>
    </row>
    <row r="13" spans="1:8" ht="15.95" customHeight="1" x14ac:dyDescent="0.2">
      <c r="B13" s="166" t="s">
        <v>240</v>
      </c>
      <c r="C13" s="204">
        <v>5000000</v>
      </c>
      <c r="D13" s="205">
        <v>5000000</v>
      </c>
      <c r="E13" s="206">
        <v>4656404</v>
      </c>
    </row>
    <row r="14" spans="1:8" ht="15.95" customHeight="1" x14ac:dyDescent="0.2">
      <c r="B14" s="166" t="s">
        <v>241</v>
      </c>
      <c r="C14" s="204">
        <v>6780000</v>
      </c>
      <c r="D14" s="205">
        <v>6850000</v>
      </c>
      <c r="E14" s="206">
        <v>6669271</v>
      </c>
    </row>
    <row r="15" spans="1:8" ht="15.95" customHeight="1" x14ac:dyDescent="0.2">
      <c r="B15" s="166" t="s">
        <v>242</v>
      </c>
      <c r="C15" s="204">
        <v>1000000</v>
      </c>
      <c r="D15" s="205">
        <v>1000000</v>
      </c>
      <c r="E15" s="206">
        <v>0</v>
      </c>
    </row>
    <row r="16" spans="1:8" ht="15.95" customHeight="1" x14ac:dyDescent="0.2">
      <c r="B16" s="166" t="s">
        <v>243</v>
      </c>
      <c r="C16" s="204">
        <v>100</v>
      </c>
      <c r="D16" s="205">
        <v>100</v>
      </c>
      <c r="E16" s="206">
        <v>0</v>
      </c>
    </row>
    <row r="17" spans="2:9" ht="15.95" customHeight="1" thickBot="1" x14ac:dyDescent="0.25">
      <c r="B17" s="167" t="s">
        <v>244</v>
      </c>
      <c r="C17" s="207">
        <f>3000+6301</f>
        <v>9301</v>
      </c>
      <c r="D17" s="208">
        <f>239000+6301</f>
        <v>245301</v>
      </c>
      <c r="E17" s="209">
        <f>121907+8093</f>
        <v>130000</v>
      </c>
    </row>
    <row r="18" spans="2:9" ht="15.95" customHeight="1" thickBot="1" x14ac:dyDescent="0.25">
      <c r="B18" s="723" t="s">
        <v>35</v>
      </c>
      <c r="C18" s="210">
        <f>SUM(C10:C17)</f>
        <v>19319401</v>
      </c>
      <c r="D18" s="210">
        <f t="shared" ref="D18:E18" si="0">SUM(D10:D17)</f>
        <v>20137401</v>
      </c>
      <c r="E18" s="724">
        <f t="shared" si="0"/>
        <v>18490922</v>
      </c>
    </row>
    <row r="19" spans="2:9" ht="15.95" customHeight="1" x14ac:dyDescent="0.2">
      <c r="B19" s="161"/>
      <c r="C19" s="190"/>
      <c r="D19" s="191"/>
      <c r="E19" s="189"/>
      <c r="I19" s="42"/>
    </row>
    <row r="20" spans="2:9" s="1" customFormat="1" ht="15.95" customHeight="1" x14ac:dyDescent="0.2">
      <c r="B20" s="820" t="s">
        <v>38</v>
      </c>
      <c r="C20" s="821"/>
      <c r="D20" s="821"/>
      <c r="E20" s="822"/>
    </row>
    <row r="21" spans="2:9" s="1" customFormat="1" ht="15.95" customHeight="1" x14ac:dyDescent="0.2">
      <c r="B21" s="161" t="s">
        <v>12</v>
      </c>
      <c r="C21" s="375">
        <v>6000000</v>
      </c>
      <c r="D21" s="376">
        <v>6420000</v>
      </c>
      <c r="E21" s="206">
        <v>6413425</v>
      </c>
    </row>
    <row r="22" spans="2:9" s="1" customFormat="1" ht="15.95" customHeight="1" x14ac:dyDescent="0.2">
      <c r="B22" s="166" t="s">
        <v>39</v>
      </c>
      <c r="C22" s="318">
        <v>3000000</v>
      </c>
      <c r="D22" s="319">
        <v>3360000</v>
      </c>
      <c r="E22" s="206">
        <v>3366545</v>
      </c>
    </row>
    <row r="23" spans="2:9" ht="15.95" customHeight="1" x14ac:dyDescent="0.2">
      <c r="B23" s="166" t="s">
        <v>245</v>
      </c>
      <c r="C23" s="204">
        <v>30000000</v>
      </c>
      <c r="D23" s="205">
        <v>41400000</v>
      </c>
      <c r="E23" s="206">
        <v>41341574</v>
      </c>
    </row>
    <row r="24" spans="2:9" ht="15.95" customHeight="1" x14ac:dyDescent="0.2">
      <c r="B24" s="166" t="s">
        <v>246</v>
      </c>
      <c r="C24" s="204">
        <v>4600000</v>
      </c>
      <c r="D24" s="205">
        <v>5720000</v>
      </c>
      <c r="E24" s="206">
        <v>5716280</v>
      </c>
    </row>
    <row r="25" spans="2:9" ht="15.95" customHeight="1" thickBot="1" x14ac:dyDescent="0.25">
      <c r="B25" s="167" t="s">
        <v>66</v>
      </c>
      <c r="C25" s="207">
        <v>100000</v>
      </c>
      <c r="D25" s="208">
        <v>234000</v>
      </c>
      <c r="E25" s="209">
        <v>230614</v>
      </c>
    </row>
    <row r="26" spans="2:9" s="1" customFormat="1" ht="15.95" customHeight="1" thickBot="1" x14ac:dyDescent="0.25">
      <c r="B26" s="723" t="s">
        <v>40</v>
      </c>
      <c r="C26" s="210">
        <f>SUM(C21:C25)</f>
        <v>43700000</v>
      </c>
      <c r="D26" s="210">
        <f t="shared" ref="D26:E26" si="1">SUM(D21:D25)</f>
        <v>57134000</v>
      </c>
      <c r="E26" s="724">
        <f t="shared" si="1"/>
        <v>57068438</v>
      </c>
    </row>
    <row r="27" spans="2:9" s="1" customFormat="1" ht="15.95" customHeight="1" x14ac:dyDescent="0.2">
      <c r="B27" s="161"/>
      <c r="C27" s="190"/>
      <c r="D27" s="191"/>
      <c r="E27" s="189"/>
    </row>
    <row r="28" spans="2:9" s="1" customFormat="1" ht="15.95" customHeight="1" x14ac:dyDescent="0.2">
      <c r="B28" s="820" t="s">
        <v>42</v>
      </c>
      <c r="C28" s="821"/>
      <c r="D28" s="821"/>
      <c r="E28" s="822"/>
    </row>
    <row r="29" spans="2:9" ht="15.95" customHeight="1" thickBot="1" x14ac:dyDescent="0.25">
      <c r="B29" s="167" t="s">
        <v>46</v>
      </c>
      <c r="C29" s="207">
        <v>88393318</v>
      </c>
      <c r="D29" s="208">
        <v>93082414</v>
      </c>
      <c r="E29" s="209">
        <v>93082414</v>
      </c>
    </row>
    <row r="30" spans="2:9" ht="15.95" customHeight="1" thickBot="1" x14ac:dyDescent="0.25">
      <c r="B30" s="723" t="s">
        <v>37</v>
      </c>
      <c r="C30" s="725">
        <f t="shared" ref="C30:D30" si="2">SUM(C29)</f>
        <v>88393318</v>
      </c>
      <c r="D30" s="725">
        <f t="shared" si="2"/>
        <v>93082414</v>
      </c>
      <c r="E30" s="725">
        <f>SUM(E29)</f>
        <v>93082414</v>
      </c>
    </row>
    <row r="31" spans="2:9" ht="15.95" customHeight="1" x14ac:dyDescent="0.2">
      <c r="B31" s="161"/>
      <c r="C31" s="190"/>
      <c r="D31" s="191"/>
      <c r="E31" s="189"/>
    </row>
    <row r="32" spans="2:9" ht="15.95" customHeight="1" x14ac:dyDescent="0.2">
      <c r="B32" s="820" t="s">
        <v>4</v>
      </c>
      <c r="C32" s="821"/>
      <c r="D32" s="821"/>
      <c r="E32" s="822"/>
    </row>
    <row r="33" spans="2:5" ht="15.95" customHeight="1" x14ac:dyDescent="0.2">
      <c r="B33" s="203" t="s">
        <v>252</v>
      </c>
      <c r="C33" s="211">
        <v>14763780</v>
      </c>
      <c r="D33" s="211">
        <v>14763800</v>
      </c>
      <c r="E33" s="212">
        <v>14763781</v>
      </c>
    </row>
    <row r="34" spans="2:5" ht="15.95" customHeight="1" thickBot="1" x14ac:dyDescent="0.25">
      <c r="B34" s="167" t="s">
        <v>253</v>
      </c>
      <c r="C34" s="207">
        <v>0</v>
      </c>
      <c r="D34" s="208">
        <v>0</v>
      </c>
      <c r="E34" s="209">
        <v>0</v>
      </c>
    </row>
    <row r="35" spans="2:5" ht="15.95" customHeight="1" thickBot="1" x14ac:dyDescent="0.25">
      <c r="B35" s="723" t="s">
        <v>210</v>
      </c>
      <c r="C35" s="725">
        <f t="shared" ref="C35:D35" si="3">SUM(C33:C34)</f>
        <v>14763780</v>
      </c>
      <c r="D35" s="725">
        <f t="shared" si="3"/>
        <v>14763800</v>
      </c>
      <c r="E35" s="725">
        <f>SUM(E33:E34)</f>
        <v>14763781</v>
      </c>
    </row>
    <row r="36" spans="2:5" ht="15.95" customHeight="1" x14ac:dyDescent="0.2">
      <c r="B36" s="161"/>
      <c r="C36" s="190"/>
      <c r="D36" s="191"/>
      <c r="E36" s="189"/>
    </row>
    <row r="37" spans="2:5" ht="15.95" customHeight="1" x14ac:dyDescent="0.2">
      <c r="B37" s="820" t="s">
        <v>41</v>
      </c>
      <c r="C37" s="821"/>
      <c r="D37" s="821"/>
      <c r="E37" s="822"/>
    </row>
    <row r="38" spans="2:5" ht="15.95" customHeight="1" x14ac:dyDescent="0.2">
      <c r="B38" s="201" t="s">
        <v>247</v>
      </c>
      <c r="C38" s="213"/>
      <c r="D38" s="214"/>
      <c r="E38" s="206"/>
    </row>
    <row r="39" spans="2:5" ht="15.95" customHeight="1" x14ac:dyDescent="0.2">
      <c r="B39" s="199" t="s">
        <v>248</v>
      </c>
      <c r="C39" s="204">
        <v>4669200</v>
      </c>
      <c r="D39" s="205">
        <v>5215600</v>
      </c>
      <c r="E39" s="206">
        <v>5215600</v>
      </c>
    </row>
    <row r="40" spans="2:5" ht="15.95" customHeight="1" x14ac:dyDescent="0.2">
      <c r="B40" s="199" t="s">
        <v>481</v>
      </c>
      <c r="C40" s="204">
        <v>109210</v>
      </c>
      <c r="D40" s="205">
        <v>218420</v>
      </c>
      <c r="E40" s="206">
        <v>0</v>
      </c>
    </row>
    <row r="41" spans="2:5" ht="15.95" customHeight="1" x14ac:dyDescent="0.2">
      <c r="B41" s="200" t="s">
        <v>249</v>
      </c>
      <c r="C41" s="204"/>
      <c r="D41" s="205"/>
      <c r="E41" s="206"/>
    </row>
    <row r="42" spans="2:5" ht="15.95" customHeight="1" x14ac:dyDescent="0.2">
      <c r="B42" s="199" t="s">
        <v>250</v>
      </c>
      <c r="C42" s="204">
        <v>0</v>
      </c>
      <c r="D42" s="205">
        <v>787836</v>
      </c>
      <c r="E42" s="206">
        <v>787836</v>
      </c>
    </row>
    <row r="43" spans="2:5" ht="15.95" customHeight="1" thickBot="1" x14ac:dyDescent="0.25">
      <c r="B43" s="202" t="s">
        <v>251</v>
      </c>
      <c r="C43" s="207">
        <v>600000</v>
      </c>
      <c r="D43" s="208">
        <v>3387640</v>
      </c>
      <c r="E43" s="209">
        <v>3387640</v>
      </c>
    </row>
    <row r="44" spans="2:5" ht="15.95" customHeight="1" thickBot="1" x14ac:dyDescent="0.25">
      <c r="B44" s="723" t="s">
        <v>221</v>
      </c>
      <c r="C44" s="210">
        <f>C39+C42+C43+C40</f>
        <v>5378410</v>
      </c>
      <c r="D44" s="210">
        <f t="shared" ref="D44:E44" si="4">D39+D42+D43+D40</f>
        <v>9609496</v>
      </c>
      <c r="E44" s="724">
        <f t="shared" si="4"/>
        <v>9391076</v>
      </c>
    </row>
    <row r="45" spans="2:5" ht="15.95" customHeight="1" x14ac:dyDescent="0.25">
      <c r="B45" s="168"/>
      <c r="C45" s="192"/>
      <c r="D45" s="193"/>
      <c r="E45" s="194"/>
    </row>
    <row r="46" spans="2:5" ht="15.95" customHeight="1" x14ac:dyDescent="0.25">
      <c r="B46" s="812" t="s">
        <v>219</v>
      </c>
      <c r="C46" s="813"/>
      <c r="D46" s="813"/>
      <c r="E46" s="814"/>
    </row>
    <row r="47" spans="2:5" ht="15.95" customHeight="1" thickBot="1" x14ac:dyDescent="0.3">
      <c r="B47" s="169"/>
      <c r="C47" s="215">
        <v>0</v>
      </c>
      <c r="D47" s="216">
        <v>2591000</v>
      </c>
      <c r="E47" s="217">
        <v>2591000</v>
      </c>
    </row>
    <row r="48" spans="2:5" ht="15.95" customHeight="1" thickBot="1" x14ac:dyDescent="0.3">
      <c r="B48" s="720" t="s">
        <v>220</v>
      </c>
      <c r="C48" s="721">
        <f t="shared" ref="C48:D48" si="5">C47</f>
        <v>0</v>
      </c>
      <c r="D48" s="721">
        <f t="shared" si="5"/>
        <v>2591000</v>
      </c>
      <c r="E48" s="721">
        <f>E47</f>
        <v>2591000</v>
      </c>
    </row>
    <row r="49" spans="2:5" ht="15.95" customHeight="1" x14ac:dyDescent="0.25">
      <c r="B49" s="162"/>
      <c r="C49" s="195"/>
      <c r="D49" s="196"/>
      <c r="E49" s="194"/>
    </row>
    <row r="50" spans="2:5" ht="15.95" customHeight="1" x14ac:dyDescent="0.25">
      <c r="B50" s="812" t="s">
        <v>223</v>
      </c>
      <c r="C50" s="813"/>
      <c r="D50" s="813"/>
      <c r="E50" s="814"/>
    </row>
    <row r="51" spans="2:5" ht="15.95" customHeight="1" x14ac:dyDescent="0.25">
      <c r="B51" s="163" t="s">
        <v>482</v>
      </c>
      <c r="C51" s="218">
        <v>0</v>
      </c>
      <c r="D51" s="219">
        <v>172000</v>
      </c>
      <c r="E51" s="220">
        <v>172000</v>
      </c>
    </row>
    <row r="52" spans="2:5" ht="15.95" customHeight="1" x14ac:dyDescent="0.25">
      <c r="B52" s="812" t="s">
        <v>254</v>
      </c>
      <c r="C52" s="813"/>
      <c r="D52" s="813"/>
      <c r="E52" s="814"/>
    </row>
    <row r="53" spans="2:5" ht="15.95" customHeight="1" thickBot="1" x14ac:dyDescent="0.3">
      <c r="B53" s="170" t="s">
        <v>544</v>
      </c>
      <c r="C53" s="215">
        <v>0</v>
      </c>
      <c r="D53" s="221">
        <v>16588683</v>
      </c>
      <c r="E53" s="222">
        <v>16588683</v>
      </c>
    </row>
    <row r="54" spans="2:5" ht="15.95" customHeight="1" thickBot="1" x14ac:dyDescent="0.3">
      <c r="B54" s="720" t="s">
        <v>224</v>
      </c>
      <c r="C54" s="721">
        <f t="shared" ref="C54:D54" si="6">C51+C53</f>
        <v>0</v>
      </c>
      <c r="D54" s="721">
        <f t="shared" si="6"/>
        <v>16760683</v>
      </c>
      <c r="E54" s="721">
        <f>E51+E53</f>
        <v>16760683</v>
      </c>
    </row>
    <row r="55" spans="2:5" ht="15.95" customHeight="1" thickBot="1" x14ac:dyDescent="0.3">
      <c r="B55" s="720"/>
      <c r="C55" s="721"/>
      <c r="D55" s="721"/>
      <c r="E55" s="721"/>
    </row>
    <row r="56" spans="2:5" ht="15.95" customHeight="1" thickBot="1" x14ac:dyDescent="0.3">
      <c r="B56" s="720" t="s">
        <v>545</v>
      </c>
      <c r="C56" s="721">
        <f>'2019.telj.-Bev-Önk'!C48+249</f>
        <v>117189249</v>
      </c>
      <c r="D56" s="721">
        <f>'2019.telj.-Bev-Önk'!D48+249</f>
        <v>118282589</v>
      </c>
      <c r="E56" s="721">
        <f>'2019.telj.-Bev-Önk'!G48+249</f>
        <v>118282589</v>
      </c>
    </row>
    <row r="57" spans="2:5" ht="15.95" customHeight="1" thickBot="1" x14ac:dyDescent="0.3">
      <c r="B57" s="720" t="s">
        <v>546</v>
      </c>
      <c r="C57" s="721">
        <v>0</v>
      </c>
      <c r="D57" s="721">
        <v>4086684</v>
      </c>
      <c r="E57" s="721">
        <v>4086684</v>
      </c>
    </row>
    <row r="58" spans="2:5" ht="24.75" customHeight="1" thickBot="1" x14ac:dyDescent="0.3">
      <c r="B58" s="726" t="s">
        <v>222</v>
      </c>
      <c r="C58" s="727">
        <f>C18+C26+C30+C35+C44+C48+C54+C56+C57</f>
        <v>288744158</v>
      </c>
      <c r="D58" s="727">
        <f>D18+D26+D30+D35+D44+D48+D54+D56+D57</f>
        <v>336448067</v>
      </c>
      <c r="E58" s="727">
        <f>E18+E26+E30+E35+E44+E48+E54+E56+E57</f>
        <v>334517587</v>
      </c>
    </row>
    <row r="59" spans="2:5" ht="15" x14ac:dyDescent="0.25">
      <c r="B59" s="126"/>
      <c r="C59" s="126"/>
      <c r="D59" s="126"/>
      <c r="E59" s="127"/>
    </row>
    <row r="60" spans="2:5" ht="15" x14ac:dyDescent="0.25">
      <c r="B60" s="127"/>
      <c r="C60" s="127"/>
      <c r="D60" s="127"/>
      <c r="E60" s="127"/>
    </row>
    <row r="61" spans="2:5" ht="15" x14ac:dyDescent="0.25">
      <c r="B61" s="127"/>
      <c r="C61" s="127"/>
      <c r="D61" s="127"/>
      <c r="E61" s="127"/>
    </row>
    <row r="62" spans="2:5" ht="15" x14ac:dyDescent="0.25">
      <c r="B62" s="127"/>
      <c r="C62" s="127"/>
      <c r="D62" s="127"/>
      <c r="E62" s="127"/>
    </row>
    <row r="63" spans="2:5" ht="15" x14ac:dyDescent="0.25">
      <c r="B63" s="127"/>
      <c r="C63" s="127"/>
      <c r="D63" s="127"/>
      <c r="E63" s="127"/>
    </row>
    <row r="64" spans="2:5" ht="18" x14ac:dyDescent="0.25">
      <c r="B64" s="7"/>
      <c r="C64" s="7"/>
      <c r="D64" s="7"/>
    </row>
    <row r="65" spans="2:5" ht="18" x14ac:dyDescent="0.25">
      <c r="B65" s="7"/>
      <c r="C65" s="7"/>
      <c r="D65" s="7"/>
    </row>
    <row r="66" spans="2:5" ht="18" x14ac:dyDescent="0.25">
      <c r="B66" s="8"/>
      <c r="C66" s="8"/>
      <c r="D66" s="8"/>
    </row>
    <row r="67" spans="2:5" x14ac:dyDescent="0.2">
      <c r="B67" s="3"/>
      <c r="C67" s="3"/>
      <c r="D67" s="3"/>
    </row>
    <row r="68" spans="2:5" ht="18" x14ac:dyDescent="0.25">
      <c r="B68" s="8"/>
      <c r="C68" s="8"/>
      <c r="D68" s="8"/>
    </row>
    <row r="69" spans="2:5" x14ac:dyDescent="0.2">
      <c r="B69" s="3"/>
      <c r="C69" s="3"/>
      <c r="D69" s="3"/>
    </row>
    <row r="70" spans="2:5" ht="18" x14ac:dyDescent="0.25">
      <c r="B70" s="8"/>
      <c r="C70" s="8"/>
      <c r="D70" s="8"/>
    </row>
    <row r="71" spans="2:5" ht="18" x14ac:dyDescent="0.25">
      <c r="B71" s="7"/>
      <c r="C71" s="7"/>
      <c r="D71" s="7"/>
    </row>
    <row r="72" spans="2:5" ht="18" x14ac:dyDescent="0.25">
      <c r="B72" s="7"/>
      <c r="C72" s="7"/>
      <c r="D72" s="7"/>
    </row>
    <row r="73" spans="2:5" ht="18" x14ac:dyDescent="0.25">
      <c r="B73" s="7"/>
      <c r="C73" s="7"/>
      <c r="D73" s="7"/>
    </row>
    <row r="74" spans="2:5" ht="18" x14ac:dyDescent="0.25">
      <c r="B74" s="7"/>
      <c r="C74" s="7"/>
      <c r="D74" s="7"/>
    </row>
    <row r="75" spans="2:5" ht="18" x14ac:dyDescent="0.25">
      <c r="B75" s="7"/>
      <c r="C75" s="7"/>
      <c r="D75" s="7"/>
    </row>
    <row r="76" spans="2:5" ht="18" x14ac:dyDescent="0.25">
      <c r="B76" s="7"/>
      <c r="C76" s="7"/>
      <c r="D76" s="7"/>
    </row>
    <row r="77" spans="2:5" ht="18" x14ac:dyDescent="0.25">
      <c r="B77" s="8"/>
      <c r="C77" s="8"/>
      <c r="D77" s="8"/>
    </row>
    <row r="79" spans="2:5" x14ac:dyDescent="0.2">
      <c r="E79" s="43"/>
    </row>
  </sheetData>
  <mergeCells count="12">
    <mergeCell ref="B46:E46"/>
    <mergeCell ref="B50:E50"/>
    <mergeCell ref="B52:E52"/>
    <mergeCell ref="A1:F1"/>
    <mergeCell ref="A2:F2"/>
    <mergeCell ref="B9:E9"/>
    <mergeCell ref="B37:E37"/>
    <mergeCell ref="B32:E32"/>
    <mergeCell ref="B28:E28"/>
    <mergeCell ref="B20:E20"/>
    <mergeCell ref="B3:E3"/>
    <mergeCell ref="B4:E4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82" orientation="portrait" r:id="rId1"/>
  <headerFooter alignWithMargins="0">
    <oddHeader>&amp;R2019.12.31.</oddHeader>
    <oddFooter>&amp;C&amp;P/&amp;N</oddFooter>
  </headerFooter>
  <colBreaks count="1" manualBreakCount="1">
    <brk id="5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9"/>
  <sheetViews>
    <sheetView zoomScaleNormal="100" workbookViewId="0">
      <selection activeCell="G11" sqref="G11"/>
    </sheetView>
  </sheetViews>
  <sheetFormatPr defaultRowHeight="12.75" x14ac:dyDescent="0.2"/>
  <cols>
    <col min="1" max="1" width="66.140625" customWidth="1"/>
    <col min="2" max="2" width="17" customWidth="1"/>
    <col min="3" max="3" width="18" customWidth="1"/>
    <col min="4" max="4" width="15.7109375" customWidth="1"/>
    <col min="6" max="6" width="24.85546875" customWidth="1"/>
    <col min="7" max="7" width="8.2851562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1" spans="1:9" ht="18.75" customHeight="1" x14ac:dyDescent="0.2">
      <c r="A1" s="802" t="s">
        <v>580</v>
      </c>
      <c r="B1" s="802"/>
      <c r="C1" s="802"/>
      <c r="D1" s="802"/>
      <c r="E1" s="16"/>
      <c r="F1" s="825"/>
      <c r="G1" s="825"/>
      <c r="H1" s="825"/>
    </row>
    <row r="2" spans="1:9" ht="18.75" customHeight="1" x14ac:dyDescent="0.2">
      <c r="A2" s="824" t="s">
        <v>11</v>
      </c>
      <c r="B2" s="824"/>
      <c r="C2" s="824"/>
      <c r="D2" s="824"/>
      <c r="E2" s="32"/>
      <c r="F2" s="826"/>
      <c r="G2" s="802"/>
      <c r="H2" s="802"/>
    </row>
    <row r="3" spans="1:9" ht="37.5" customHeight="1" x14ac:dyDescent="0.2">
      <c r="A3" s="824"/>
      <c r="B3" s="824"/>
      <c r="C3" s="824"/>
      <c r="D3" s="824"/>
    </row>
    <row r="4" spans="1:9" x14ac:dyDescent="0.2">
      <c r="A4" s="824" t="s">
        <v>542</v>
      </c>
      <c r="B4" s="824"/>
      <c r="C4" s="824"/>
      <c r="D4" s="824"/>
    </row>
    <row r="5" spans="1:9" ht="26.25" customHeight="1" x14ac:dyDescent="0.2">
      <c r="A5" s="824"/>
      <c r="B5" s="824"/>
      <c r="C5" s="824"/>
      <c r="D5" s="824"/>
    </row>
    <row r="6" spans="1:9" x14ac:dyDescent="0.2">
      <c r="A6" s="33"/>
      <c r="B6" s="33"/>
      <c r="C6" s="33"/>
      <c r="D6" s="33"/>
    </row>
    <row r="7" spans="1:9" ht="20.25" customHeight="1" thickBot="1" x14ac:dyDescent="0.25">
      <c r="D7" s="69" t="s">
        <v>68</v>
      </c>
    </row>
    <row r="8" spans="1:9" ht="30" customHeight="1" thickBot="1" x14ac:dyDescent="0.25">
      <c r="A8" s="384" t="s">
        <v>8</v>
      </c>
      <c r="B8" s="377" t="s">
        <v>225</v>
      </c>
      <c r="C8" s="384" t="s">
        <v>226</v>
      </c>
      <c r="D8" s="385" t="s">
        <v>227</v>
      </c>
    </row>
    <row r="9" spans="1:9" ht="30" customHeight="1" x14ac:dyDescent="0.2">
      <c r="A9" s="225" t="s">
        <v>56</v>
      </c>
      <c r="B9" s="229">
        <v>10061887</v>
      </c>
      <c r="C9" s="230">
        <v>11302941</v>
      </c>
      <c r="D9" s="226">
        <v>11302941</v>
      </c>
      <c r="G9" s="38"/>
    </row>
    <row r="10" spans="1:9" ht="30" customHeight="1" x14ac:dyDescent="0.2">
      <c r="A10" s="223" t="s">
        <v>57</v>
      </c>
      <c r="B10" s="231">
        <v>54211450</v>
      </c>
      <c r="C10" s="232">
        <v>55364633</v>
      </c>
      <c r="D10" s="227">
        <v>55364633</v>
      </c>
    </row>
    <row r="11" spans="1:9" ht="30" customHeight="1" x14ac:dyDescent="0.2">
      <c r="A11" s="223" t="s">
        <v>58</v>
      </c>
      <c r="B11" s="231">
        <v>21880271</v>
      </c>
      <c r="C11" s="232">
        <v>23186290</v>
      </c>
      <c r="D11" s="227">
        <v>23186290</v>
      </c>
      <c r="I11" s="42"/>
    </row>
    <row r="12" spans="1:9" ht="30" customHeight="1" x14ac:dyDescent="0.2">
      <c r="A12" s="223" t="s">
        <v>59</v>
      </c>
      <c r="B12" s="231">
        <v>2239710</v>
      </c>
      <c r="C12" s="232">
        <v>2688800</v>
      </c>
      <c r="D12" s="227">
        <v>2688800</v>
      </c>
    </row>
    <row r="13" spans="1:9" ht="30" customHeight="1" x14ac:dyDescent="0.2">
      <c r="A13" s="223" t="s">
        <v>548</v>
      </c>
      <c r="B13" s="231">
        <v>0</v>
      </c>
      <c r="C13" s="232">
        <f>C14</f>
        <v>539750</v>
      </c>
      <c r="D13" s="233">
        <f>D14</f>
        <v>539750</v>
      </c>
    </row>
    <row r="14" spans="1:9" ht="30" customHeight="1" x14ac:dyDescent="0.2">
      <c r="A14" s="224" t="s">
        <v>483</v>
      </c>
      <c r="B14" s="234">
        <v>0</v>
      </c>
      <c r="C14" s="235">
        <v>539750</v>
      </c>
      <c r="D14" s="228">
        <v>539750</v>
      </c>
    </row>
    <row r="15" spans="1:9" ht="30" customHeight="1" thickBot="1" x14ac:dyDescent="0.25">
      <c r="A15" s="728" t="s">
        <v>547</v>
      </c>
      <c r="B15" s="234">
        <v>0</v>
      </c>
      <c r="C15" s="435">
        <v>787836</v>
      </c>
      <c r="D15" s="729">
        <v>787836</v>
      </c>
    </row>
    <row r="16" spans="1:9" ht="30" customHeight="1" thickBot="1" x14ac:dyDescent="0.25">
      <c r="A16" s="386" t="s">
        <v>47</v>
      </c>
      <c r="B16" s="387">
        <f>B9+B10+B11+B12+B13</f>
        <v>88393318</v>
      </c>
      <c r="C16" s="387">
        <f>C9+C10+C11+C12+C13+C15</f>
        <v>93870250</v>
      </c>
      <c r="D16" s="387">
        <f>D9+D10+D11+D12+D13+D15</f>
        <v>93870250</v>
      </c>
    </row>
    <row r="21" spans="1:4" ht="15" x14ac:dyDescent="0.3">
      <c r="A21" s="14"/>
      <c r="B21" s="14"/>
      <c r="C21" s="14"/>
      <c r="D21" s="4"/>
    </row>
    <row r="59" spans="5:5" x14ac:dyDescent="0.2">
      <c r="E59" s="43"/>
    </row>
  </sheetData>
  <mergeCells count="5">
    <mergeCell ref="A4:D5"/>
    <mergeCell ref="F1:H1"/>
    <mergeCell ref="F2:H2"/>
    <mergeCell ref="A1:D1"/>
    <mergeCell ref="A2:D3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71" orientation="portrait" r:id="rId1"/>
  <headerFooter alignWithMargins="0">
    <oddHeader>&amp;R2019.12.31.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K20"/>
  <sheetViews>
    <sheetView zoomScaleNormal="100" workbookViewId="0">
      <selection activeCell="A5" sqref="A5:I5"/>
    </sheetView>
  </sheetViews>
  <sheetFormatPr defaultRowHeight="12.75" x14ac:dyDescent="0.2"/>
  <cols>
    <col min="1" max="1" width="7.42578125" customWidth="1"/>
    <col min="2" max="2" width="50.140625" customWidth="1"/>
    <col min="3" max="9" width="15.7109375" style="197" customWidth="1"/>
    <col min="12" max="12" width="9" customWidth="1"/>
    <col min="15" max="15" width="6" bestFit="1" customWidth="1"/>
    <col min="20" max="20" width="6" bestFit="1" customWidth="1"/>
    <col min="21" max="21" width="10" bestFit="1" customWidth="1"/>
  </cols>
  <sheetData>
    <row r="1" spans="1:11" ht="15" customHeight="1" x14ac:dyDescent="0.2">
      <c r="A1" s="829"/>
      <c r="B1" s="829"/>
      <c r="C1" s="829"/>
      <c r="D1" s="829"/>
      <c r="E1" s="829"/>
      <c r="F1" s="829"/>
      <c r="G1" s="829"/>
      <c r="H1" s="829"/>
      <c r="I1" s="829"/>
    </row>
    <row r="2" spans="1:11" ht="15" customHeight="1" x14ac:dyDescent="0.2">
      <c r="A2" s="833" t="s">
        <v>581</v>
      </c>
      <c r="B2" s="834"/>
      <c r="C2" s="834"/>
      <c r="D2" s="834"/>
      <c r="E2" s="834"/>
      <c r="F2" s="834"/>
      <c r="G2" s="834"/>
      <c r="H2" s="834"/>
      <c r="I2" s="834"/>
    </row>
    <row r="3" spans="1:11" ht="15" x14ac:dyDescent="0.2">
      <c r="A3" s="18"/>
      <c r="B3" s="18"/>
      <c r="C3" s="46"/>
      <c r="D3" s="46"/>
      <c r="E3" s="46"/>
      <c r="F3" s="46"/>
      <c r="G3" s="46"/>
      <c r="H3" s="46"/>
    </row>
    <row r="4" spans="1:11" ht="15.75" x14ac:dyDescent="0.25">
      <c r="A4" s="830" t="s">
        <v>11</v>
      </c>
      <c r="B4" s="830"/>
      <c r="C4" s="830"/>
      <c r="D4" s="830"/>
      <c r="E4" s="830"/>
      <c r="F4" s="830"/>
      <c r="G4" s="830"/>
      <c r="H4" s="830"/>
      <c r="I4" s="830"/>
    </row>
    <row r="5" spans="1:11" ht="15.75" x14ac:dyDescent="0.25">
      <c r="A5" s="831" t="s">
        <v>549</v>
      </c>
      <c r="B5" s="831"/>
      <c r="C5" s="831"/>
      <c r="D5" s="831"/>
      <c r="E5" s="831"/>
      <c r="F5" s="831"/>
      <c r="G5" s="831"/>
      <c r="H5" s="831"/>
      <c r="I5" s="831"/>
    </row>
    <row r="6" spans="1:11" ht="15.75" x14ac:dyDescent="0.25">
      <c r="A6" s="831"/>
      <c r="B6" s="831"/>
      <c r="C6" s="831"/>
      <c r="D6" s="831"/>
      <c r="E6" s="831"/>
      <c r="F6" s="831"/>
      <c r="G6" s="831"/>
      <c r="H6" s="831"/>
      <c r="I6" s="831"/>
    </row>
    <row r="7" spans="1:11" ht="18.75" customHeight="1" x14ac:dyDescent="0.25">
      <c r="A7" s="831"/>
      <c r="B7" s="831"/>
      <c r="C7" s="831"/>
      <c r="D7" s="831"/>
      <c r="E7" s="831"/>
      <c r="F7" s="831"/>
      <c r="G7" s="831"/>
      <c r="H7" s="831"/>
      <c r="I7" s="831"/>
    </row>
    <row r="8" spans="1:11" ht="15" x14ac:dyDescent="0.25">
      <c r="A8" s="28"/>
      <c r="B8" s="28"/>
      <c r="C8" s="254"/>
      <c r="D8" s="254"/>
      <c r="E8" s="254"/>
      <c r="F8" s="254"/>
      <c r="G8" s="254"/>
      <c r="H8" s="254"/>
      <c r="I8" s="254"/>
    </row>
    <row r="9" spans="1:11" ht="15.75" thickBot="1" x14ac:dyDescent="0.3">
      <c r="A9" s="24"/>
      <c r="B9" s="25"/>
      <c r="C9" s="255"/>
      <c r="D9" s="255"/>
      <c r="E9" s="255"/>
      <c r="F9" s="835" t="s">
        <v>68</v>
      </c>
      <c r="G9" s="836"/>
      <c r="H9" s="836"/>
      <c r="I9" s="836"/>
    </row>
    <row r="10" spans="1:11" ht="18.75" customHeight="1" x14ac:dyDescent="0.2">
      <c r="A10" s="832" t="s">
        <v>265</v>
      </c>
      <c r="B10" s="832"/>
      <c r="C10" s="832"/>
      <c r="D10" s="832"/>
      <c r="E10" s="832"/>
      <c r="F10" s="832"/>
      <c r="G10" s="832"/>
      <c r="H10" s="832"/>
      <c r="I10" s="832"/>
    </row>
    <row r="11" spans="1:11" ht="39.75" customHeight="1" thickBot="1" x14ac:dyDescent="0.25">
      <c r="A11" s="251" t="s">
        <v>264</v>
      </c>
      <c r="B11" s="251" t="s">
        <v>1</v>
      </c>
      <c r="C11" s="252" t="s">
        <v>278</v>
      </c>
      <c r="D11" s="252" t="s">
        <v>275</v>
      </c>
      <c r="E11" s="252" t="s">
        <v>276</v>
      </c>
      <c r="F11" s="252" t="s">
        <v>277</v>
      </c>
      <c r="G11" s="253" t="s">
        <v>279</v>
      </c>
      <c r="H11" s="253" t="s">
        <v>280</v>
      </c>
      <c r="I11" s="380" t="s">
        <v>281</v>
      </c>
    </row>
    <row r="12" spans="1:11" ht="24.95" customHeight="1" x14ac:dyDescent="0.3">
      <c r="A12" s="247" t="s">
        <v>266</v>
      </c>
      <c r="B12" s="248" t="s">
        <v>51</v>
      </c>
      <c r="C12" s="731">
        <v>67200</v>
      </c>
      <c r="D12" s="731">
        <v>1074000</v>
      </c>
      <c r="E12" s="731">
        <v>0</v>
      </c>
      <c r="F12" s="732">
        <v>0</v>
      </c>
      <c r="G12" s="732">
        <v>0</v>
      </c>
      <c r="H12" s="733">
        <v>0</v>
      </c>
      <c r="I12" s="381">
        <f>SUM(C12:H12)</f>
        <v>1141200</v>
      </c>
    </row>
    <row r="13" spans="1:11" ht="24.95" customHeight="1" x14ac:dyDescent="0.3">
      <c r="A13" s="26" t="s">
        <v>550</v>
      </c>
      <c r="B13" s="88" t="s">
        <v>505</v>
      </c>
      <c r="C13" s="734">
        <v>237251</v>
      </c>
      <c r="D13" s="734"/>
      <c r="E13" s="734"/>
      <c r="F13" s="735"/>
      <c r="G13" s="735"/>
      <c r="H13" s="736"/>
      <c r="I13" s="730">
        <f>SUM(C13:H13)</f>
        <v>237251</v>
      </c>
    </row>
    <row r="14" spans="1:11" ht="24.95" customHeight="1" x14ac:dyDescent="0.3">
      <c r="A14" s="27" t="s">
        <v>267</v>
      </c>
      <c r="B14" s="87" t="s">
        <v>52</v>
      </c>
      <c r="C14" s="737">
        <v>387810</v>
      </c>
      <c r="D14" s="737">
        <v>0</v>
      </c>
      <c r="E14" s="737">
        <v>5073810</v>
      </c>
      <c r="F14" s="738">
        <v>195176</v>
      </c>
      <c r="G14" s="739">
        <v>0</v>
      </c>
      <c r="H14" s="740">
        <v>0</v>
      </c>
      <c r="I14" s="382">
        <f t="shared" ref="I14:I19" si="0">SUM(C14:H14)</f>
        <v>5656796</v>
      </c>
    </row>
    <row r="15" spans="1:11" ht="24.95" customHeight="1" x14ac:dyDescent="0.3">
      <c r="A15" s="27" t="s">
        <v>268</v>
      </c>
      <c r="B15" s="88" t="s">
        <v>36</v>
      </c>
      <c r="C15" s="734">
        <v>0</v>
      </c>
      <c r="D15" s="734">
        <v>0</v>
      </c>
      <c r="E15" s="734">
        <v>0</v>
      </c>
      <c r="F15" s="741">
        <v>0</v>
      </c>
      <c r="G15" s="739">
        <v>1372732</v>
      </c>
      <c r="H15" s="740">
        <v>3283672</v>
      </c>
      <c r="I15" s="382">
        <f t="shared" si="0"/>
        <v>4656404</v>
      </c>
    </row>
    <row r="16" spans="1:11" ht="24.95" customHeight="1" x14ac:dyDescent="0.3">
      <c r="A16" s="26" t="s">
        <v>269</v>
      </c>
      <c r="B16" s="89" t="s">
        <v>53</v>
      </c>
      <c r="C16" s="739">
        <v>3989409</v>
      </c>
      <c r="D16" s="739">
        <v>0</v>
      </c>
      <c r="E16" s="739">
        <v>1369929</v>
      </c>
      <c r="F16" s="739">
        <v>52699</v>
      </c>
      <c r="G16" s="739">
        <v>370643</v>
      </c>
      <c r="H16" s="740">
        <v>886591</v>
      </c>
      <c r="I16" s="382">
        <f t="shared" si="0"/>
        <v>6669271</v>
      </c>
      <c r="K16" s="42"/>
    </row>
    <row r="17" spans="1:9" ht="24.95" customHeight="1" x14ac:dyDescent="0.3">
      <c r="A17" s="27" t="s">
        <v>270</v>
      </c>
      <c r="B17" s="89" t="s">
        <v>65</v>
      </c>
      <c r="C17" s="739">
        <v>0</v>
      </c>
      <c r="D17" s="739">
        <v>0</v>
      </c>
      <c r="E17" s="739">
        <v>0</v>
      </c>
      <c r="F17" s="742">
        <v>0</v>
      </c>
      <c r="G17" s="739">
        <v>0</v>
      </c>
      <c r="H17" s="740">
        <v>0</v>
      </c>
      <c r="I17" s="382">
        <f t="shared" si="0"/>
        <v>0</v>
      </c>
    </row>
    <row r="18" spans="1:9" ht="24.95" customHeight="1" x14ac:dyDescent="0.3">
      <c r="A18" s="27" t="s">
        <v>271</v>
      </c>
      <c r="B18" s="89" t="s">
        <v>272</v>
      </c>
      <c r="C18" s="739">
        <v>0</v>
      </c>
      <c r="D18" s="739">
        <v>0</v>
      </c>
      <c r="E18" s="739">
        <v>0</v>
      </c>
      <c r="F18" s="739">
        <v>0</v>
      </c>
      <c r="G18" s="739">
        <v>0</v>
      </c>
      <c r="H18" s="740">
        <v>0</v>
      </c>
      <c r="I18" s="382">
        <f t="shared" si="0"/>
        <v>0</v>
      </c>
    </row>
    <row r="19" spans="1:9" ht="24" customHeight="1" thickBot="1" x14ac:dyDescent="0.35">
      <c r="A19" s="249" t="s">
        <v>273</v>
      </c>
      <c r="B19" s="250" t="s">
        <v>108</v>
      </c>
      <c r="C19" s="743">
        <v>121907</v>
      </c>
      <c r="D19" s="743">
        <v>0</v>
      </c>
      <c r="E19" s="743">
        <v>0</v>
      </c>
      <c r="F19" s="743">
        <v>0</v>
      </c>
      <c r="G19" s="743">
        <v>0</v>
      </c>
      <c r="H19" s="744">
        <v>0</v>
      </c>
      <c r="I19" s="383">
        <f t="shared" si="0"/>
        <v>121907</v>
      </c>
    </row>
    <row r="20" spans="1:9" ht="30" customHeight="1" thickBot="1" x14ac:dyDescent="0.3">
      <c r="A20" s="827" t="s">
        <v>274</v>
      </c>
      <c r="B20" s="828"/>
      <c r="C20" s="378">
        <f>SUM(C12:C19)</f>
        <v>4803577</v>
      </c>
      <c r="D20" s="378">
        <f t="shared" ref="D20:G20" si="1">SUM(D12:D19)</f>
        <v>1074000</v>
      </c>
      <c r="E20" s="378">
        <f t="shared" si="1"/>
        <v>6443739</v>
      </c>
      <c r="F20" s="378">
        <f t="shared" si="1"/>
        <v>247875</v>
      </c>
      <c r="G20" s="378">
        <f t="shared" si="1"/>
        <v>1743375</v>
      </c>
      <c r="H20" s="378">
        <f>SUM(H12:H19)</f>
        <v>4170263</v>
      </c>
      <c r="I20" s="379">
        <f>SUM(I12:I19)</f>
        <v>18482829</v>
      </c>
    </row>
  </sheetData>
  <mergeCells count="9">
    <mergeCell ref="A20:B20"/>
    <mergeCell ref="A1:I1"/>
    <mergeCell ref="A4:I4"/>
    <mergeCell ref="A5:I5"/>
    <mergeCell ref="A10:I10"/>
    <mergeCell ref="A2:I2"/>
    <mergeCell ref="F9:I9"/>
    <mergeCell ref="A6:I6"/>
    <mergeCell ref="A7:I7"/>
  </mergeCells>
  <phoneticPr fontId="14" type="noConversion"/>
  <pageMargins left="0.75" right="0.75" top="1" bottom="1" header="0.5" footer="0.5"/>
  <pageSetup paperSize="9" scale="70" orientation="landscape" r:id="rId1"/>
  <headerFooter alignWithMargins="0">
    <oddHeader>&amp;R2019.12.31.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2:P39"/>
  <sheetViews>
    <sheetView view="pageBreakPreview" zoomScaleNormal="100" zoomScaleSheetLayoutView="100" workbookViewId="0">
      <selection activeCell="H7" sqref="H7"/>
    </sheetView>
  </sheetViews>
  <sheetFormatPr defaultRowHeight="12.75" x14ac:dyDescent="0.2"/>
  <cols>
    <col min="6" max="6" width="9.140625" style="258"/>
    <col min="7" max="7" width="9.85546875" customWidth="1"/>
    <col min="8" max="8" width="12.5703125" bestFit="1" customWidth="1"/>
    <col min="9" max="9" width="10.85546875" customWidth="1"/>
    <col min="10" max="10" width="9.28515625" customWidth="1"/>
    <col min="11" max="11" width="11.28515625" bestFit="1" customWidth="1"/>
    <col min="12" max="12" width="11.28515625" customWidth="1"/>
    <col min="13" max="13" width="10.7109375" customWidth="1"/>
    <col min="14" max="14" width="12.42578125" customWidth="1"/>
    <col min="15" max="15" width="10.85546875" customWidth="1"/>
  </cols>
  <sheetData>
    <row r="2" spans="1:15" ht="24.75" customHeight="1" x14ac:dyDescent="0.2">
      <c r="A2" s="837" t="s">
        <v>582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</row>
    <row r="3" spans="1:15" x14ac:dyDescent="0.2">
      <c r="E3" s="261"/>
      <c r="F3" s="256"/>
      <c r="G3" s="256"/>
      <c r="H3" s="256"/>
      <c r="I3" s="256"/>
      <c r="J3" s="256"/>
      <c r="K3" s="256"/>
      <c r="L3" s="256"/>
      <c r="O3" s="257"/>
    </row>
    <row r="4" spans="1:15" ht="15.75" x14ac:dyDescent="0.25">
      <c r="A4" s="846" t="s">
        <v>551</v>
      </c>
      <c r="B4" s="846"/>
      <c r="C4" s="846"/>
      <c r="D4" s="846"/>
      <c r="E4" s="846"/>
      <c r="F4" s="846"/>
      <c r="G4" s="846"/>
      <c r="H4" s="846"/>
      <c r="I4" s="846"/>
      <c r="J4" s="846"/>
      <c r="K4" s="846"/>
      <c r="L4" s="846"/>
      <c r="M4" s="846"/>
      <c r="N4" s="846"/>
      <c r="O4" s="846"/>
    </row>
    <row r="5" spans="1:15" ht="15.75" x14ac:dyDescent="0.25">
      <c r="A5" s="846" t="s">
        <v>11</v>
      </c>
      <c r="B5" s="846"/>
      <c r="C5" s="846"/>
      <c r="D5" s="846"/>
      <c r="E5" s="846"/>
      <c r="F5" s="846"/>
      <c r="G5" s="846"/>
      <c r="H5" s="846"/>
      <c r="I5" s="846"/>
      <c r="J5" s="846"/>
      <c r="K5" s="846"/>
      <c r="L5" s="846"/>
      <c r="M5" s="846"/>
      <c r="N5" s="846"/>
      <c r="O5" s="846"/>
    </row>
    <row r="6" spans="1:15" ht="18.75" customHeight="1" x14ac:dyDescent="0.2">
      <c r="A6" s="847" t="s">
        <v>282</v>
      </c>
      <c r="B6" s="847"/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7"/>
      <c r="N6" s="847"/>
      <c r="O6" s="847"/>
    </row>
    <row r="7" spans="1:15" ht="15.75" x14ac:dyDescent="0.25">
      <c r="A7" s="262"/>
      <c r="B7" s="262"/>
      <c r="C7" s="262"/>
      <c r="D7" s="262"/>
      <c r="E7" s="262"/>
      <c r="F7" s="262"/>
      <c r="G7" s="263"/>
      <c r="H7" s="263"/>
      <c r="I7" s="263"/>
      <c r="J7" s="263"/>
      <c r="K7" s="263"/>
      <c r="L7" s="263"/>
      <c r="M7" s="263"/>
      <c r="N7" s="263"/>
      <c r="O7" s="264"/>
    </row>
    <row r="8" spans="1:15" ht="16.5" thickBot="1" x14ac:dyDescent="0.3">
      <c r="A8" s="262"/>
      <c r="B8" s="262"/>
      <c r="C8" s="262"/>
      <c r="D8" s="262"/>
      <c r="E8" s="262"/>
      <c r="F8" s="262"/>
      <c r="G8" s="263"/>
      <c r="H8" s="263"/>
      <c r="I8" s="263"/>
      <c r="J8" s="263"/>
      <c r="K8" s="263"/>
      <c r="L8" s="263"/>
      <c r="M8" s="263"/>
      <c r="N8" s="437" t="s">
        <v>68</v>
      </c>
      <c r="O8" s="264"/>
    </row>
    <row r="9" spans="1:15" ht="22.5" customHeight="1" thickBot="1" x14ac:dyDescent="0.25">
      <c r="A9" s="848" t="s">
        <v>284</v>
      </c>
      <c r="B9" s="848"/>
      <c r="C9" s="848"/>
      <c r="D9" s="848"/>
      <c r="E9" s="848"/>
      <c r="F9" s="848"/>
      <c r="G9" s="849" t="s">
        <v>466</v>
      </c>
      <c r="H9" s="849"/>
      <c r="I9" s="849"/>
      <c r="J9" s="850" t="s">
        <v>467</v>
      </c>
      <c r="K9" s="850"/>
      <c r="L9" s="850"/>
      <c r="M9" s="849" t="s">
        <v>468</v>
      </c>
      <c r="N9" s="849"/>
      <c r="O9" s="849"/>
    </row>
    <row r="10" spans="1:15" ht="24.95" customHeight="1" thickBot="1" x14ac:dyDescent="0.25">
      <c r="A10" s="848"/>
      <c r="B10" s="848"/>
      <c r="C10" s="848"/>
      <c r="D10" s="848"/>
      <c r="E10" s="848"/>
      <c r="F10" s="848"/>
      <c r="G10" s="355" t="s">
        <v>225</v>
      </c>
      <c r="H10" s="356" t="s">
        <v>469</v>
      </c>
      <c r="I10" s="357" t="s">
        <v>227</v>
      </c>
      <c r="J10" s="358" t="s">
        <v>225</v>
      </c>
      <c r="K10" s="356" t="s">
        <v>469</v>
      </c>
      <c r="L10" s="359" t="s">
        <v>227</v>
      </c>
      <c r="M10" s="355" t="s">
        <v>225</v>
      </c>
      <c r="N10" s="356" t="s">
        <v>469</v>
      </c>
      <c r="O10" s="357" t="s">
        <v>227</v>
      </c>
    </row>
    <row r="11" spans="1:15" ht="24.95" customHeight="1" x14ac:dyDescent="0.2">
      <c r="A11" s="844" t="s">
        <v>285</v>
      </c>
      <c r="B11" s="844"/>
      <c r="C11" s="844"/>
      <c r="D11" s="844"/>
      <c r="E11" s="844"/>
      <c r="F11" s="844"/>
      <c r="G11" s="344">
        <v>15818280</v>
      </c>
      <c r="H11" s="345">
        <v>16588280</v>
      </c>
      <c r="I11" s="346">
        <v>16585693</v>
      </c>
      <c r="J11" s="347">
        <v>3176550</v>
      </c>
      <c r="K11" s="345">
        <v>3055550</v>
      </c>
      <c r="L11" s="334">
        <v>2940581</v>
      </c>
      <c r="M11" s="344">
        <v>13378975</v>
      </c>
      <c r="N11" s="345">
        <v>15708975</v>
      </c>
      <c r="O11" s="346">
        <v>13472210</v>
      </c>
    </row>
    <row r="12" spans="1:15" ht="24.95" customHeight="1" x14ac:dyDescent="0.2">
      <c r="A12" s="845" t="s">
        <v>286</v>
      </c>
      <c r="B12" s="845"/>
      <c r="C12" s="845"/>
      <c r="D12" s="845"/>
      <c r="E12" s="845"/>
      <c r="F12" s="845"/>
      <c r="G12" s="348">
        <v>0</v>
      </c>
      <c r="H12" s="349">
        <v>0</v>
      </c>
      <c r="I12" s="327">
        <v>0</v>
      </c>
      <c r="J12" s="350">
        <v>0</v>
      </c>
      <c r="K12" s="349">
        <v>0</v>
      </c>
      <c r="L12" s="338">
        <v>0</v>
      </c>
      <c r="M12" s="348">
        <v>295000</v>
      </c>
      <c r="N12" s="349">
        <v>366000</v>
      </c>
      <c r="O12" s="327">
        <v>305816</v>
      </c>
    </row>
    <row r="13" spans="1:15" ht="24.95" customHeight="1" x14ac:dyDescent="0.2">
      <c r="A13" s="845" t="s">
        <v>287</v>
      </c>
      <c r="B13" s="845"/>
      <c r="C13" s="845"/>
      <c r="D13" s="845"/>
      <c r="E13" s="845"/>
      <c r="F13" s="845"/>
      <c r="G13" s="348">
        <v>300000</v>
      </c>
      <c r="H13" s="349">
        <v>300000</v>
      </c>
      <c r="I13" s="327">
        <v>203445</v>
      </c>
      <c r="J13" s="350">
        <v>0</v>
      </c>
      <c r="K13" s="349">
        <v>0</v>
      </c>
      <c r="L13" s="338">
        <v>0</v>
      </c>
      <c r="M13" s="348">
        <v>1830000</v>
      </c>
      <c r="N13" s="349">
        <v>1830000</v>
      </c>
      <c r="O13" s="327">
        <v>1546546</v>
      </c>
    </row>
    <row r="14" spans="1:15" ht="24.95" customHeight="1" x14ac:dyDescent="0.2">
      <c r="A14" s="845" t="s">
        <v>288</v>
      </c>
      <c r="B14" s="845"/>
      <c r="C14" s="845"/>
      <c r="D14" s="845"/>
      <c r="E14" s="845"/>
      <c r="F14" s="845"/>
      <c r="G14" s="348">
        <v>0</v>
      </c>
      <c r="H14" s="349">
        <v>0</v>
      </c>
      <c r="I14" s="327">
        <v>0</v>
      </c>
      <c r="J14" s="350">
        <v>0</v>
      </c>
      <c r="K14" s="349">
        <v>0</v>
      </c>
      <c r="L14" s="338">
        <v>0</v>
      </c>
      <c r="M14" s="348">
        <v>2045000</v>
      </c>
      <c r="N14" s="349">
        <v>2607000</v>
      </c>
      <c r="O14" s="327">
        <v>2526499</v>
      </c>
    </row>
    <row r="15" spans="1:15" ht="24.95" customHeight="1" x14ac:dyDescent="0.2">
      <c r="A15" s="845" t="s">
        <v>552</v>
      </c>
      <c r="B15" s="845"/>
      <c r="C15" s="845"/>
      <c r="D15" s="845"/>
      <c r="E15" s="845"/>
      <c r="F15" s="845"/>
      <c r="G15" s="348">
        <v>780250</v>
      </c>
      <c r="H15" s="349">
        <v>4406240</v>
      </c>
      <c r="I15" s="327">
        <v>4095096</v>
      </c>
      <c r="J15" s="350">
        <v>95000</v>
      </c>
      <c r="K15" s="349">
        <v>447000</v>
      </c>
      <c r="L15" s="338">
        <v>380064</v>
      </c>
      <c r="M15" s="348">
        <v>0</v>
      </c>
      <c r="N15" s="349">
        <v>88000</v>
      </c>
      <c r="O15" s="327">
        <v>86766</v>
      </c>
    </row>
    <row r="16" spans="1:15" ht="24.95" customHeight="1" x14ac:dyDescent="0.2">
      <c r="A16" s="845" t="s">
        <v>289</v>
      </c>
      <c r="B16" s="845"/>
      <c r="C16" s="845"/>
      <c r="D16" s="845"/>
      <c r="E16" s="845"/>
      <c r="F16" s="845"/>
      <c r="G16" s="348">
        <v>0</v>
      </c>
      <c r="H16" s="349">
        <v>0</v>
      </c>
      <c r="I16" s="327">
        <v>0</v>
      </c>
      <c r="J16" s="350">
        <v>0</v>
      </c>
      <c r="K16" s="349">
        <v>0</v>
      </c>
      <c r="L16" s="338">
        <v>0</v>
      </c>
      <c r="M16" s="348">
        <v>0</v>
      </c>
      <c r="N16" s="349">
        <v>0</v>
      </c>
      <c r="O16" s="327">
        <v>0</v>
      </c>
    </row>
    <row r="17" spans="1:16" ht="24.95" customHeight="1" x14ac:dyDescent="0.2">
      <c r="A17" s="845" t="s">
        <v>290</v>
      </c>
      <c r="B17" s="845"/>
      <c r="C17" s="845"/>
      <c r="D17" s="845"/>
      <c r="E17" s="845"/>
      <c r="F17" s="845"/>
      <c r="G17" s="348">
        <v>0</v>
      </c>
      <c r="H17" s="349">
        <v>0</v>
      </c>
      <c r="I17" s="327">
        <v>0</v>
      </c>
      <c r="J17" s="350">
        <v>0</v>
      </c>
      <c r="K17" s="349">
        <v>0</v>
      </c>
      <c r="L17" s="338">
        <v>0</v>
      </c>
      <c r="M17" s="348">
        <v>3772000</v>
      </c>
      <c r="N17" s="349">
        <v>3772000</v>
      </c>
      <c r="O17" s="327">
        <v>3105224</v>
      </c>
    </row>
    <row r="18" spans="1:16" ht="24.95" customHeight="1" x14ac:dyDescent="0.2">
      <c r="A18" s="845" t="s">
        <v>291</v>
      </c>
      <c r="B18" s="845"/>
      <c r="C18" s="845"/>
      <c r="D18" s="845"/>
      <c r="E18" s="845"/>
      <c r="F18" s="845"/>
      <c r="G18" s="348">
        <v>3012000</v>
      </c>
      <c r="H18" s="349">
        <v>3052000</v>
      </c>
      <c r="I18" s="327">
        <v>2795635</v>
      </c>
      <c r="J18" s="350">
        <v>590000</v>
      </c>
      <c r="K18" s="349">
        <v>590000</v>
      </c>
      <c r="L18" s="338">
        <v>540649</v>
      </c>
      <c r="M18" s="348">
        <v>3540000</v>
      </c>
      <c r="N18" s="349">
        <v>4080000</v>
      </c>
      <c r="O18" s="327">
        <v>3723782</v>
      </c>
    </row>
    <row r="19" spans="1:16" ht="24.95" customHeight="1" x14ac:dyDescent="0.2">
      <c r="A19" s="845" t="s">
        <v>292</v>
      </c>
      <c r="B19" s="845"/>
      <c r="C19" s="845"/>
      <c r="D19" s="845"/>
      <c r="E19" s="845"/>
      <c r="F19" s="845"/>
      <c r="G19" s="348">
        <v>4446000</v>
      </c>
      <c r="H19" s="349">
        <v>4596000</v>
      </c>
      <c r="I19" s="327">
        <v>4565293</v>
      </c>
      <c r="J19" s="350">
        <v>882530</v>
      </c>
      <c r="K19" s="349">
        <v>882530</v>
      </c>
      <c r="L19" s="338">
        <v>850870</v>
      </c>
      <c r="M19" s="348">
        <v>970000</v>
      </c>
      <c r="N19" s="349">
        <v>850000</v>
      </c>
      <c r="O19" s="327">
        <v>550751</v>
      </c>
    </row>
    <row r="20" spans="1:16" ht="24.95" customHeight="1" x14ac:dyDescent="0.2">
      <c r="A20" s="845" t="s">
        <v>293</v>
      </c>
      <c r="B20" s="845"/>
      <c r="C20" s="845"/>
      <c r="D20" s="845"/>
      <c r="E20" s="845"/>
      <c r="F20" s="845"/>
      <c r="G20" s="348">
        <v>0</v>
      </c>
      <c r="H20" s="349">
        <v>0</v>
      </c>
      <c r="I20" s="327">
        <v>0</v>
      </c>
      <c r="J20" s="350">
        <v>0</v>
      </c>
      <c r="K20" s="349">
        <v>0</v>
      </c>
      <c r="L20" s="338">
        <v>0</v>
      </c>
      <c r="M20" s="348">
        <v>111000</v>
      </c>
      <c r="N20" s="349">
        <v>108510</v>
      </c>
      <c r="O20" s="327">
        <v>7475</v>
      </c>
    </row>
    <row r="21" spans="1:16" ht="24.95" customHeight="1" x14ac:dyDescent="0.2">
      <c r="A21" s="845" t="s">
        <v>294</v>
      </c>
      <c r="B21" s="845"/>
      <c r="C21" s="845"/>
      <c r="D21" s="845"/>
      <c r="E21" s="845"/>
      <c r="F21" s="845"/>
      <c r="G21" s="348">
        <v>2828000</v>
      </c>
      <c r="H21" s="349">
        <v>3390900</v>
      </c>
      <c r="I21" s="327">
        <v>3256122</v>
      </c>
      <c r="J21" s="350">
        <v>535000</v>
      </c>
      <c r="K21" s="349">
        <v>634000</v>
      </c>
      <c r="L21" s="338">
        <v>581632</v>
      </c>
      <c r="M21" s="348">
        <v>3306600</v>
      </c>
      <c r="N21" s="349">
        <v>3387600</v>
      </c>
      <c r="O21" s="327">
        <v>2275912</v>
      </c>
    </row>
    <row r="22" spans="1:16" ht="24.95" customHeight="1" x14ac:dyDescent="0.2">
      <c r="A22" s="845" t="s">
        <v>295</v>
      </c>
      <c r="B22" s="845"/>
      <c r="C22" s="845"/>
      <c r="D22" s="845"/>
      <c r="E22" s="845"/>
      <c r="F22" s="845"/>
      <c r="G22" s="348">
        <v>1789000</v>
      </c>
      <c r="H22" s="349">
        <v>1971000</v>
      </c>
      <c r="I22" s="327">
        <v>1970999</v>
      </c>
      <c r="J22" s="350">
        <v>350000</v>
      </c>
      <c r="K22" s="349">
        <v>421000</v>
      </c>
      <c r="L22" s="338">
        <v>420214</v>
      </c>
      <c r="M22" s="348">
        <v>18410000</v>
      </c>
      <c r="N22" s="349">
        <v>19109000</v>
      </c>
      <c r="O22" s="327">
        <v>19107733</v>
      </c>
    </row>
    <row r="23" spans="1:16" ht="24.95" customHeight="1" x14ac:dyDescent="0.2">
      <c r="A23" s="845" t="s">
        <v>470</v>
      </c>
      <c r="B23" s="845"/>
      <c r="C23" s="845"/>
      <c r="D23" s="845"/>
      <c r="E23" s="845"/>
      <c r="F23" s="845"/>
      <c r="G23" s="351">
        <v>0</v>
      </c>
      <c r="H23" s="352">
        <v>0</v>
      </c>
      <c r="I23" s="332">
        <v>0</v>
      </c>
      <c r="J23" s="353">
        <v>0</v>
      </c>
      <c r="K23" s="352">
        <v>0</v>
      </c>
      <c r="L23" s="342">
        <v>0</v>
      </c>
      <c r="M23" s="351">
        <v>101600</v>
      </c>
      <c r="N23" s="352">
        <v>15600</v>
      </c>
      <c r="O23" s="332">
        <v>149306</v>
      </c>
    </row>
    <row r="24" spans="1:16" ht="24.95" customHeight="1" thickBot="1" x14ac:dyDescent="0.25">
      <c r="A24" s="851" t="s">
        <v>296</v>
      </c>
      <c r="B24" s="851"/>
      <c r="C24" s="851"/>
      <c r="D24" s="851"/>
      <c r="E24" s="851"/>
      <c r="F24" s="851"/>
      <c r="G24" s="351">
        <v>0</v>
      </c>
      <c r="H24" s="352">
        <v>0</v>
      </c>
      <c r="I24" s="332">
        <v>0</v>
      </c>
      <c r="J24" s="353">
        <v>0</v>
      </c>
      <c r="K24" s="352">
        <v>0</v>
      </c>
      <c r="L24" s="342">
        <v>0</v>
      </c>
      <c r="M24" s="351">
        <v>612000</v>
      </c>
      <c r="N24" s="352">
        <v>1434000</v>
      </c>
      <c r="O24" s="332">
        <v>1432277</v>
      </c>
    </row>
    <row r="25" spans="1:16" ht="24.95" customHeight="1" thickBot="1" x14ac:dyDescent="0.25">
      <c r="A25" s="852" t="s">
        <v>297</v>
      </c>
      <c r="B25" s="852"/>
      <c r="C25" s="852"/>
      <c r="D25" s="852"/>
      <c r="E25" s="852"/>
      <c r="F25" s="852"/>
      <c r="G25" s="354">
        <f>SUM(G11:G24)</f>
        <v>28973530</v>
      </c>
      <c r="H25" s="354">
        <f t="shared" ref="H25:N25" si="0">SUM(H11:H24)</f>
        <v>34304420</v>
      </c>
      <c r="I25" s="354">
        <f t="shared" si="0"/>
        <v>33472283</v>
      </c>
      <c r="J25" s="354">
        <f t="shared" si="0"/>
        <v>5629080</v>
      </c>
      <c r="K25" s="354">
        <f t="shared" si="0"/>
        <v>6030080</v>
      </c>
      <c r="L25" s="354">
        <f t="shared" si="0"/>
        <v>5714010</v>
      </c>
      <c r="M25" s="354">
        <f t="shared" si="0"/>
        <v>48372175</v>
      </c>
      <c r="N25" s="354">
        <f t="shared" si="0"/>
        <v>53356685</v>
      </c>
      <c r="O25" s="354">
        <f>SUM(O11:O24)</f>
        <v>48290297</v>
      </c>
    </row>
    <row r="26" spans="1:16" ht="24.95" customHeight="1" thickBot="1" x14ac:dyDescent="0.25">
      <c r="A26" s="838" t="s">
        <v>471</v>
      </c>
      <c r="B26" s="839"/>
      <c r="C26" s="839"/>
      <c r="D26" s="839"/>
      <c r="E26" s="839"/>
      <c r="F26" s="840"/>
      <c r="G26" s="265">
        <f>14361200+30783600+150000+1863000</f>
        <v>47157800</v>
      </c>
      <c r="H26" s="266">
        <f>1933000+94000+30568400+14562400</f>
        <v>47157800</v>
      </c>
      <c r="I26" s="266">
        <f>14168736+29894693+16867+1897606</f>
        <v>45977902</v>
      </c>
      <c r="J26" s="266">
        <f>378000+58000+6106000+2880600</f>
        <v>9422600</v>
      </c>
      <c r="K26" s="266">
        <f>2880600+6106000+58000+378000</f>
        <v>9422600</v>
      </c>
      <c r="L26" s="266">
        <f>2754022+5599164+2052+363739</f>
        <v>8718977</v>
      </c>
      <c r="M26" s="266">
        <f>6405600</f>
        <v>6405600</v>
      </c>
      <c r="N26" s="266">
        <v>6405600</v>
      </c>
      <c r="O26" s="431">
        <v>4112509</v>
      </c>
    </row>
    <row r="27" spans="1:16" ht="29.25" customHeight="1" thickBot="1" x14ac:dyDescent="0.25">
      <c r="A27" s="841" t="s">
        <v>215</v>
      </c>
      <c r="B27" s="842"/>
      <c r="C27" s="842"/>
      <c r="D27" s="842"/>
      <c r="E27" s="842"/>
      <c r="F27" s="843"/>
      <c r="G27" s="428">
        <f>SUM(G25:G26)</f>
        <v>76131330</v>
      </c>
      <c r="H27" s="428">
        <f t="shared" ref="H27:O27" si="1">SUM(H25:H26)</f>
        <v>81462220</v>
      </c>
      <c r="I27" s="428">
        <f t="shared" si="1"/>
        <v>79450185</v>
      </c>
      <c r="J27" s="428">
        <f t="shared" si="1"/>
        <v>15051680</v>
      </c>
      <c r="K27" s="428">
        <f t="shared" si="1"/>
        <v>15452680</v>
      </c>
      <c r="L27" s="428">
        <f t="shared" si="1"/>
        <v>14432987</v>
      </c>
      <c r="M27" s="428">
        <f t="shared" si="1"/>
        <v>54777775</v>
      </c>
      <c r="N27" s="428">
        <f t="shared" si="1"/>
        <v>59762285</v>
      </c>
      <c r="O27" s="432">
        <f t="shared" si="1"/>
        <v>52402806</v>
      </c>
    </row>
    <row r="28" spans="1:16" ht="24.95" customHeight="1" x14ac:dyDescent="0.2">
      <c r="G28" s="259"/>
      <c r="H28" s="259"/>
      <c r="I28" s="259"/>
      <c r="J28" s="259"/>
      <c r="K28" s="259"/>
      <c r="L28" s="259"/>
      <c r="M28" s="259"/>
      <c r="N28" s="259"/>
      <c r="O28" s="259"/>
      <c r="P28" s="139"/>
    </row>
    <row r="29" spans="1:16" ht="24.95" customHeight="1" x14ac:dyDescent="0.2">
      <c r="G29" s="259"/>
      <c r="H29" s="259"/>
      <c r="I29" s="259"/>
      <c r="J29" s="259"/>
      <c r="K29" s="259"/>
      <c r="L29" s="259"/>
      <c r="M29" s="259"/>
      <c r="N29" s="259"/>
      <c r="O29" s="259"/>
      <c r="P29" s="139"/>
    </row>
    <row r="30" spans="1:16" ht="24.95" customHeight="1" x14ac:dyDescent="0.2">
      <c r="G30" s="259"/>
      <c r="H30" s="259"/>
      <c r="I30" s="259"/>
      <c r="J30" s="259"/>
      <c r="K30" s="259"/>
      <c r="L30" s="259"/>
      <c r="M30" s="259"/>
      <c r="N30" s="259"/>
      <c r="O30" s="259"/>
      <c r="P30" s="139"/>
    </row>
    <row r="31" spans="1:16" x14ac:dyDescent="0.2">
      <c r="G31" s="259"/>
      <c r="H31" s="259"/>
      <c r="I31" s="259"/>
      <c r="J31" s="259"/>
      <c r="K31" s="259"/>
      <c r="L31" s="259"/>
      <c r="M31" s="259"/>
      <c r="N31" s="259"/>
      <c r="O31" s="259"/>
      <c r="P31" s="139"/>
    </row>
    <row r="32" spans="1:16" x14ac:dyDescent="0.2">
      <c r="G32" s="259"/>
      <c r="H32" s="259"/>
      <c r="I32" s="259"/>
      <c r="J32" s="259"/>
      <c r="K32" s="259"/>
      <c r="L32" s="259"/>
      <c r="M32" s="259"/>
      <c r="N32" s="259"/>
      <c r="O32" s="259"/>
      <c r="P32" s="139"/>
    </row>
    <row r="33" spans="7:16" x14ac:dyDescent="0.2">
      <c r="G33" s="259"/>
      <c r="H33" s="259"/>
      <c r="I33" s="259"/>
      <c r="J33" s="259"/>
      <c r="K33" s="259"/>
      <c r="L33" s="259"/>
      <c r="M33" s="259"/>
      <c r="N33" s="259"/>
      <c r="O33" s="259"/>
      <c r="P33" s="139"/>
    </row>
    <row r="34" spans="7:16" x14ac:dyDescent="0.2">
      <c r="G34" s="259"/>
      <c r="H34" s="259"/>
      <c r="I34" s="259"/>
      <c r="J34" s="259"/>
      <c r="K34" s="259"/>
      <c r="L34" s="259"/>
      <c r="M34" s="259"/>
      <c r="N34" s="259"/>
      <c r="O34" s="259"/>
      <c r="P34" s="139"/>
    </row>
    <row r="35" spans="7:16" x14ac:dyDescent="0.2">
      <c r="G35" s="259"/>
      <c r="H35" s="259"/>
      <c r="I35" s="259"/>
      <c r="J35" s="259"/>
      <c r="K35" s="259"/>
      <c r="L35" s="259"/>
      <c r="M35" s="259"/>
      <c r="N35" s="259"/>
      <c r="O35" s="259"/>
      <c r="P35" s="139"/>
    </row>
    <row r="36" spans="7:16" x14ac:dyDescent="0.2">
      <c r="G36" s="259"/>
      <c r="H36" s="259"/>
      <c r="I36" s="259"/>
      <c r="J36" s="259"/>
      <c r="K36" s="259"/>
      <c r="L36" s="259"/>
      <c r="M36" s="259"/>
      <c r="N36" s="259"/>
      <c r="O36" s="259"/>
      <c r="P36" s="139"/>
    </row>
    <row r="37" spans="7:16" x14ac:dyDescent="0.2">
      <c r="G37" s="259"/>
      <c r="H37" s="259"/>
      <c r="I37" s="259"/>
      <c r="J37" s="259"/>
      <c r="K37" s="259"/>
      <c r="L37" s="259"/>
      <c r="M37" s="259"/>
      <c r="N37" s="259"/>
      <c r="O37" s="259"/>
      <c r="P37" s="139"/>
    </row>
    <row r="38" spans="7:16" x14ac:dyDescent="0.2">
      <c r="G38" s="260"/>
      <c r="H38" s="260"/>
      <c r="I38" s="260"/>
      <c r="J38" s="260"/>
      <c r="K38" s="260"/>
      <c r="L38" s="260"/>
      <c r="M38" s="260"/>
      <c r="N38" s="260"/>
      <c r="O38" s="260"/>
      <c r="P38" s="139"/>
    </row>
    <row r="39" spans="7:16" x14ac:dyDescent="0.2">
      <c r="G39" s="139"/>
      <c r="H39" s="139"/>
      <c r="I39" s="139"/>
      <c r="J39" s="139"/>
      <c r="K39" s="139"/>
      <c r="L39" s="139"/>
      <c r="M39" s="139"/>
      <c r="N39" s="139"/>
      <c r="O39" s="139"/>
      <c r="P39" s="139"/>
    </row>
  </sheetData>
  <mergeCells count="25">
    <mergeCell ref="A24:F24"/>
    <mergeCell ref="A25:F25"/>
    <mergeCell ref="A20:F20"/>
    <mergeCell ref="A21:F21"/>
    <mergeCell ref="A17:F17"/>
    <mergeCell ref="A18:F18"/>
    <mergeCell ref="A19:F19"/>
    <mergeCell ref="A22:F22"/>
    <mergeCell ref="A23:F23"/>
    <mergeCell ref="A2:O2"/>
    <mergeCell ref="A26:F26"/>
    <mergeCell ref="A27:F27"/>
    <mergeCell ref="A11:F11"/>
    <mergeCell ref="A12:F12"/>
    <mergeCell ref="A13:F13"/>
    <mergeCell ref="A14:F14"/>
    <mergeCell ref="A4:O4"/>
    <mergeCell ref="A5:O5"/>
    <mergeCell ref="A6:O6"/>
    <mergeCell ref="A9:F10"/>
    <mergeCell ref="G9:I9"/>
    <mergeCell ref="J9:L9"/>
    <mergeCell ref="M9:O9"/>
    <mergeCell ref="A15:F15"/>
    <mergeCell ref="A16:F16"/>
  </mergeCells>
  <phoneticPr fontId="14" type="noConversion"/>
  <pageMargins left="0.19685039370078741" right="0.19685039370078741" top="0.39370078740157483" bottom="0.39370078740157483" header="0.51181102362204722" footer="0.51181102362204722"/>
  <pageSetup paperSize="9" scale="74" orientation="landscape" r:id="rId1"/>
  <headerFooter alignWithMargins="0">
    <oddHeader>&amp;R2019.12.31.</oddHeader>
    <oddFooter>&amp;C&amp;P/&amp;N</oddFooter>
  </headerFooter>
  <rowBreaks count="1" manualBreakCount="1">
    <brk id="2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7"/>
  <sheetViews>
    <sheetView zoomScaleNormal="100" zoomScaleSheetLayoutView="100" workbookViewId="0">
      <selection activeCell="H9" sqref="H9"/>
    </sheetView>
  </sheetViews>
  <sheetFormatPr defaultRowHeight="12.75" x14ac:dyDescent="0.2"/>
  <cols>
    <col min="1" max="1" width="5.5703125" customWidth="1"/>
    <col min="2" max="2" width="64.85546875" customWidth="1"/>
    <col min="3" max="3" width="15.7109375" customWidth="1"/>
    <col min="4" max="4" width="14.5703125" customWidth="1"/>
    <col min="5" max="5" width="17.140625" customWidth="1"/>
    <col min="6" max="6" width="6.5703125" customWidth="1"/>
    <col min="7" max="7" width="12.140625" customWidth="1"/>
    <col min="8" max="8" width="13.8554687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1" spans="1:9" ht="14.25" x14ac:dyDescent="0.2">
      <c r="A1" s="834" t="s">
        <v>583</v>
      </c>
      <c r="B1" s="834"/>
      <c r="C1" s="834"/>
      <c r="D1" s="834"/>
      <c r="E1" s="834"/>
      <c r="F1" s="834"/>
    </row>
    <row r="2" spans="1:9" ht="14.25" x14ac:dyDescent="0.2">
      <c r="A2" s="833"/>
      <c r="B2" s="834"/>
      <c r="C2" s="834"/>
      <c r="D2" s="834"/>
      <c r="E2" s="834"/>
      <c r="F2" s="834"/>
    </row>
    <row r="3" spans="1:9" ht="17.25" customHeight="1" x14ac:dyDescent="0.2"/>
    <row r="4" spans="1:9" ht="18" customHeight="1" x14ac:dyDescent="0.25">
      <c r="A4" s="830" t="s">
        <v>11</v>
      </c>
      <c r="B4" s="830"/>
      <c r="C4" s="830"/>
      <c r="D4" s="830"/>
      <c r="E4" s="830"/>
      <c r="F4" s="830"/>
    </row>
    <row r="5" spans="1:9" ht="15.75" x14ac:dyDescent="0.25">
      <c r="A5" s="831" t="s">
        <v>553</v>
      </c>
      <c r="B5" s="831"/>
      <c r="C5" s="831"/>
      <c r="D5" s="831"/>
      <c r="E5" s="831"/>
      <c r="F5" s="831"/>
    </row>
    <row r="6" spans="1:9" ht="15.75" x14ac:dyDescent="0.25">
      <c r="B6" s="20"/>
      <c r="C6" s="146"/>
      <c r="D6" s="146"/>
      <c r="E6" s="20"/>
    </row>
    <row r="7" spans="1:9" ht="15.75" customHeight="1" x14ac:dyDescent="0.25">
      <c r="A7" s="859"/>
      <c r="B7" s="859"/>
      <c r="C7" s="859"/>
      <c r="D7" s="859"/>
      <c r="E7" s="859"/>
      <c r="F7" s="859"/>
    </row>
    <row r="8" spans="1:9" ht="15.75" customHeight="1" x14ac:dyDescent="0.25">
      <c r="A8" s="37"/>
      <c r="B8" s="37"/>
      <c r="C8" s="145"/>
      <c r="D8" s="145"/>
      <c r="E8" s="37"/>
      <c r="F8" s="37"/>
    </row>
    <row r="9" spans="1:9" ht="15.75" customHeight="1" x14ac:dyDescent="0.25">
      <c r="A9" s="37"/>
      <c r="B9" s="37"/>
      <c r="C9" s="145"/>
      <c r="D9" s="145"/>
      <c r="E9" s="37"/>
      <c r="F9" s="37"/>
    </row>
    <row r="10" spans="1:9" ht="14.25" thickBot="1" x14ac:dyDescent="0.3">
      <c r="B10" s="855" t="s">
        <v>68</v>
      </c>
      <c r="C10" s="855"/>
      <c r="D10" s="855"/>
      <c r="E10" s="856"/>
    </row>
    <row r="11" spans="1:9" ht="30" customHeight="1" thickBot="1" x14ac:dyDescent="0.25">
      <c r="B11" s="398" t="s">
        <v>43</v>
      </c>
      <c r="C11" s="398" t="s">
        <v>225</v>
      </c>
      <c r="D11" s="388" t="s">
        <v>226</v>
      </c>
      <c r="E11" s="398" t="s">
        <v>227</v>
      </c>
    </row>
    <row r="12" spans="1:9" ht="30" customHeight="1" x14ac:dyDescent="0.2">
      <c r="B12" s="238" t="s">
        <v>255</v>
      </c>
      <c r="C12" s="434">
        <v>260000</v>
      </c>
      <c r="D12" s="242">
        <v>0</v>
      </c>
      <c r="E12" s="243">
        <v>0</v>
      </c>
    </row>
    <row r="13" spans="1:9" ht="30" customHeight="1" x14ac:dyDescent="0.2">
      <c r="B13" s="238" t="s">
        <v>484</v>
      </c>
      <c r="C13" s="434">
        <v>0</v>
      </c>
      <c r="D13" s="242">
        <v>0</v>
      </c>
      <c r="E13" s="243">
        <v>0</v>
      </c>
    </row>
    <row r="14" spans="1:9" ht="30" customHeight="1" x14ac:dyDescent="0.2">
      <c r="B14" s="239" t="s">
        <v>261</v>
      </c>
      <c r="C14" s="246">
        <v>5632000</v>
      </c>
      <c r="D14" s="246">
        <f>D15+D19</f>
        <v>6055000</v>
      </c>
      <c r="E14" s="246">
        <f>E15+E19</f>
        <v>6043580</v>
      </c>
    </row>
    <row r="15" spans="1:9" ht="30" customHeight="1" x14ac:dyDescent="0.2">
      <c r="B15" s="399" t="s">
        <v>256</v>
      </c>
      <c r="C15" s="435">
        <v>0</v>
      </c>
      <c r="D15" s="745">
        <v>3140000</v>
      </c>
      <c r="E15" s="746">
        <v>3140000</v>
      </c>
      <c r="I15" s="42"/>
    </row>
    <row r="16" spans="1:9" ht="30" customHeight="1" x14ac:dyDescent="0.2">
      <c r="B16" s="240" t="s">
        <v>257</v>
      </c>
      <c r="C16" s="235"/>
      <c r="D16" s="234">
        <v>1470000</v>
      </c>
      <c r="E16" s="244">
        <v>1470000</v>
      </c>
    </row>
    <row r="17" spans="1:8" ht="30" customHeight="1" x14ac:dyDescent="0.2">
      <c r="B17" s="241" t="s">
        <v>258</v>
      </c>
      <c r="C17" s="237"/>
      <c r="D17" s="236">
        <v>520000</v>
      </c>
      <c r="E17" s="245">
        <v>520000</v>
      </c>
    </row>
    <row r="18" spans="1:8" ht="30" customHeight="1" x14ac:dyDescent="0.2">
      <c r="B18" s="241" t="s">
        <v>259</v>
      </c>
      <c r="C18" s="436"/>
      <c r="D18" s="236">
        <v>1150000</v>
      </c>
      <c r="E18" s="245">
        <v>1150000</v>
      </c>
    </row>
    <row r="19" spans="1:8" ht="30" customHeight="1" x14ac:dyDescent="0.2">
      <c r="B19" s="399" t="s">
        <v>260</v>
      </c>
      <c r="C19" s="435"/>
      <c r="D19" s="745">
        <f>D20+D21+D22+D23</f>
        <v>2915000</v>
      </c>
      <c r="E19" s="746">
        <f>E20+E21+E22+E23</f>
        <v>2903580</v>
      </c>
    </row>
    <row r="20" spans="1:8" ht="30" customHeight="1" x14ac:dyDescent="0.2">
      <c r="B20" s="240" t="s">
        <v>262</v>
      </c>
      <c r="C20" s="235"/>
      <c r="D20" s="234">
        <v>800000</v>
      </c>
      <c r="E20" s="244">
        <v>800000</v>
      </c>
    </row>
    <row r="21" spans="1:8" ht="30" customHeight="1" x14ac:dyDescent="0.2">
      <c r="B21" s="240" t="s">
        <v>263</v>
      </c>
      <c r="C21" s="235"/>
      <c r="D21" s="234">
        <v>540000</v>
      </c>
      <c r="E21" s="244">
        <v>539000</v>
      </c>
    </row>
    <row r="22" spans="1:8" ht="30" customHeight="1" x14ac:dyDescent="0.2">
      <c r="B22" s="240" t="s">
        <v>485</v>
      </c>
      <c r="C22" s="235"/>
      <c r="D22" s="234">
        <v>1500000</v>
      </c>
      <c r="E22" s="244">
        <v>1496000</v>
      </c>
    </row>
    <row r="23" spans="1:8" ht="30" customHeight="1" thickBot="1" x14ac:dyDescent="0.25">
      <c r="B23" s="241" t="s">
        <v>61</v>
      </c>
      <c r="C23" s="237"/>
      <c r="D23" s="236">
        <v>75000</v>
      </c>
      <c r="E23" s="245">
        <v>68580</v>
      </c>
    </row>
    <row r="24" spans="1:8" ht="30" customHeight="1" thickBot="1" x14ac:dyDescent="0.25">
      <c r="B24" s="386" t="s">
        <v>60</v>
      </c>
      <c r="C24" s="400">
        <f>C12+C13+C14</f>
        <v>5892000</v>
      </c>
      <c r="D24" s="433">
        <f>D12+D13+D14</f>
        <v>6055000</v>
      </c>
      <c r="E24" s="400">
        <f>E12+E13+E14</f>
        <v>6043580</v>
      </c>
    </row>
    <row r="26" spans="1:8" ht="17.25" customHeight="1" x14ac:dyDescent="0.2">
      <c r="A26" s="139"/>
      <c r="B26" s="139"/>
      <c r="C26" s="139"/>
      <c r="D26" s="139"/>
      <c r="E26" s="139"/>
      <c r="F26" s="139"/>
      <c r="G26" s="139"/>
      <c r="H26" s="139"/>
    </row>
    <row r="27" spans="1:8" x14ac:dyDescent="0.2">
      <c r="A27" s="139"/>
      <c r="B27" s="139"/>
      <c r="C27" s="139"/>
      <c r="D27" s="139"/>
      <c r="E27" s="139"/>
      <c r="F27" s="139"/>
      <c r="G27" s="139"/>
      <c r="H27" s="140"/>
    </row>
    <row r="28" spans="1:8" x14ac:dyDescent="0.2">
      <c r="A28" s="857"/>
      <c r="B28" s="853"/>
      <c r="C28" s="853"/>
      <c r="D28" s="853"/>
      <c r="E28" s="853"/>
      <c r="F28" s="853"/>
      <c r="G28" s="853"/>
      <c r="H28" s="853"/>
    </row>
    <row r="29" spans="1:8" x14ac:dyDescent="0.2">
      <c r="A29" s="858"/>
      <c r="B29" s="853"/>
      <c r="C29" s="853"/>
      <c r="D29" s="853"/>
      <c r="E29" s="853"/>
      <c r="F29" s="853"/>
      <c r="G29" s="853"/>
      <c r="H29" s="853"/>
    </row>
    <row r="30" spans="1:8" ht="15" customHeight="1" x14ac:dyDescent="0.2">
      <c r="A30" s="141"/>
      <c r="B30" s="853"/>
      <c r="C30" s="853"/>
      <c r="D30" s="853"/>
      <c r="E30" s="853"/>
      <c r="F30" s="853"/>
      <c r="G30" s="142"/>
      <c r="H30" s="143"/>
    </row>
    <row r="31" spans="1:8" ht="15" customHeight="1" x14ac:dyDescent="0.2">
      <c r="A31" s="141"/>
      <c r="B31" s="853"/>
      <c r="C31" s="853"/>
      <c r="D31" s="853"/>
      <c r="E31" s="853"/>
      <c r="F31" s="853"/>
      <c r="G31" s="142"/>
      <c r="H31" s="143"/>
    </row>
    <row r="32" spans="1:8" ht="15" customHeight="1" x14ac:dyDescent="0.2">
      <c r="A32" s="141"/>
      <c r="B32" s="853"/>
      <c r="C32" s="853"/>
      <c r="D32" s="853"/>
      <c r="E32" s="853"/>
      <c r="F32" s="853"/>
      <c r="G32" s="142"/>
      <c r="H32" s="143"/>
    </row>
    <row r="33" spans="1:8" ht="15" customHeight="1" x14ac:dyDescent="0.2">
      <c r="A33" s="141"/>
      <c r="B33" s="853"/>
      <c r="C33" s="853"/>
      <c r="D33" s="853"/>
      <c r="E33" s="853"/>
      <c r="F33" s="853"/>
      <c r="G33" s="142"/>
      <c r="H33" s="143"/>
    </row>
    <row r="34" spans="1:8" ht="15" customHeight="1" x14ac:dyDescent="0.2">
      <c r="A34" s="141"/>
      <c r="B34" s="125"/>
      <c r="C34" s="147"/>
      <c r="D34" s="147"/>
      <c r="E34" s="125"/>
      <c r="F34" s="125"/>
      <c r="G34" s="142"/>
      <c r="H34" s="143"/>
    </row>
    <row r="35" spans="1:8" ht="15" customHeight="1" x14ac:dyDescent="0.2">
      <c r="A35" s="141"/>
      <c r="B35" s="853"/>
      <c r="C35" s="853"/>
      <c r="D35" s="853"/>
      <c r="E35" s="853"/>
      <c r="F35" s="853"/>
      <c r="G35" s="142"/>
      <c r="H35" s="143"/>
    </row>
    <row r="36" spans="1:8" ht="15" customHeight="1" x14ac:dyDescent="0.2">
      <c r="A36" s="141"/>
      <c r="B36" s="853"/>
      <c r="C36" s="853"/>
      <c r="D36" s="853"/>
      <c r="E36" s="853"/>
      <c r="F36" s="853"/>
      <c r="G36" s="142"/>
      <c r="H36" s="143"/>
    </row>
    <row r="37" spans="1:8" x14ac:dyDescent="0.2">
      <c r="A37" s="854"/>
      <c r="B37" s="854"/>
      <c r="C37" s="854"/>
      <c r="D37" s="854"/>
      <c r="E37" s="854"/>
      <c r="F37" s="854"/>
      <c r="G37" s="854"/>
      <c r="H37" s="77"/>
    </row>
    <row r="38" spans="1:8" x14ac:dyDescent="0.2">
      <c r="A38" s="76"/>
      <c r="B38" s="76"/>
      <c r="C38" s="148"/>
      <c r="D38" s="148"/>
      <c r="E38" s="76"/>
      <c r="F38" s="76"/>
      <c r="G38" s="76"/>
      <c r="H38" s="77"/>
    </row>
    <row r="39" spans="1:8" x14ac:dyDescent="0.2">
      <c r="A39" s="139"/>
      <c r="B39" s="853"/>
      <c r="C39" s="853"/>
      <c r="D39" s="853"/>
      <c r="E39" s="853"/>
      <c r="F39" s="853"/>
      <c r="G39" s="139"/>
      <c r="H39" s="138"/>
    </row>
    <row r="40" spans="1:8" x14ac:dyDescent="0.2">
      <c r="A40" s="139"/>
      <c r="B40" s="139"/>
      <c r="C40" s="139"/>
      <c r="D40" s="139"/>
      <c r="E40" s="139"/>
      <c r="F40" s="139"/>
      <c r="G40" s="139"/>
      <c r="H40" s="139"/>
    </row>
    <row r="41" spans="1:8" x14ac:dyDescent="0.2">
      <c r="A41" s="139"/>
      <c r="B41" s="139"/>
      <c r="C41" s="139"/>
      <c r="D41" s="139"/>
      <c r="E41" s="139"/>
      <c r="F41" s="139"/>
      <c r="G41" s="139"/>
      <c r="H41" s="139"/>
    </row>
    <row r="67" spans="5:5" x14ac:dyDescent="0.2">
      <c r="E67" s="43"/>
    </row>
  </sheetData>
  <mergeCells count="16">
    <mergeCell ref="A7:F7"/>
    <mergeCell ref="A1:F1"/>
    <mergeCell ref="A2:F2"/>
    <mergeCell ref="A4:F4"/>
    <mergeCell ref="A5:F5"/>
    <mergeCell ref="B10:E10"/>
    <mergeCell ref="A28:H28"/>
    <mergeCell ref="A29:H29"/>
    <mergeCell ref="B30:F30"/>
    <mergeCell ref="B31:F31"/>
    <mergeCell ref="B39:F39"/>
    <mergeCell ref="B32:F32"/>
    <mergeCell ref="B33:F33"/>
    <mergeCell ref="B35:F35"/>
    <mergeCell ref="B36:F36"/>
    <mergeCell ref="A37:G37"/>
  </mergeCells>
  <phoneticPr fontId="0" type="noConversion"/>
  <printOptions horizontalCentered="1" verticalCentered="1"/>
  <pageMargins left="0.78740157480314965" right="0.78740157480314965" top="0.15748031496062992" bottom="0.98425196850393704" header="0" footer="0.51181102362204722"/>
  <pageSetup paperSize="9" scale="69" orientation="portrait" r:id="rId1"/>
  <headerFooter alignWithMargins="0">
    <oddHeader>&amp;R2019.12.31.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</vt:i4>
      </vt:variant>
    </vt:vector>
  </HeadingPairs>
  <TitlesOfParts>
    <vt:vector size="23" baseType="lpstr">
      <vt:lpstr>2019.telj.-Bev-Önk</vt:lpstr>
      <vt:lpstr>2019.telj.-Kiad-Önk</vt:lpstr>
      <vt:lpstr>2019.telj.-Kiad-Ovi</vt:lpstr>
      <vt:lpstr>1. sz.melléklet</vt:lpstr>
      <vt:lpstr>2. sz. melléklet</vt:lpstr>
      <vt:lpstr>3. sz. melléklet</vt:lpstr>
      <vt:lpstr>4.sz.melléklet</vt:lpstr>
      <vt:lpstr>5.sz.melléklet</vt:lpstr>
      <vt:lpstr>6. sz.melléklet</vt:lpstr>
      <vt:lpstr>7.sz. melléklet</vt:lpstr>
      <vt:lpstr>8.sz. melléklet</vt:lpstr>
      <vt:lpstr>9.sz. melléklet</vt:lpstr>
      <vt:lpstr>10-11.sz.melléklet</vt:lpstr>
      <vt:lpstr>12. sz. melléklet</vt:lpstr>
      <vt:lpstr>13.sz. melléklet</vt:lpstr>
      <vt:lpstr>'1. sz.melléklet'!Nyomtatási_terület</vt:lpstr>
      <vt:lpstr>'10-11.sz.melléklet'!Nyomtatási_terület</vt:lpstr>
      <vt:lpstr>'2. sz. melléklet'!Nyomtatási_terület</vt:lpstr>
      <vt:lpstr>'3. sz. melléklet'!Nyomtatási_terület</vt:lpstr>
      <vt:lpstr>'5.sz.melléklet'!Nyomtatási_terület</vt:lpstr>
      <vt:lpstr>'6. sz.melléklet'!Nyomtatási_terület</vt:lpstr>
      <vt:lpstr>'7.sz. melléklet'!Nyomtatási_terület</vt:lpstr>
      <vt:lpstr>'8.sz. 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PC-6</cp:lastModifiedBy>
  <cp:lastPrinted>2020-07-09T04:52:54Z</cp:lastPrinted>
  <dcterms:created xsi:type="dcterms:W3CDTF">2004-07-16T06:20:01Z</dcterms:created>
  <dcterms:modified xsi:type="dcterms:W3CDTF">2020-07-09T04:53:05Z</dcterms:modified>
</cp:coreProperties>
</file>