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8" activeTab="34"/>
  </bookViews>
  <sheets>
    <sheet name="tartalomjegyzék" sheetId="1" r:id="rId1"/>
    <sheet name="ÖSSZEFÜGGÉSEK" sheetId="2" r:id="rId2"/>
    <sheet name="1.1.sz.mell.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.ÖNKORM." sheetId="16" r:id="rId16"/>
    <sheet name="9.1.1. sz. mell " sheetId="17" r:id="rId17"/>
    <sheet name="9.1.2. sz. mell " sheetId="18" r:id="rId18"/>
    <sheet name="9.1.3. sz. mell" sheetId="19" r:id="rId19"/>
    <sheet name="9.2. sz. mell.KÖH" sheetId="20" r:id="rId20"/>
    <sheet name="9.2.1. sz. mell.KÖH" sheetId="21" r:id="rId21"/>
    <sheet name="9.2.2. sz.  mell" sheetId="22" r:id="rId22"/>
    <sheet name="9.2.3. sz. mell" sheetId="23" r:id="rId23"/>
    <sheet name="9.3. sz. mell.KIKI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1. mell." sheetId="29" r:id="rId29"/>
    <sheet name="1. sz tájékoztató t." sheetId="30" r:id="rId30"/>
    <sheet name="2. sz tájékoztató t" sheetId="31" r:id="rId31"/>
    <sheet name="3. sz tájékoztató t." sheetId="32" r:id="rId32"/>
    <sheet name="4.sz tájékoztató t." sheetId="33" r:id="rId33"/>
    <sheet name="5.sz tájékoztató t." sheetId="34" r:id="rId34"/>
    <sheet name="6.sz tájékoztató t." sheetId="35" r:id="rId35"/>
    <sheet name="Munka1" sheetId="36" r:id="rId36"/>
  </sheets>
  <externalReferences>
    <externalReference r:id="rId39"/>
  </externalReferences>
  <definedNames>
    <definedName name="_xlfn.IFERROR" hidden="1">#NAME?</definedName>
    <definedName name="_xlnm.Print_Titles" localSheetId="15">'9.1. sz. mell.ÖNKORM.'!$1:$6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8">'9.1.3. sz. mell'!$1:$6</definedName>
    <definedName name="_xlnm.Print_Titles" localSheetId="19">'9.2. sz. mell.KÖH'!$1:$6</definedName>
    <definedName name="_xlnm.Print_Titles" localSheetId="20">'9.2.1. sz. mell.KÖH'!$1:$6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mell.KIKI'!$1:$6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9">'1. sz tájékoztató t.'!$A$1:$E$154</definedName>
    <definedName name="_xlnm.Print_Area" localSheetId="2">'1.1.sz.mell.'!$A$1:$H$159</definedName>
    <definedName name="_xlnm.Print_Area" localSheetId="3">'1.2.sz.mell.'!$A$1:$C$159</definedName>
    <definedName name="_xlnm.Print_Area" localSheetId="4">'1.3.sz.mell.'!$A$1:$C$159</definedName>
    <definedName name="_xlnm.Print_Area" localSheetId="5">'1.4.sz.mell.'!$A$1:$C$159</definedName>
    <definedName name="_xlnm.Print_Area" localSheetId="15">'9.1. sz. mell.ÖNKORM.'!$A$1:$D$158</definedName>
  </definedNames>
  <calcPr calcMode="manual" fullCalcOnLoad="1"/>
</workbook>
</file>

<file path=xl/sharedStrings.xml><?xml version="1.0" encoding="utf-8"?>
<sst xmlns="http://schemas.openxmlformats.org/spreadsheetml/2006/main" count="4494" uniqueCount="775">
  <si>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</si>
  <si>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</si>
  <si>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</si>
  <si>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</si>
  <si>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</si>
  <si>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</si>
  <si>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</si>
  <si>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</si>
  <si>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</si>
  <si>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</si>
  <si>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</si>
  <si>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</si>
  <si>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</si>
  <si>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</si>
  <si>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</si>
  <si>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</si>
  <si>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</si>
  <si>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</si>
  <si>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</si>
  <si>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</si>
  <si>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</si>
  <si>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</si>
  <si>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</si>
  <si>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</si>
  <si>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</si>
  <si>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</si>
  <si>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</si>
  <si>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</si>
  <si>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</si>
  <si>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</si>
  <si>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</si>
  <si>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</si>
  <si>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</si>
  <si>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</si>
  <si>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</si>
  <si>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</si>
  <si>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</si>
  <si>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</si>
  <si>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</si>
  <si>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</si>
  <si>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</si>
  <si>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</si>
  <si>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</si>
  <si>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</si>
  <si>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</si>
  <si>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</si>
  <si>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</si>
  <si>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</si>
  <si>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</si>
  <si>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</si>
  <si>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</si>
  <si>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</si>
  <si>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</si>
  <si>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</si>
  <si>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</si>
  <si>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</si>
  <si>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</si>
  <si>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</si>
  <si>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</si>
  <si>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</si>
  <si>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</si>
  <si>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</si>
  <si>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</si>
  <si>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</si>
  <si>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</si>
  <si>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</si>
  <si>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</si>
  <si>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</si>
  <si>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</si>
  <si>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</si>
  <si>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</si>
  <si>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</si>
  <si>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</si>
  <si>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</si>
  <si>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</si>
  <si>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</si>
  <si>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</si>
  <si>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</si>
  <si>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</si>
  <si>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</si>
  <si>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</si>
  <si>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</si>
  <si>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</si>
  <si>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</si>
  <si>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</si>
  <si>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</si>
  <si>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</si>
  <si>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</si>
  <si>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</si>
  <si>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</si>
  <si>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</si>
  <si>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</si>
  <si>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</si>
  <si>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</si>
  <si>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</si>
  <si>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</si>
  <si>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</si>
  <si>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</si>
  <si>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</si>
  <si>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</si>
  <si>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</si>
  <si>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</si>
  <si>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</si>
  <si>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</si>
  <si>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</si>
  <si>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</si>
  <si>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</si>
  <si>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</si>
  <si>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</si>
  <si>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</si>
  <si>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</si>
  <si>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</si>
  <si>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</si>
  <si>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</si>
  <si>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</si>
  <si>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</si>
  <si>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</si>
  <si>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</si>
  <si>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</si>
  <si>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</si>
  <si>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</si>
  <si>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</si>
  <si>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</si>
  <si>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</si>
  <si>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</si>
  <si>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</si>
  <si>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</si>
  <si>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</si>
  <si>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</si>
  <si>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</si>
  <si>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</si>
  <si>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</si>
  <si>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</si>
  <si>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</si>
  <si>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</si>
  <si>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</si>
  <si>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</si>
  <si>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</si>
  <si>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</si>
  <si>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</si>
  <si>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</si>
  <si>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</si>
  <si>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</si>
  <si>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</si>
  <si>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</si>
  <si>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</si>
  <si>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</si>
  <si>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</si>
  <si>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</si>
  <si>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</si>
  <si>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</si>
  <si>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</si>
  <si>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</si>
  <si>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</si>
  <si>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</si>
  <si>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</si>
  <si>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</si>
  <si>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</si>
  <si>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</si>
  <si>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</si>
  <si>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</si>
  <si>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</si>
  <si>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</si>
  <si>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</si>
  <si>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</si>
  <si>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</si>
  <si>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</si>
  <si>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</si>
  <si>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</si>
  <si>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</si>
  <si>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</si>
  <si>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</si>
  <si>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</si>
  <si>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</si>
  <si>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</si>
  <si>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</si>
  <si>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</si>
  <si>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</si>
  <si>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</si>
  <si>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</si>
  <si>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</si>
  <si>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</si>
  <si>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</si>
  <si>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</si>
  <si>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</si>
  <si>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</si>
  <si>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</si>
  <si>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</si>
  <si>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</si>
  <si>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</si>
  <si>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</si>
  <si>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</si>
  <si>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</si>
  <si>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</si>
  <si>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</si>
  <si>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</si>
  <si>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</si>
  <si>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</si>
  <si>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</si>
  <si>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</si>
  <si>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</si>
  <si>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</si>
  <si>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</si>
  <si>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</si>
  <si>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</si>
  <si>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</si>
  <si>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</si>
  <si>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</si>
  <si>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</si>
  <si>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</si>
  <si>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</si>
  <si>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</si>
  <si>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</si>
  <si>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</si>
  <si>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</si>
  <si>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</si>
  <si>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</si>
  <si>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</si>
  <si>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</si>
  <si>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</si>
  <si>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</si>
  <si>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</si>
  <si>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</si>
  <si>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</si>
  <si>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</si>
  <si>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</si>
  <si>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</si>
  <si>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</si>
  <si>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</si>
  <si>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</si>
  <si>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</si>
  <si>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</si>
  <si>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</si>
  <si>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</si>
  <si>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</si>
  <si>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</si>
  <si>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</si>
  <si>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</si>
  <si>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</si>
  <si>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</si>
  <si>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</si>
  <si>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</si>
  <si>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</si>
  <si>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</si>
  <si>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</si>
  <si>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</si>
  <si>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</si>
  <si>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</si>
  <si>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</si>
  <si>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</si>
  <si>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</si>
  <si>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</si>
  <si>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</si>
  <si>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</si>
  <si>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</si>
  <si>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</si>
  <si>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</si>
  <si>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</si>
  <si>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</si>
  <si>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</si>
  <si>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</si>
  <si>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</si>
  <si>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</si>
  <si>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</si>
  <si>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</si>
  <si>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</si>
  <si>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</si>
  <si>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</si>
  <si>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</si>
  <si>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</si>
  <si>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</si>
  <si>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</si>
  <si>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</si>
  <si>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</si>
  <si>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</si>
  <si>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</si>
  <si>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</si>
  <si>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</si>
  <si>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</si>
  <si>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</si>
  <si>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</si>
  <si>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</si>
  <si>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</si>
  <si>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</si>
  <si>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</si>
  <si>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</si>
  <si>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</si>
  <si>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</si>
  <si>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</si>
  <si>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</si>
  <si>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</si>
  <si>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</si>
  <si>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</si>
  <si>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</si>
  <si>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</si>
  <si>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</si>
  <si>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</si>
  <si>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</si>
  <si>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</si>
  <si>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</si>
  <si>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</si>
  <si>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</si>
  <si>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</si>
  <si>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</si>
  <si>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</si>
  <si>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</si>
  <si>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</si>
  <si>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</si>
  <si>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</si>
  <si>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</si>
  <si>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</si>
  <si>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</si>
  <si>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</si>
  <si>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</si>
  <si>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</si>
  <si>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</si>
  <si>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</si>
  <si>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</si>
  <si>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</si>
  <si>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</si>
  <si>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</si>
  <si>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</si>
  <si>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</si>
  <si>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</si>
  <si>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</si>
  <si>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</si>
  <si>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</si>
  <si>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</si>
  <si>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</si>
  <si>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</si>
  <si>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</si>
  <si>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</si>
  <si>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</si>
  <si>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</si>
  <si>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</si>
  <si>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</si>
  <si>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</si>
  <si>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</si>
  <si>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</si>
  <si>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</si>
  <si>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</si>
  <si>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</si>
  <si>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</si>
  <si>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</si>
  <si>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</si>
  <si>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</si>
  <si>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</si>
  <si>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</si>
  <si>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</si>
  <si>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</si>
  <si>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</si>
  <si>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</si>
  <si>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</si>
  <si>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</si>
  <si>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</si>
  <si>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</si>
  <si>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</si>
  <si>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</si>
  <si>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</si>
  <si>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</si>
  <si>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</si>
  <si>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</si>
  <si>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</si>
  <si>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</si>
  <si>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</si>
  <si>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</si>
  <si>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</si>
  <si>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</si>
  <si>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</si>
  <si>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</si>
  <si>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</si>
  <si>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</si>
  <si>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</si>
  <si>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</si>
  <si>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</si>
  <si>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</si>
  <si>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</si>
  <si>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</si>
  <si>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</si>
  <si>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</si>
  <si>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</si>
  <si>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</si>
  <si>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</si>
  <si>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</si>
  <si>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</si>
  <si>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</si>
  <si>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</si>
  <si>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</si>
  <si>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</si>
  <si>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</si>
  <si>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</si>
  <si>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</si>
  <si>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</si>
  <si>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</si>
  <si>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</si>
  <si>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</si>
  <si>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</si>
  <si>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</si>
  <si>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</si>
  <si>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</si>
  <si>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</si>
  <si>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</si>
  <si>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</si>
  <si>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</si>
  <si>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</si>
  <si>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</si>
  <si>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</si>
  <si>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</si>
  <si>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</si>
  <si>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</si>
  <si>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</si>
  <si>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</si>
  <si>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</si>
  <si>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</si>
  <si>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</si>
  <si>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</si>
  <si>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</si>
  <si>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</si>
  <si>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</si>
  <si>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</si>
  <si>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</si>
  <si>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</si>
  <si>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</si>
  <si>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</si>
  <si>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</si>
  <si>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</si>
  <si>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</si>
  <si>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</si>
  <si>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</si>
  <si>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</si>
  <si>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</si>
  <si>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</si>
  <si>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</si>
  <si>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</si>
  <si>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</si>
  <si>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</si>
  <si>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</si>
  <si>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</si>
  <si>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</si>
  <si>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</si>
  <si>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</si>
  <si>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</si>
  <si>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</si>
  <si>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</si>
  <si>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</si>
  <si>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</si>
  <si>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</si>
  <si>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</si>
  <si>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</si>
  <si>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</si>
  <si>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</si>
  <si>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</si>
  <si>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</si>
  <si>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</si>
  <si>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</si>
  <si>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</si>
  <si>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</si>
  <si>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</si>
  <si>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</si>
  <si>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</si>
  <si>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</si>
  <si>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</si>
  <si>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</si>
  <si>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</si>
  <si>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</si>
  <si>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</si>
  <si>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</si>
  <si>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</si>
  <si>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</si>
  <si>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</si>
  <si>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</si>
  <si>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</si>
  <si>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</si>
  <si>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</si>
  <si>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</si>
  <si>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</si>
  <si>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</si>
  <si>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</si>
  <si>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</si>
  <si>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</si>
  <si>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</si>
  <si>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</si>
  <si>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</si>
  <si>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</si>
  <si>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</si>
  <si>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</si>
  <si>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</si>
  <si>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</si>
  <si>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</si>
  <si>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</si>
  <si>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</si>
  <si>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</si>
  <si>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</si>
  <si>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</si>
  <si>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</si>
  <si>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</si>
  <si>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</si>
  <si>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</si>
  <si>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</si>
  <si>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</si>
  <si>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</si>
  <si>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</si>
  <si>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</si>
  <si>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</si>
  <si>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</si>
  <si>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</si>
  <si>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</si>
  <si>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</si>
  <si>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</si>
  <si>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</si>
  <si>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</si>
  <si>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</si>
  <si>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</si>
  <si>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</si>
  <si>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</si>
  <si>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</si>
  <si>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</si>
  <si>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</si>
  <si>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</si>
  <si>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</si>
  <si>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</si>
  <si>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</si>
  <si>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</si>
  <si>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</si>
  <si>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</si>
  <si>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</si>
  <si>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</si>
  <si>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</si>
  <si>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</si>
  <si>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</si>
  <si>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</si>
  <si>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</si>
  <si>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</si>
  <si>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</si>
  <si>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</si>
  <si>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</si>
  <si>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</si>
  <si>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</si>
  <si>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</si>
  <si>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</si>
  <si>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</si>
  <si>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</si>
  <si>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</si>
  <si>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</si>
  <si>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</si>
  <si>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</si>
  <si>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</si>
  <si>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</si>
  <si>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</si>
  <si>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</si>
  <si>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</si>
  <si>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</si>
  <si>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</si>
  <si>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</si>
  <si>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</si>
  <si>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</si>
  <si>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</si>
  <si>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</si>
  <si>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</si>
  <si>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</si>
  <si>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</si>
  <si>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</si>
  <si>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</si>
  <si>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</si>
  <si>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</si>
  <si>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</si>
  <si>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</si>
  <si>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1.2 sz. melléklet</t>
  </si>
  <si>
    <t>kötelező feladatainak mérlege</t>
  </si>
  <si>
    <t>1.3 sz. melléklet</t>
  </si>
  <si>
    <t>önként vállalt feladatainak mérlege</t>
  </si>
  <si>
    <t>1.4 sz. melléklet</t>
  </si>
  <si>
    <t>állami (államigazgatási) feladatok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</si>
  <si>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</si>
  <si>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</si>
  <si>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</si>
  <si>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</si>
  <si>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3. sz. melléklet</t>
  </si>
  <si>
    <t>adósságot keletkeztető ügyletekből és kezességvállalásokból fennálló kötelezettségei</t>
  </si>
  <si>
    <t>4. sz. melléklet</t>
  </si>
  <si>
    <t>saját bevételeinek részletezése adósságot keletkeztető ügyletekből származó tárgyévi fizetési kötelezettség megállapításához</t>
  </si>
  <si>
    <t>5. sz. melléklet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</si>
  <si>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</si>
  <si>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</si>
  <si>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</si>
  <si>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</si>
  <si>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8. sz. melléklet</t>
  </si>
  <si>
    <t>európai uniós forrásból finanszírozott támogatással megvalósuló programok, projektek bevételei és kiadásai</t>
  </si>
  <si>
    <t>9.1 sz. melléklet</t>
  </si>
  <si>
    <t>összes bevétel, kiadás előirányzat-csoport, kiemelt előirányzatonként  (önkormányzat saját)</t>
  </si>
  <si>
    <t>9.1.1 sz. melléklet</t>
  </si>
  <si>
    <t>kötelező feladatok bevételei, kiadása előirányzat-csoport, kiemelt előirányzatonként  (önkormányzat saját)</t>
  </si>
  <si>
    <t>9.1.2 sz. melléklet</t>
  </si>
  <si>
    <t>önként vállalat bevétel, kiadás előirányzat-csoport, kiemelt előirányzatonként  (önkormányzat saját)</t>
  </si>
  <si>
    <t>9.1.3 sz. melléklet</t>
  </si>
  <si>
    <t>állami (államigazgatási)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</si>
  <si>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</si>
  <si>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</si>
  <si>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9.2.1 sz. melléklet</t>
  </si>
  <si>
    <t xml:space="preserve">KÖH kötelező feladatok bevételei, kiadása előirányzat-csoport, kiemelt előirányzatonként  </t>
  </si>
  <si>
    <t>9.2.2 sz. melléklet</t>
  </si>
  <si>
    <t xml:space="preserve">KÖH önként vállalat bevétel, kiadás előirányzat-csoport, kiemelt előirányzatonként  </t>
  </si>
  <si>
    <t>9.2.3 sz. melléklet</t>
  </si>
  <si>
    <t>KÖH állami (államigazgatási) bevétel, kiadás előirányzat-csoport, kiemelt előirányzatonként</t>
  </si>
  <si>
    <t>9.3 sz. melléklet</t>
  </si>
  <si>
    <t xml:space="preserve">KIKI összes bevétel, kiadás előirányzat-csoport, kiemelt előirányzatonként </t>
  </si>
  <si>
    <t>9.3.1 sz. melléklet</t>
  </si>
  <si>
    <t xml:space="preserve">KIKI kötelező feladatok bevételei, kiadása előirányzat-csoport, kiemelt előirányzatonként </t>
  </si>
  <si>
    <t>9.3.2. sz. melléklet</t>
  </si>
  <si>
    <t xml:space="preserve">KIKI önként vállalat bevétel, kiadás előirányzat-csoport, kiemelt előirányzatonként  </t>
  </si>
  <si>
    <t>9.3.3 sz. melléklet</t>
  </si>
  <si>
    <t xml:space="preserve">KIKI állami (államigazgatási) bevétel, kiadás előirányzat-csoport, kiemelt előirányzatonként </t>
  </si>
  <si>
    <t>10. sz. melléklet</t>
  </si>
  <si>
    <t>Adatszolgáltatás az elismert tartozásállományokról</t>
  </si>
  <si>
    <t>1. tájékoztató tábla</t>
  </si>
  <si>
    <t>2. tájékoztató tábla</t>
  </si>
  <si>
    <t>3. tájékoztató tábla</t>
  </si>
  <si>
    <t>Az önkormányzat által adott közvetett támogatások (kedvezmények)</t>
  </si>
  <si>
    <t>4. tájékoztató tábla</t>
  </si>
  <si>
    <t>6. tájékoztató tábla</t>
  </si>
  <si>
    <t>KUNSZÁLLÁS Önkormányzat adósságot keletkeztető ügyletekből és kezességvállalásokból fennálló kötelezettségei</t>
  </si>
  <si>
    <t>NEMLEGES</t>
  </si>
  <si>
    <t>KUNSZÁLLÁS Önkormányzat saját bevételeinek részletezése az adósságot keletkeztető ügyletből származó tárgyévi fizetési kötelezettség megállapításához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</si>
  <si>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</si>
  <si>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Költségvetési szerv neve: Kunszállás Község Önkormányzat</t>
  </si>
  <si>
    <t>11732071-15338459</t>
  </si>
  <si>
    <t>30 napon túli elismert tartozásállomány összesen:  0 Ft</t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</si>
  <si>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</si>
  <si>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</si>
  <si>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</si>
  <si>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</si>
  <si>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</si>
  <si>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</si>
  <si>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</si>
  <si>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</si>
  <si>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</si>
  <si>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</si>
  <si>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</si>
  <si>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</si>
  <si>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</si>
  <si>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</si>
  <si>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</si>
  <si>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</si>
  <si>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</si>
  <si>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</si>
  <si>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</si>
  <si>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</si>
  <si>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</si>
  <si>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</si>
  <si>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</si>
  <si>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</si>
  <si>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</si>
  <si>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</si>
  <si>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</si>
  <si>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</si>
  <si>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</si>
  <si>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</si>
  <si>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</si>
  <si>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</si>
  <si>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</si>
  <si>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</si>
  <si>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</si>
  <si>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</si>
  <si>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</si>
  <si>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</si>
  <si>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</si>
  <si>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</si>
  <si>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</si>
  <si>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</si>
  <si>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</si>
  <si>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</si>
  <si>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</si>
  <si>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</si>
  <si>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</si>
  <si>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</si>
  <si>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</si>
  <si>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</si>
  <si>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</si>
  <si>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</si>
  <si>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</si>
  <si>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</si>
  <si>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</si>
  <si>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</si>
  <si>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</si>
  <si>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</si>
  <si>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Polgárőr Egyesületek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</si>
  <si>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</si>
  <si>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</si>
  <si>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</si>
  <si>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</si>
  <si>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</si>
  <si>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</si>
  <si>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</si>
  <si>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r>
      <t>1. sz. tájékoztató (</t>
    </r>
    <r>
      <rPr>
        <b/>
        <i/>
        <sz val="7"/>
        <rFont val="Times New Roman CE"/>
        <family val="0"/>
      </rPr>
      <t>1. sz. táblázat)</t>
    </r>
  </si>
  <si>
    <t>844/2014. EMERGENCY SERVICE Kft. (eü. Szolgáltatás)</t>
  </si>
  <si>
    <t>2014</t>
  </si>
  <si>
    <t xml:space="preserve">11. sz. melléklet </t>
  </si>
  <si>
    <t>11. sz. melléklet</t>
  </si>
  <si>
    <r>
      <rPr>
        <b/>
        <sz val="12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</si>
  <si>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</si>
  <si>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0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kiadásai</t>
    </r>
  </si>
  <si>
    <t>KÖZÖS ÖNKORMÁNYZATI HIVATAL</t>
  </si>
  <si>
    <r>
      <rPr>
        <b/>
        <sz val="11"/>
        <rFont val="Bodoni MT Black"/>
        <family val="1"/>
      </rPr>
      <t xml:space="preserve">Államigazgatási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</si>
  <si>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10"/>
        <rFont val="Bodoni MT Black"/>
        <family val="1"/>
      </rPr>
      <t xml:space="preserve">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</si>
  <si>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</si>
  <si>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</si>
  <si>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</t>
    </r>
  </si>
  <si>
    <t>2. sz. tájékoztató</t>
  </si>
  <si>
    <t>1. sz. táblázat                                                                         KÖTELEZŐ FELADATOK</t>
  </si>
  <si>
    <t>1. sz. táblázat                                                                 ÖNKÉNT VÁLLALT FELADATOK</t>
  </si>
  <si>
    <t>1. sz. táblázat                                                                ÁLLAMIGAZGATÁSI FELADATOK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</si>
  <si>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</si>
  <si>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</si>
  <si>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</si>
  <si>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</si>
  <si>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</si>
  <si>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</si>
  <si>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</si>
  <si>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</si>
  <si>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</si>
  <si>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r>
      <rPr>
        <b/>
        <i/>
        <sz val="8"/>
        <rFont val="Times New Roman CE"/>
        <family val="0"/>
      </rPr>
      <t>EU-s projekt neve, azonosítója:</t>
    </r>
    <r>
      <rPr>
        <b/>
        <i/>
        <sz val="10"/>
        <rFont val="Times New Roman CE"/>
        <family val="0"/>
      </rPr>
      <t xml:space="preserve"> </t>
    </r>
  </si>
  <si>
    <t>2016</t>
  </si>
  <si>
    <t>Felújítási (felhalmozási) kiadások előirányzata felújításonként</t>
  </si>
  <si>
    <t>Egyenleg = 20 698 459 Ft</t>
  </si>
  <si>
    <t>a 2016. évi adósságot keletkeztető fejlesztési céljai</t>
  </si>
  <si>
    <t>Tájékoztató kimutatások, mérlegek  (2014. 2015. 2016.)</t>
  </si>
  <si>
    <t>Tájékoztató kimutatások, mérlegek  (2017. 2018. 2019.)</t>
  </si>
  <si>
    <t>Előirányzat-felhasználási terv 2016. évre</t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</si>
  <si>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</si>
  <si>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</si>
  <si>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</si>
  <si>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</si>
  <si>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</si>
  <si>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</si>
  <si>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</si>
  <si>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</si>
  <si>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</si>
  <si>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</si>
  <si>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</si>
  <si>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</si>
  <si>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</si>
  <si>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</si>
  <si>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</si>
  <si>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</si>
  <si>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</si>
  <si>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</si>
  <si>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</si>
  <si>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</si>
  <si>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</si>
  <si>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</si>
  <si>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</si>
  <si>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</si>
  <si>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</si>
  <si>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</si>
  <si>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</si>
  <si>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</si>
  <si>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</si>
  <si>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Forintban !</t>
  </si>
  <si>
    <t>Forintban</t>
  </si>
  <si>
    <t>2017. évi előirányzat BEVÉTELEK</t>
  </si>
  <si>
    <t xml:space="preserve"> Forintban !</t>
  </si>
  <si>
    <r>
      <t>Kunszállás Önkormányzat 2017. évi költségvetésének</t>
    </r>
    <r>
      <rPr>
        <sz val="10"/>
        <rFont val="Calibri"/>
        <family val="2"/>
      </rPr>
      <t>→</t>
    </r>
  </si>
  <si>
    <t>2016.évi támogatás</t>
  </si>
  <si>
    <t>2017. évi előirányzat</t>
  </si>
  <si>
    <t>Telek kilakítás</t>
  </si>
  <si>
    <t>2017.</t>
  </si>
  <si>
    <t>forintban !</t>
  </si>
  <si>
    <t>Forintban!</t>
  </si>
  <si>
    <t>2018.</t>
  </si>
  <si>
    <t>2019.</t>
  </si>
  <si>
    <t>2020. után</t>
  </si>
  <si>
    <t>Éves eredeti kiadási előirányzat: 286.919.384 Ft</t>
  </si>
  <si>
    <t>Kunszállás, 2016.december 20.</t>
  </si>
  <si>
    <t>2020.</t>
  </si>
  <si>
    <t>2021.után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</si>
</sst>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7"/>
      <name val="Times New Roman CE"/>
      <family val="0"/>
    </font>
    <font>
      <b/>
      <sz val="9"/>
      <name val="Bodoni MT Black"/>
      <family val="1"/>
    </font>
    <font>
      <b/>
      <sz val="10"/>
      <name val="Bodoni MT Black"/>
      <family val="1"/>
    </font>
    <font>
      <b/>
      <sz val="11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17" fillId="0" borderId="0" xfId="58" applyFont="1" applyFill="1" applyProtection="1">
      <alignment/>
      <protection/>
    </xf>
    <xf numFmtId="0" fontId="18" fillId="0" borderId="44" xfId="0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4" xfId="0" applyFont="1" applyFill="1" applyBorder="1" applyAlignment="1" applyProtection="1">
      <alignment horizontal="right"/>
      <protection/>
    </xf>
    <xf numFmtId="0" fontId="17" fillId="0" borderId="0" xfId="58" applyFont="1" applyFill="1" applyAlignment="1" applyProtection="1">
      <alignment/>
      <protection/>
    </xf>
    <xf numFmtId="0" fontId="15" fillId="0" borderId="0" xfId="58" applyFont="1" applyFill="1" applyProtection="1">
      <alignment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0" fontId="17" fillId="0" borderId="0" xfId="58" applyFont="1" applyFill="1" applyAlignment="1" applyProtection="1">
      <alignment horizontal="right" vertical="center" indent="1"/>
      <protection/>
    </xf>
    <xf numFmtId="0" fontId="17" fillId="0" borderId="0" xfId="58" applyFont="1" applyFill="1" applyBorder="1" applyProtection="1">
      <alignment/>
      <protection/>
    </xf>
    <xf numFmtId="0" fontId="17" fillId="0" borderId="58" xfId="58" applyFont="1" applyFill="1" applyBorder="1" applyProtection="1">
      <alignment/>
      <protection/>
    </xf>
    <xf numFmtId="164" fontId="17" fillId="0" borderId="67" xfId="58" applyNumberFormat="1" applyFont="1" applyFill="1" applyBorder="1" applyAlignment="1" applyProtection="1">
      <alignment vertical="center" wrapText="1"/>
      <protection locked="0"/>
    </xf>
    <xf numFmtId="164" fontId="17" fillId="0" borderId="58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right"/>
      <protection/>
    </xf>
    <xf numFmtId="0" fontId="33" fillId="0" borderId="11" xfId="0" applyFont="1" applyBorder="1" applyAlignment="1">
      <alignment/>
    </xf>
    <xf numFmtId="0" fontId="33" fillId="35" borderId="11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0" fontId="33" fillId="13" borderId="11" xfId="0" applyFont="1" applyFill="1" applyBorder="1" applyAlignment="1">
      <alignment/>
    </xf>
    <xf numFmtId="173" fontId="33" fillId="13" borderId="11" xfId="0" applyNumberFormat="1" applyFont="1" applyFill="1" applyBorder="1" applyAlignment="1">
      <alignment/>
    </xf>
    <xf numFmtId="173" fontId="33" fillId="0" borderId="11" xfId="0" applyNumberFormat="1" applyFont="1" applyBorder="1" applyAlignment="1">
      <alignment/>
    </xf>
    <xf numFmtId="3" fontId="33" fillId="13" borderId="11" xfId="0" applyNumberFormat="1" applyFont="1" applyFill="1" applyBorder="1" applyAlignment="1">
      <alignment/>
    </xf>
    <xf numFmtId="0" fontId="33" fillId="8" borderId="11" xfId="0" applyFont="1" applyFill="1" applyBorder="1" applyAlignment="1">
      <alignment/>
    </xf>
    <xf numFmtId="174" fontId="33" fillId="8" borderId="11" xfId="0" applyNumberFormat="1" applyFont="1" applyFill="1" applyBorder="1" applyAlignment="1">
      <alignment/>
    </xf>
    <xf numFmtId="3" fontId="33" fillId="8" borderId="11" xfId="0" applyNumberFormat="1" applyFont="1" applyFill="1" applyBorder="1" applyAlignment="1">
      <alignment/>
    </xf>
    <xf numFmtId="4" fontId="33" fillId="8" borderId="11" xfId="0" applyNumberFormat="1" applyFont="1" applyFill="1" applyBorder="1" applyAlignment="1">
      <alignment/>
    </xf>
    <xf numFmtId="0" fontId="33" fillId="16" borderId="11" xfId="0" applyFont="1" applyFill="1" applyBorder="1" applyAlignment="1">
      <alignment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17" fillId="0" borderId="13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horizontal="right"/>
      <protection locked="0"/>
    </xf>
    <xf numFmtId="3" fontId="17" fillId="0" borderId="46" xfId="0" applyNumberFormat="1" applyFont="1" applyBorder="1" applyAlignment="1" applyProtection="1">
      <alignment vertical="center"/>
      <protection locked="0"/>
    </xf>
    <xf numFmtId="0" fontId="21" fillId="0" borderId="11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left" vertical="center"/>
    </xf>
    <xf numFmtId="3" fontId="35" fillId="0" borderId="25" xfId="0" applyNumberFormat="1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7" fillId="35" borderId="23" xfId="59" applyFont="1" applyFill="1" applyBorder="1" applyAlignment="1" applyProtection="1">
      <alignment horizontal="left" indent="1"/>
      <protection/>
    </xf>
    <xf numFmtId="0" fontId="33" fillId="0" borderId="17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17" xfId="0" applyFont="1" applyFill="1" applyBorder="1" applyAlignment="1">
      <alignment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0" fontId="33" fillId="13" borderId="17" xfId="0" applyFont="1" applyFill="1" applyBorder="1" applyAlignment="1">
      <alignment/>
    </xf>
    <xf numFmtId="173" fontId="33" fillId="13" borderId="25" xfId="0" applyNumberFormat="1" applyFont="1" applyFill="1" applyBorder="1" applyAlignment="1">
      <alignment/>
    </xf>
    <xf numFmtId="4" fontId="33" fillId="0" borderId="25" xfId="0" applyNumberFormat="1" applyFont="1" applyBorder="1" applyAlignment="1">
      <alignment/>
    </xf>
    <xf numFmtId="173" fontId="33" fillId="0" borderId="25" xfId="0" applyNumberFormat="1" applyFont="1" applyBorder="1" applyAlignment="1">
      <alignment/>
    </xf>
    <xf numFmtId="3" fontId="33" fillId="13" borderId="25" xfId="0" applyNumberFormat="1" applyFont="1" applyFill="1" applyBorder="1" applyAlignment="1">
      <alignment/>
    </xf>
    <xf numFmtId="0" fontId="34" fillId="13" borderId="17" xfId="0" applyFont="1" applyFill="1" applyBorder="1" applyAlignment="1">
      <alignment/>
    </xf>
    <xf numFmtId="0" fontId="33" fillId="8" borderId="17" xfId="0" applyFont="1" applyFill="1" applyBorder="1" applyAlignment="1">
      <alignment/>
    </xf>
    <xf numFmtId="3" fontId="33" fillId="8" borderId="25" xfId="0" applyNumberFormat="1" applyFont="1" applyFill="1" applyBorder="1" applyAlignment="1">
      <alignment/>
    </xf>
    <xf numFmtId="0" fontId="33" fillId="16" borderId="17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5" xfId="0" applyFont="1" applyFill="1" applyBorder="1" applyAlignment="1">
      <alignment/>
    </xf>
    <xf numFmtId="4" fontId="33" fillId="36" borderId="25" xfId="0" applyNumberFormat="1" applyFont="1" applyFill="1" applyBorder="1" applyAlignment="1">
      <alignment/>
    </xf>
    <xf numFmtId="3" fontId="33" fillId="36" borderId="69" xfId="0" applyNumberFormat="1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7" borderId="11" xfId="0" applyFont="1" applyFill="1" applyBorder="1" applyAlignment="1">
      <alignment/>
    </xf>
    <xf numFmtId="3" fontId="36" fillId="37" borderId="25" xfId="0" applyNumberFormat="1" applyFont="1" applyFill="1" applyBorder="1" applyAlignment="1">
      <alignment/>
    </xf>
    <xf numFmtId="3" fontId="36" fillId="13" borderId="25" xfId="0" applyNumberFormat="1" applyFont="1" applyFill="1" applyBorder="1" applyAlignment="1">
      <alignment/>
    </xf>
    <xf numFmtId="0" fontId="33" fillId="35" borderId="17" xfId="0" applyFont="1" applyFill="1" applyBorder="1" applyAlignment="1">
      <alignment/>
    </xf>
    <xf numFmtId="3" fontId="33" fillId="35" borderId="11" xfId="0" applyNumberFormat="1" applyFont="1" applyFill="1" applyBorder="1" applyAlignment="1">
      <alignment/>
    </xf>
    <xf numFmtId="3" fontId="36" fillId="35" borderId="25" xfId="0" applyNumberFormat="1" applyFont="1" applyFill="1" applyBorder="1" applyAlignment="1">
      <alignment/>
    </xf>
    <xf numFmtId="0" fontId="34" fillId="8" borderId="17" xfId="0" applyFont="1" applyFill="1" applyBorder="1" applyAlignment="1">
      <alignment/>
    </xf>
    <xf numFmtId="3" fontId="36" fillId="8" borderId="25" xfId="0" applyNumberFormat="1" applyFont="1" applyFill="1" applyBorder="1" applyAlignment="1">
      <alignment/>
    </xf>
    <xf numFmtId="3" fontId="33" fillId="16" borderId="70" xfId="0" applyNumberFormat="1" applyFont="1" applyFill="1" applyBorder="1" applyAlignment="1">
      <alignment/>
    </xf>
    <xf numFmtId="3" fontId="36" fillId="16" borderId="11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0" fontId="37" fillId="16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 wrapText="1"/>
    </xf>
    <xf numFmtId="0" fontId="42" fillId="0" borderId="13" xfId="0" applyFont="1" applyFill="1" applyBorder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3" fillId="13" borderId="0" xfId="0" applyNumberFormat="1" applyFont="1" applyFill="1" applyBorder="1" applyAlignment="1">
      <alignment/>
    </xf>
    <xf numFmtId="3" fontId="33" fillId="13" borderId="0" xfId="0" applyNumberFormat="1" applyFont="1" applyFill="1" applyBorder="1" applyAlignment="1">
      <alignment/>
    </xf>
    <xf numFmtId="3" fontId="33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3" fillId="16" borderId="71" xfId="0" applyFont="1" applyFill="1" applyBorder="1" applyAlignment="1">
      <alignment/>
    </xf>
    <xf numFmtId="3" fontId="43" fillId="16" borderId="25" xfId="0" applyNumberFormat="1" applyFont="1" applyFill="1" applyBorder="1" applyAlignment="1">
      <alignment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67" xfId="40" applyNumberFormat="1" applyFont="1" applyFill="1" applyBorder="1" applyAlignment="1" applyProtection="1">
      <alignment/>
      <protection locked="0"/>
    </xf>
    <xf numFmtId="166" fontId="0" fillId="0" borderId="58" xfId="40" applyNumberFormat="1" applyFont="1" applyFill="1" applyBorder="1" applyAlignment="1" applyProtection="1">
      <alignment/>
      <protection locked="0"/>
    </xf>
    <xf numFmtId="166" fontId="0" fillId="0" borderId="72" xfId="40" applyNumberFormat="1" applyFont="1" applyFill="1" applyBorder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15" fillId="0" borderId="11" xfId="58" applyNumberFormat="1" applyFont="1" applyFill="1" applyBorder="1" applyAlignment="1" applyProtection="1">
      <alignment vertical="center" wrapTex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vertical="center" wrapTex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22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9" xfId="58" applyFont="1" applyFill="1" applyBorder="1" applyProtection="1">
      <alignment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6" xfId="58" applyFont="1" applyFill="1" applyBorder="1" applyAlignment="1" applyProtection="1">
      <alignment/>
      <protection/>
    </xf>
    <xf numFmtId="164" fontId="15" fillId="0" borderId="7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58" applyNumberFormat="1" applyFont="1" applyFill="1" applyProtection="1">
      <alignment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>
      <alignment horizontal="center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164" fontId="0" fillId="0" borderId="59" xfId="0" applyNumberFormat="1" applyFill="1" applyBorder="1" applyAlignment="1">
      <alignment horizontal="center" vertical="center" wrapText="1"/>
    </xf>
    <xf numFmtId="164" fontId="17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5" fillId="0" borderId="23" xfId="58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2" fillId="0" borderId="0" xfId="58" applyNumberFormat="1" applyFont="1" applyFill="1">
      <alignment/>
      <protection/>
    </xf>
    <xf numFmtId="0" fontId="0" fillId="0" borderId="0" xfId="0" applyAlignment="1">
      <alignment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0" fillId="0" borderId="0" xfId="0" applyAlignment="1">
      <alignment horizontal="right"/>
    </xf>
    <xf numFmtId="0" fontId="46" fillId="0" borderId="49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77" xfId="0" applyBorder="1" applyAlignment="1">
      <alignment/>
    </xf>
    <xf numFmtId="0" fontId="46" fillId="0" borderId="78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77" xfId="0" applyFont="1" applyBorder="1" applyAlignment="1">
      <alignment/>
    </xf>
    <xf numFmtId="0" fontId="47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5" fillId="0" borderId="0" xfId="58" applyNumberFormat="1" applyFont="1" applyFill="1" applyBorder="1" applyAlignment="1" applyProtection="1">
      <alignment horizontal="center" vertical="center"/>
      <protection/>
    </xf>
    <xf numFmtId="164" fontId="18" fillId="0" borderId="44" xfId="58" applyNumberFormat="1" applyFont="1" applyFill="1" applyBorder="1" applyAlignment="1" applyProtection="1">
      <alignment horizontal="left" vertical="center"/>
      <protection/>
    </xf>
    <xf numFmtId="164" fontId="18" fillId="0" borderId="44" xfId="58" applyNumberFormat="1" applyFont="1" applyFill="1" applyBorder="1" applyAlignment="1" applyProtection="1">
      <alignment horizontal="left"/>
      <protection/>
    </xf>
    <xf numFmtId="0" fontId="15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" fillId="0" borderId="74" xfId="58" applyFont="1" applyFill="1" applyBorder="1" applyAlignment="1">
      <alignment horizontal="center" vertical="center" wrapText="1"/>
      <protection/>
    </xf>
    <xf numFmtId="0" fontId="3" fillId="0" borderId="85" xfId="58" applyFont="1" applyFill="1" applyBorder="1" applyAlignment="1">
      <alignment horizontal="center" vertical="center" wrapText="1"/>
      <protection/>
    </xf>
    <xf numFmtId="0" fontId="3" fillId="0" borderId="86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52" xfId="0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center" wrapText="1"/>
    </xf>
    <xf numFmtId="0" fontId="2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5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7">
      <selection activeCell="A14" sqref="A14"/>
    </sheetView>
  </sheetViews>
  <sheetFormatPr defaultColWidth="9.00390625" defaultRowHeight="12.75"/>
  <cols>
    <col min="1" max="1" width="19.00390625" style="0" customWidth="1"/>
  </cols>
  <sheetData>
    <row r="5" spans="1:10" ht="12.75">
      <c r="A5" s="737" t="s">
        <v>564</v>
      </c>
      <c r="B5" s="737"/>
      <c r="C5" s="737"/>
      <c r="D5" s="737"/>
      <c r="E5" s="737"/>
      <c r="F5" s="737"/>
      <c r="G5" s="737"/>
      <c r="H5" s="737"/>
      <c r="I5" s="737"/>
      <c r="J5" s="737"/>
    </row>
    <row r="6" spans="1:10" ht="12.75">
      <c r="A6" s="570"/>
      <c r="B6" s="570"/>
      <c r="C6" s="570"/>
      <c r="D6" s="570"/>
      <c r="E6" s="570"/>
      <c r="F6" s="570"/>
      <c r="G6" s="570"/>
      <c r="H6" s="570"/>
      <c r="I6" s="570"/>
      <c r="J6" s="570"/>
    </row>
    <row r="7" spans="1:10" ht="12.75">
      <c r="A7" s="570"/>
      <c r="B7" s="570"/>
      <c r="C7" s="570"/>
      <c r="D7" s="570"/>
      <c r="E7" s="570"/>
      <c r="F7" s="570"/>
      <c r="G7" s="570"/>
      <c r="H7" s="570"/>
      <c r="I7" s="570"/>
      <c r="J7" s="570"/>
    </row>
    <row r="8" spans="1:10" ht="12.75">
      <c r="A8" s="570"/>
      <c r="B8" s="570"/>
      <c r="C8" s="570"/>
      <c r="D8" s="570"/>
      <c r="E8" s="570"/>
      <c r="F8" s="570"/>
      <c r="G8" s="570"/>
      <c r="H8" s="570"/>
      <c r="I8" s="570"/>
      <c r="J8" s="570"/>
    </row>
    <row r="9" spans="1:10" ht="12.75">
      <c r="A9" s="570"/>
      <c r="B9" s="570"/>
      <c r="C9" s="570"/>
      <c r="D9" s="570"/>
      <c r="E9" s="570"/>
      <c r="F9" s="570"/>
      <c r="G9" s="570"/>
      <c r="H9" s="570"/>
      <c r="I9" s="570"/>
      <c r="J9" s="570"/>
    </row>
    <row r="10" spans="1:10" ht="12.75">
      <c r="A10" s="570"/>
      <c r="B10" s="570"/>
      <c r="C10" s="570"/>
      <c r="D10" s="570"/>
      <c r="E10" s="570"/>
      <c r="F10" s="570"/>
      <c r="G10" s="570"/>
      <c r="H10" s="570"/>
      <c r="I10" s="570"/>
      <c r="J10" s="570"/>
    </row>
    <row r="11" spans="1:10" ht="12.75">
      <c r="A11" s="570"/>
      <c r="B11" s="570"/>
      <c r="C11" s="570"/>
      <c r="D11" s="570"/>
      <c r="E11" s="570"/>
      <c r="F11" s="570"/>
      <c r="G11" s="570"/>
      <c r="H11" s="570"/>
      <c r="I11" s="570"/>
      <c r="J11" s="570"/>
    </row>
    <row r="12" spans="1:10" ht="12.75">
      <c r="A12" s="570"/>
      <c r="B12" s="570"/>
      <c r="C12" s="570"/>
      <c r="D12" s="570"/>
      <c r="E12" s="570"/>
      <c r="F12" s="570"/>
      <c r="G12" s="570"/>
      <c r="H12" s="570"/>
      <c r="I12" s="570"/>
      <c r="J12" s="570"/>
    </row>
    <row r="13" spans="1:10" ht="12.75">
      <c r="A13" s="738" t="s">
        <v>761</v>
      </c>
      <c r="B13" s="738"/>
      <c r="C13" s="738"/>
      <c r="D13" s="738"/>
      <c r="E13" s="738"/>
      <c r="F13" s="738"/>
      <c r="G13" s="738"/>
      <c r="H13" s="738"/>
      <c r="I13" s="738"/>
      <c r="J13" s="738"/>
    </row>
    <row r="14" spans="1:10" ht="12.75">
      <c r="A14" s="571"/>
      <c r="B14" s="571"/>
      <c r="C14" s="571"/>
      <c r="D14" s="571"/>
      <c r="E14" s="571"/>
      <c r="F14" s="571"/>
      <c r="G14" s="571"/>
      <c r="H14" s="571"/>
      <c r="I14" s="571"/>
      <c r="J14" s="571"/>
    </row>
    <row r="15" spans="1:10" ht="12.75">
      <c r="A15" s="642" t="s">
        <v>565</v>
      </c>
      <c r="B15" s="735" t="s">
        <v>566</v>
      </c>
      <c r="C15" s="735"/>
      <c r="D15" s="735"/>
      <c r="E15" s="735"/>
      <c r="F15" s="735"/>
      <c r="G15" s="735"/>
      <c r="H15" s="735"/>
      <c r="I15" s="735"/>
      <c r="J15" s="735"/>
    </row>
    <row r="16" spans="1:10" ht="12.75">
      <c r="A16" s="642" t="s">
        <v>567</v>
      </c>
      <c r="B16" s="735" t="s">
        <v>568</v>
      </c>
      <c r="C16" s="735"/>
      <c r="D16" s="735"/>
      <c r="E16" s="735"/>
      <c r="F16" s="735"/>
      <c r="G16" s="735"/>
      <c r="H16" s="735"/>
      <c r="I16" s="735"/>
      <c r="J16" s="735"/>
    </row>
    <row r="17" spans="1:10" ht="12.75">
      <c r="A17" s="642" t="s">
        <v>569</v>
      </c>
      <c r="B17" s="735" t="s">
        <v>570</v>
      </c>
      <c r="C17" s="735"/>
      <c r="D17" s="735"/>
      <c r="E17" s="735"/>
      <c r="F17" s="735"/>
      <c r="G17" s="735"/>
      <c r="H17" s="735"/>
      <c r="I17" s="735"/>
      <c r="J17" s="735"/>
    </row>
    <row r="18" spans="1:10" ht="12.75">
      <c r="A18" s="642" t="s">
        <v>571</v>
      </c>
      <c r="B18" s="736" t="s">
        <v>572</v>
      </c>
      <c r="C18" s="736"/>
      <c r="D18" s="736"/>
      <c r="E18" s="736"/>
      <c r="F18" s="736"/>
      <c r="G18" s="736"/>
      <c r="H18" s="736"/>
      <c r="I18" s="736"/>
      <c r="J18" s="736"/>
    </row>
    <row r="19" spans="1:10" ht="12.75">
      <c r="A19" s="642" t="s">
        <v>573</v>
      </c>
      <c r="B19" s="736" t="s">
        <v>574</v>
      </c>
      <c r="C19" s="736"/>
      <c r="D19" s="736"/>
      <c r="E19" s="736"/>
      <c r="F19" s="736"/>
      <c r="G19" s="736"/>
      <c r="H19" s="736"/>
      <c r="I19" s="736"/>
      <c r="J19" s="736"/>
    </row>
    <row r="20" spans="1:10" ht="12.75">
      <c r="A20" s="642" t="s">
        <v>575</v>
      </c>
      <c r="B20" s="736" t="s">
        <v>576</v>
      </c>
      <c r="C20" s="736"/>
      <c r="D20" s="736"/>
      <c r="E20" s="736"/>
      <c r="F20" s="736"/>
      <c r="G20" s="736"/>
      <c r="H20" s="736"/>
      <c r="I20" s="736"/>
      <c r="J20" s="736"/>
    </row>
    <row r="21" spans="1:10" ht="12.75">
      <c r="A21" s="642" t="s">
        <v>577</v>
      </c>
      <c r="B21" s="736" t="s">
        <v>578</v>
      </c>
      <c r="C21" s="736"/>
      <c r="D21" s="736"/>
      <c r="E21" s="736"/>
      <c r="F21" s="736"/>
      <c r="G21" s="736"/>
      <c r="H21" s="736"/>
      <c r="I21" s="736"/>
      <c r="J21" s="736"/>
    </row>
    <row r="22" spans="1:10" ht="12.75">
      <c r="A22" s="642" t="s">
        <v>579</v>
      </c>
      <c r="B22" s="736" t="s">
        <v>580</v>
      </c>
      <c r="C22" s="736"/>
      <c r="D22" s="736"/>
      <c r="E22" s="736"/>
      <c r="F22" s="736"/>
      <c r="G22" s="736"/>
      <c r="H22" s="736"/>
      <c r="I22" s="736"/>
      <c r="J22" s="736"/>
    </row>
    <row r="23" spans="1:10" ht="12.75">
      <c r="A23" s="642" t="s">
        <v>581</v>
      </c>
      <c r="B23" s="736" t="s">
        <v>724</v>
      </c>
      <c r="C23" s="736"/>
      <c r="D23" s="736"/>
      <c r="E23" s="736"/>
      <c r="F23" s="736"/>
      <c r="G23" s="736"/>
      <c r="H23" s="736"/>
      <c r="I23" s="736"/>
      <c r="J23" s="736"/>
    </row>
    <row r="24" spans="1:10" ht="12.75">
      <c r="A24" s="642" t="s">
        <v>582</v>
      </c>
      <c r="B24" s="736" t="s">
        <v>583</v>
      </c>
      <c r="C24" s="736"/>
      <c r="D24" s="736"/>
      <c r="E24" s="736"/>
      <c r="F24" s="736"/>
      <c r="G24" s="736"/>
      <c r="H24" s="736"/>
      <c r="I24" s="736"/>
      <c r="J24" s="736"/>
    </row>
    <row r="25" spans="1:10" ht="12.75">
      <c r="A25" s="642" t="s">
        <v>584</v>
      </c>
      <c r="B25" s="736" t="s">
        <v>585</v>
      </c>
      <c r="C25" s="736"/>
      <c r="D25" s="736"/>
      <c r="E25" s="736"/>
      <c r="F25" s="736"/>
      <c r="G25" s="736"/>
      <c r="H25" s="736"/>
      <c r="I25" s="736"/>
      <c r="J25" s="736"/>
    </row>
    <row r="26" spans="1:10" ht="12.75">
      <c r="A26" s="642" t="s">
        <v>586</v>
      </c>
      <c r="B26" s="736" t="s">
        <v>587</v>
      </c>
      <c r="C26" s="736"/>
      <c r="D26" s="736"/>
      <c r="E26" s="736"/>
      <c r="F26" s="736"/>
      <c r="G26" s="736"/>
      <c r="H26" s="736"/>
      <c r="I26" s="736"/>
      <c r="J26" s="736"/>
    </row>
    <row r="27" spans="1:10" ht="12.75">
      <c r="A27" s="642" t="s">
        <v>588</v>
      </c>
      <c r="B27" s="736" t="s">
        <v>589</v>
      </c>
      <c r="C27" s="736"/>
      <c r="D27" s="736"/>
      <c r="E27" s="736"/>
      <c r="F27" s="736"/>
      <c r="G27" s="736"/>
      <c r="H27" s="736"/>
      <c r="I27" s="736"/>
      <c r="J27" s="736"/>
    </row>
    <row r="28" spans="1:10" ht="12.75">
      <c r="A28" s="642" t="s">
        <v>590</v>
      </c>
      <c r="B28" s="736" t="s">
        <v>591</v>
      </c>
      <c r="C28" s="736"/>
      <c r="D28" s="736"/>
      <c r="E28" s="736"/>
      <c r="F28" s="736"/>
      <c r="G28" s="736"/>
      <c r="H28" s="736"/>
      <c r="I28" s="736"/>
      <c r="J28" s="736"/>
    </row>
    <row r="29" spans="1:10" ht="12.75">
      <c r="A29" s="642" t="s">
        <v>592</v>
      </c>
      <c r="B29" s="736" t="s">
        <v>593</v>
      </c>
      <c r="C29" s="736"/>
      <c r="D29" s="736"/>
      <c r="E29" s="736"/>
      <c r="F29" s="736"/>
      <c r="G29" s="736"/>
      <c r="H29" s="736"/>
      <c r="I29" s="736"/>
      <c r="J29" s="736"/>
    </row>
    <row r="30" spans="1:10" ht="12.75">
      <c r="A30" s="642" t="s">
        <v>594</v>
      </c>
      <c r="B30" s="736" t="s">
        <v>595</v>
      </c>
      <c r="C30" s="736"/>
      <c r="D30" s="736"/>
      <c r="E30" s="736"/>
      <c r="F30" s="736"/>
      <c r="G30" s="736"/>
      <c r="H30" s="736"/>
      <c r="I30" s="736"/>
      <c r="J30" s="736"/>
    </row>
    <row r="31" spans="1:10" ht="12.75">
      <c r="A31" s="642" t="s">
        <v>596</v>
      </c>
      <c r="B31" s="736" t="s">
        <v>597</v>
      </c>
      <c r="C31" s="736"/>
      <c r="D31" s="736"/>
      <c r="E31" s="736"/>
      <c r="F31" s="736"/>
      <c r="G31" s="736"/>
      <c r="H31" s="736"/>
      <c r="I31" s="736"/>
      <c r="J31" s="736"/>
    </row>
    <row r="32" spans="1:10" ht="12.75">
      <c r="A32" s="642" t="s">
        <v>598</v>
      </c>
      <c r="B32" s="736" t="s">
        <v>599</v>
      </c>
      <c r="C32" s="736"/>
      <c r="D32" s="736"/>
      <c r="E32" s="736"/>
      <c r="F32" s="736"/>
      <c r="G32" s="736"/>
      <c r="H32" s="736"/>
      <c r="I32" s="736"/>
      <c r="J32" s="736"/>
    </row>
    <row r="33" spans="1:10" ht="12.75">
      <c r="A33" s="642" t="s">
        <v>600</v>
      </c>
      <c r="B33" s="736" t="s">
        <v>601</v>
      </c>
      <c r="C33" s="736"/>
      <c r="D33" s="736"/>
      <c r="E33" s="736"/>
      <c r="F33" s="736"/>
      <c r="G33" s="736"/>
      <c r="H33" s="736"/>
      <c r="I33" s="736"/>
      <c r="J33" s="736"/>
    </row>
    <row r="34" spans="1:10" ht="12.75">
      <c r="A34" s="642" t="s">
        <v>602</v>
      </c>
      <c r="B34" s="736" t="s">
        <v>603</v>
      </c>
      <c r="C34" s="736"/>
      <c r="D34" s="736"/>
      <c r="E34" s="736"/>
      <c r="F34" s="736"/>
      <c r="G34" s="736"/>
      <c r="H34" s="736"/>
      <c r="I34" s="736"/>
      <c r="J34" s="736"/>
    </row>
    <row r="35" spans="1:10" ht="12.75">
      <c r="A35" s="642" t="s">
        <v>604</v>
      </c>
      <c r="B35" s="573" t="s">
        <v>605</v>
      </c>
      <c r="C35" s="573"/>
      <c r="D35" s="573"/>
      <c r="E35" s="573"/>
      <c r="F35" s="573"/>
      <c r="G35" s="573"/>
      <c r="H35" s="573"/>
      <c r="I35" s="573"/>
      <c r="J35" s="573"/>
    </row>
    <row r="36" spans="1:10" ht="12.75">
      <c r="A36" s="642" t="s">
        <v>606</v>
      </c>
      <c r="B36" s="573" t="s">
        <v>607</v>
      </c>
      <c r="C36" s="573"/>
      <c r="D36" s="573"/>
      <c r="E36" s="573"/>
      <c r="F36" s="573"/>
      <c r="G36" s="573"/>
      <c r="H36" s="573"/>
      <c r="I36" s="573"/>
      <c r="J36" s="573"/>
    </row>
    <row r="37" spans="1:10" ht="12.75">
      <c r="A37" s="642" t="s">
        <v>608</v>
      </c>
      <c r="B37" s="573" t="s">
        <v>609</v>
      </c>
      <c r="C37" s="573"/>
      <c r="D37" s="573"/>
      <c r="E37" s="573"/>
      <c r="F37" s="573"/>
      <c r="G37" s="573"/>
      <c r="H37" s="573"/>
      <c r="I37" s="573"/>
      <c r="J37" s="573"/>
    </row>
    <row r="38" spans="1:10" ht="12.75">
      <c r="A38" s="642" t="s">
        <v>610</v>
      </c>
      <c r="B38" s="736" t="s">
        <v>611</v>
      </c>
      <c r="C38" s="736"/>
      <c r="D38" s="736"/>
      <c r="E38" s="736"/>
      <c r="F38" s="736"/>
      <c r="G38" s="736"/>
      <c r="H38" s="736"/>
      <c r="I38" s="736"/>
      <c r="J38" s="736"/>
    </row>
    <row r="39" spans="1:10" ht="12.75">
      <c r="A39" s="642" t="s">
        <v>612</v>
      </c>
      <c r="B39" s="736" t="s">
        <v>613</v>
      </c>
      <c r="C39" s="736"/>
      <c r="D39" s="736"/>
      <c r="E39" s="736"/>
      <c r="F39" s="736"/>
      <c r="G39" s="736"/>
      <c r="H39" s="736"/>
      <c r="I39" s="736"/>
      <c r="J39" s="736"/>
    </row>
    <row r="40" spans="1:10" ht="12.75">
      <c r="A40" s="642" t="s">
        <v>697</v>
      </c>
      <c r="B40" s="735" t="s">
        <v>3</v>
      </c>
      <c r="C40" s="735"/>
      <c r="D40" s="735"/>
      <c r="E40" s="735"/>
      <c r="F40" s="735"/>
      <c r="G40" s="735"/>
      <c r="H40" s="735"/>
      <c r="I40" s="735"/>
      <c r="J40" s="735"/>
    </row>
    <row r="41" spans="1:10" ht="12.75">
      <c r="A41" s="642" t="s">
        <v>614</v>
      </c>
      <c r="B41" s="735" t="s">
        <v>725</v>
      </c>
      <c r="C41" s="735"/>
      <c r="D41" s="735"/>
      <c r="E41" s="735"/>
      <c r="F41" s="735"/>
      <c r="G41" s="735"/>
      <c r="H41" s="735"/>
      <c r="I41" s="735"/>
      <c r="J41" s="735"/>
    </row>
    <row r="42" spans="1:10" ht="12.75">
      <c r="A42" s="642" t="s">
        <v>615</v>
      </c>
      <c r="B42" s="735" t="s">
        <v>726</v>
      </c>
      <c r="C42" s="735"/>
      <c r="D42" s="735"/>
      <c r="E42" s="735"/>
      <c r="F42" s="735"/>
      <c r="G42" s="735"/>
      <c r="H42" s="735"/>
      <c r="I42" s="735"/>
      <c r="J42" s="735"/>
    </row>
    <row r="43" spans="1:10" ht="12.75">
      <c r="A43" s="642" t="s">
        <v>616</v>
      </c>
      <c r="B43" s="735" t="s">
        <v>617</v>
      </c>
      <c r="C43" s="735"/>
      <c r="D43" s="735"/>
      <c r="E43" s="735"/>
      <c r="F43" s="735"/>
      <c r="G43" s="735"/>
      <c r="H43" s="735"/>
      <c r="I43" s="735"/>
      <c r="J43" s="735"/>
    </row>
    <row r="44" spans="1:10" ht="12.75">
      <c r="A44" s="642" t="s">
        <v>618</v>
      </c>
      <c r="B44" s="735" t="s">
        <v>727</v>
      </c>
      <c r="C44" s="735"/>
      <c r="D44" s="735"/>
      <c r="E44" s="735"/>
      <c r="F44" s="735"/>
      <c r="G44" s="735"/>
      <c r="H44" s="735"/>
      <c r="I44" s="735"/>
      <c r="J44" s="735"/>
    </row>
    <row r="45" spans="1:10" ht="12.75">
      <c r="A45" s="642" t="s">
        <v>535</v>
      </c>
      <c r="B45" s="735" t="s">
        <v>728</v>
      </c>
      <c r="C45" s="735"/>
      <c r="D45" s="735"/>
      <c r="E45" s="735"/>
      <c r="F45" s="735"/>
      <c r="G45" s="735"/>
      <c r="H45" s="735"/>
      <c r="I45" s="735"/>
      <c r="J45" s="735"/>
    </row>
    <row r="46" spans="1:10" ht="12.75">
      <c r="A46" s="642" t="s">
        <v>619</v>
      </c>
      <c r="B46" s="735" t="s">
        <v>729</v>
      </c>
      <c r="C46" s="735"/>
      <c r="D46" s="735"/>
      <c r="E46" s="735"/>
      <c r="F46" s="735"/>
      <c r="G46" s="735"/>
      <c r="H46" s="735"/>
      <c r="I46" s="735"/>
      <c r="J46" s="735"/>
    </row>
    <row r="47" spans="1:10" ht="12.75">
      <c r="A47" s="572"/>
      <c r="B47" s="735"/>
      <c r="C47" s="735"/>
      <c r="D47" s="735"/>
      <c r="E47" s="735"/>
      <c r="F47" s="735"/>
      <c r="G47" s="735"/>
      <c r="H47" s="735"/>
      <c r="I47" s="735"/>
      <c r="J47" s="735"/>
    </row>
  </sheetData>
  <sheetProtection/>
  <mergeCells count="3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8:J38"/>
    <mergeCell ref="B39:J39"/>
    <mergeCell ref="B40:J40"/>
    <mergeCell ref="B47:J47"/>
    <mergeCell ref="B41:J41"/>
    <mergeCell ref="B42:J42"/>
    <mergeCell ref="B43:J43"/>
    <mergeCell ref="B44:J44"/>
    <mergeCell ref="B45:J45"/>
    <mergeCell ref="B46:J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zoomScaleNormal="120" workbookViewId="0" topLeftCell="A1">
      <selection activeCell="K8" sqref="K8"/>
    </sheetView>
  </sheetViews>
  <sheetFormatPr defaultColWidth="9.00390625" defaultRowHeight="12.75"/>
  <cols>
    <col min="1" max="1" width="5.625" style="160" customWidth="1"/>
    <col min="2" max="2" width="35.625" style="160" customWidth="1"/>
    <col min="3" max="7" width="14.00390625" style="160" customWidth="1"/>
    <col min="8" max="16384" width="9.375" style="160" customWidth="1"/>
  </cols>
  <sheetData>
    <row r="1" spans="1:7" ht="33" customHeight="1">
      <c r="A1" s="753" t="s">
        <v>620</v>
      </c>
      <c r="B1" s="753"/>
      <c r="C1" s="753"/>
      <c r="D1" s="753"/>
      <c r="E1" s="753"/>
      <c r="F1" s="753"/>
      <c r="G1" s="753"/>
    </row>
    <row r="2" spans="1:8" ht="15.75" customHeight="1" thickBot="1">
      <c r="A2" s="161"/>
      <c r="B2" s="161"/>
      <c r="C2" s="754"/>
      <c r="D2" s="754"/>
      <c r="E2" s="761" t="s">
        <v>766</v>
      </c>
      <c r="F2" s="761"/>
      <c r="G2" s="761"/>
      <c r="H2" s="167"/>
    </row>
    <row r="3" spans="1:7" ht="63" customHeight="1">
      <c r="A3" s="757" t="s">
        <v>15</v>
      </c>
      <c r="B3" s="759" t="s">
        <v>194</v>
      </c>
      <c r="C3" s="762" t="s">
        <v>250</v>
      </c>
      <c r="D3" s="763"/>
      <c r="E3" s="763"/>
      <c r="F3" s="764"/>
      <c r="G3" s="755" t="s">
        <v>508</v>
      </c>
    </row>
    <row r="4" spans="1:7" ht="15.75" thickBot="1">
      <c r="A4" s="758"/>
      <c r="B4" s="760"/>
      <c r="C4" s="520">
        <f>+LEFT(ÖSSZEFÜGGÉSEK!A5,4)+1</f>
        <v>2018</v>
      </c>
      <c r="D4" s="520">
        <f>+C4+1</f>
        <v>2019</v>
      </c>
      <c r="E4" s="520">
        <f>+D4+1</f>
        <v>2020</v>
      </c>
      <c r="F4" s="520">
        <f>+E4+1</f>
        <v>2021</v>
      </c>
      <c r="G4" s="756"/>
    </row>
    <row r="5" spans="1:7" ht="15.75" thickBot="1">
      <c r="A5" s="164" t="s">
        <v>499</v>
      </c>
      <c r="B5" s="165" t="s">
        <v>500</v>
      </c>
      <c r="C5" s="165" t="s">
        <v>501</v>
      </c>
      <c r="D5" s="165" t="s">
        <v>503</v>
      </c>
      <c r="E5" s="165" t="s">
        <v>502</v>
      </c>
      <c r="F5" s="658" t="s">
        <v>504</v>
      </c>
      <c r="G5" s="166" t="s">
        <v>505</v>
      </c>
    </row>
    <row r="6" spans="1:7" ht="15">
      <c r="A6" s="163" t="s">
        <v>17</v>
      </c>
      <c r="B6" s="185" t="s">
        <v>621</v>
      </c>
      <c r="C6" s="186"/>
      <c r="D6" s="186"/>
      <c r="E6" s="186"/>
      <c r="F6" s="659"/>
      <c r="G6" s="170">
        <f>SUM(C6:E6)</f>
        <v>0</v>
      </c>
    </row>
    <row r="7" spans="1:7" ht="15">
      <c r="A7" s="162" t="s">
        <v>18</v>
      </c>
      <c r="B7" s="187"/>
      <c r="C7" s="188"/>
      <c r="D7" s="188"/>
      <c r="E7" s="188"/>
      <c r="F7" s="660"/>
      <c r="G7" s="171">
        <f>SUM(C7:E7)</f>
        <v>0</v>
      </c>
    </row>
    <row r="8" spans="1:7" ht="15">
      <c r="A8" s="162" t="s">
        <v>19</v>
      </c>
      <c r="B8" s="187"/>
      <c r="C8" s="188"/>
      <c r="D8" s="188"/>
      <c r="E8" s="188"/>
      <c r="F8" s="660"/>
      <c r="G8" s="171">
        <f>SUM(C8:E8)</f>
        <v>0</v>
      </c>
    </row>
    <row r="9" spans="1:7" ht="15">
      <c r="A9" s="162" t="s">
        <v>20</v>
      </c>
      <c r="B9" s="187"/>
      <c r="C9" s="188"/>
      <c r="D9" s="188"/>
      <c r="E9" s="188"/>
      <c r="F9" s="660"/>
      <c r="G9" s="171">
        <f>SUM(C9:E9)</f>
        <v>0</v>
      </c>
    </row>
    <row r="10" spans="1:7" ht="15.75" thickBot="1">
      <c r="A10" s="168" t="s">
        <v>21</v>
      </c>
      <c r="B10" s="189"/>
      <c r="C10" s="190"/>
      <c r="D10" s="190"/>
      <c r="E10" s="190"/>
      <c r="F10" s="661"/>
      <c r="G10" s="171">
        <f>SUM(C10:E10)</f>
        <v>0</v>
      </c>
    </row>
    <row r="11" spans="1:7" s="505" customFormat="1" ht="15" thickBot="1">
      <c r="A11" s="502" t="s">
        <v>22</v>
      </c>
      <c r="B11" s="169" t="s">
        <v>195</v>
      </c>
      <c r="C11" s="503">
        <f>SUM(C6:C10)</f>
        <v>0</v>
      </c>
      <c r="D11" s="503">
        <f>SUM(D6:D10)</f>
        <v>0</v>
      </c>
      <c r="E11" s="503">
        <f>SUM(E6:E10)</f>
        <v>0</v>
      </c>
      <c r="F11" s="503">
        <f>SUM(F6:F10)</f>
        <v>0</v>
      </c>
      <c r="G11" s="504">
        <f>SUM(G6:G10)</f>
        <v>0</v>
      </c>
    </row>
  </sheetData>
  <sheetProtection/>
  <mergeCells count="7">
    <mergeCell ref="A1:G1"/>
    <mergeCell ref="C2:D2"/>
    <mergeCell ref="G3:G4"/>
    <mergeCell ref="A3:A4"/>
    <mergeCell ref="B3:B4"/>
    <mergeCell ref="E2:G2"/>
    <mergeCell ref="C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60" customWidth="1"/>
    <col min="2" max="2" width="68.625" style="160" customWidth="1"/>
    <col min="3" max="3" width="19.50390625" style="160" customWidth="1"/>
    <col min="4" max="16384" width="9.375" style="160" customWidth="1"/>
  </cols>
  <sheetData>
    <row r="1" spans="1:3" ht="33" customHeight="1">
      <c r="A1" s="753" t="s">
        <v>622</v>
      </c>
      <c r="B1" s="753"/>
      <c r="C1" s="753"/>
    </row>
    <row r="2" spans="1:4" ht="15.75" customHeight="1" thickBot="1">
      <c r="A2" s="161"/>
      <c r="B2" s="161"/>
      <c r="C2" s="172" t="s">
        <v>757</v>
      </c>
      <c r="D2" s="167"/>
    </row>
    <row r="3" spans="1:3" ht="26.25" customHeight="1" thickBot="1">
      <c r="A3" s="698" t="s">
        <v>15</v>
      </c>
      <c r="B3" s="699" t="s">
        <v>193</v>
      </c>
      <c r="C3" s="700" t="s">
        <v>763</v>
      </c>
    </row>
    <row r="4" spans="1:3" ht="15.75" thickBot="1">
      <c r="A4" s="194" t="s">
        <v>499</v>
      </c>
      <c r="B4" s="195" t="s">
        <v>500</v>
      </c>
      <c r="C4" s="196" t="s">
        <v>501</v>
      </c>
    </row>
    <row r="5" spans="1:3" ht="15">
      <c r="A5" s="197" t="s">
        <v>17</v>
      </c>
      <c r="B5" s="384" t="s">
        <v>509</v>
      </c>
      <c r="C5" s="381">
        <v>75000000</v>
      </c>
    </row>
    <row r="6" spans="1:3" ht="24.75">
      <c r="A6" s="198" t="s">
        <v>18</v>
      </c>
      <c r="B6" s="416" t="s">
        <v>247</v>
      </c>
      <c r="C6" s="382"/>
    </row>
    <row r="7" spans="1:3" ht="15">
      <c r="A7" s="198" t="s">
        <v>19</v>
      </c>
      <c r="B7" s="417" t="s">
        <v>510</v>
      </c>
      <c r="C7" s="382"/>
    </row>
    <row r="8" spans="1:3" ht="24.75">
      <c r="A8" s="198" t="s">
        <v>20</v>
      </c>
      <c r="B8" s="417" t="s">
        <v>249</v>
      </c>
      <c r="C8" s="382"/>
    </row>
    <row r="9" spans="1:3" ht="15">
      <c r="A9" s="199" t="s">
        <v>21</v>
      </c>
      <c r="B9" s="417" t="s">
        <v>248</v>
      </c>
      <c r="C9" s="383"/>
    </row>
    <row r="10" spans="1:3" ht="15.75" thickBot="1">
      <c r="A10" s="198" t="s">
        <v>22</v>
      </c>
      <c r="B10" s="418" t="s">
        <v>511</v>
      </c>
      <c r="C10" s="382"/>
    </row>
    <row r="11" spans="1:3" ht="15.75" thickBot="1">
      <c r="A11" s="765" t="s">
        <v>196</v>
      </c>
      <c r="B11" s="766"/>
      <c r="C11" s="200">
        <f>SUM(C5:C10)</f>
        <v>75000000</v>
      </c>
    </row>
    <row r="12" spans="1:3" ht="23.25" customHeight="1">
      <c r="A12" s="767" t="s">
        <v>222</v>
      </c>
      <c r="B12" s="767"/>
      <c r="C12" s="76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3" sqref="C3"/>
    </sheetView>
  </sheetViews>
  <sheetFormatPr defaultColWidth="9.00390625" defaultRowHeight="12.75"/>
  <cols>
    <col min="1" max="1" width="5.625" style="160" customWidth="1"/>
    <col min="2" max="2" width="66.875" style="160" customWidth="1"/>
    <col min="3" max="3" width="27.00390625" style="160" customWidth="1"/>
    <col min="4" max="16384" width="9.375" style="160" customWidth="1"/>
  </cols>
  <sheetData>
    <row r="1" spans="1:3" ht="33" customHeight="1">
      <c r="A1" s="753" t="str">
        <f>+CONCATENATE("KUNSZÁLLÁS Önkormányzat ",CONCATENATE(LEFT(ÖSSZEFÜGGÉSEK!A5,4),". évi adósságot keletkeztető fejlesztési céljai"))</f>
        <v>KUNSZÁLLÁS Önkormányzat 2017. évi adósságot keletkeztető fejlesztési céljai</v>
      </c>
      <c r="B1" s="753"/>
      <c r="C1" s="753"/>
    </row>
    <row r="2" spans="1:4" ht="15.75" customHeight="1" thickBot="1">
      <c r="A2" s="646"/>
      <c r="B2" s="646"/>
      <c r="C2" s="172" t="s">
        <v>757</v>
      </c>
      <c r="D2" s="167"/>
    </row>
    <row r="3" spans="1:3" ht="26.25" customHeight="1" thickBot="1">
      <c r="A3" s="191" t="s">
        <v>15</v>
      </c>
      <c r="B3" s="192" t="s">
        <v>197</v>
      </c>
      <c r="C3" s="193" t="s">
        <v>220</v>
      </c>
    </row>
    <row r="4" spans="1:3" ht="15.75" thickBot="1">
      <c r="A4" s="194" t="s">
        <v>499</v>
      </c>
      <c r="B4" s="195" t="s">
        <v>500</v>
      </c>
      <c r="C4" s="196" t="s">
        <v>501</v>
      </c>
    </row>
    <row r="5" spans="1:3" ht="15">
      <c r="A5" s="197" t="s">
        <v>17</v>
      </c>
      <c r="B5" s="204" t="s">
        <v>621</v>
      </c>
      <c r="C5" s="201"/>
    </row>
    <row r="6" spans="1:3" ht="15">
      <c r="A6" s="198" t="s">
        <v>18</v>
      </c>
      <c r="B6" s="205"/>
      <c r="C6" s="202"/>
    </row>
    <row r="7" spans="1:3" ht="15.75" thickBot="1">
      <c r="A7" s="199" t="s">
        <v>19</v>
      </c>
      <c r="B7" s="206"/>
      <c r="C7" s="203"/>
    </row>
    <row r="8" spans="1:3" s="505" customFormat="1" ht="17.25" customHeight="1" thickBot="1">
      <c r="A8" s="506" t="s">
        <v>20</v>
      </c>
      <c r="B8" s="141" t="s">
        <v>198</v>
      </c>
      <c r="C8" s="20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C94" sqref="C94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8" t="s">
        <v>0</v>
      </c>
      <c r="B1" s="768"/>
      <c r="C1" s="768"/>
      <c r="D1" s="768"/>
    </row>
    <row r="2" spans="1:4" ht="22.5" customHeight="1" thickBot="1">
      <c r="A2" s="209"/>
      <c r="B2" s="57"/>
      <c r="C2" s="57"/>
      <c r="D2" s="711" t="s">
        <v>582</v>
      </c>
    </row>
    <row r="3" spans="1:4" s="48" customFormat="1" ht="44.25" customHeight="1" thickBot="1">
      <c r="A3" s="210" t="s">
        <v>65</v>
      </c>
      <c r="B3" s="211" t="s">
        <v>66</v>
      </c>
      <c r="C3" s="211" t="s">
        <v>67</v>
      </c>
      <c r="D3" s="53" t="s">
        <v>763</v>
      </c>
    </row>
    <row r="4" spans="1:4" s="57" customFormat="1" ht="12" customHeight="1" thickBot="1">
      <c r="A4" s="54" t="s">
        <v>499</v>
      </c>
      <c r="B4" s="55" t="s">
        <v>500</v>
      </c>
      <c r="C4" s="55" t="s">
        <v>501</v>
      </c>
      <c r="D4" s="56" t="s">
        <v>503</v>
      </c>
    </row>
    <row r="5" spans="1:4" ht="15.75" customHeight="1">
      <c r="A5" s="704" t="s">
        <v>764</v>
      </c>
      <c r="B5" s="705">
        <v>30273486</v>
      </c>
      <c r="C5" s="511" t="s">
        <v>721</v>
      </c>
      <c r="D5" s="706">
        <v>30273486</v>
      </c>
    </row>
    <row r="6" spans="1:4" ht="15.75" customHeight="1">
      <c r="A6" s="712"/>
      <c r="B6" s="707"/>
      <c r="C6" s="708"/>
      <c r="D6" s="713"/>
    </row>
    <row r="7" spans="1:4" ht="15.75" customHeight="1">
      <c r="A7" s="704"/>
      <c r="B7" s="705"/>
      <c r="C7" s="511"/>
      <c r="D7" s="706"/>
    </row>
    <row r="8" spans="1:4" ht="15.75" customHeight="1">
      <c r="A8" s="704"/>
      <c r="B8" s="705"/>
      <c r="C8" s="511"/>
      <c r="D8" s="706"/>
    </row>
    <row r="9" spans="1:4" ht="15.75" customHeight="1">
      <c r="A9" s="704"/>
      <c r="B9" s="705"/>
      <c r="C9" s="511"/>
      <c r="D9" s="706"/>
    </row>
    <row r="10" spans="1:4" ht="15.75" customHeight="1">
      <c r="A10" s="704"/>
      <c r="B10" s="705"/>
      <c r="C10" s="511"/>
      <c r="D10" s="706"/>
    </row>
    <row r="11" spans="1:4" ht="15.75" customHeight="1">
      <c r="A11" s="704"/>
      <c r="B11" s="705"/>
      <c r="C11" s="511"/>
      <c r="D11" s="706"/>
    </row>
    <row r="12" spans="1:4" ht="15.75" customHeight="1">
      <c r="A12" s="714"/>
      <c r="B12" s="705"/>
      <c r="C12" s="511"/>
      <c r="D12" s="706"/>
    </row>
    <row r="13" spans="1:4" ht="15.75" customHeight="1">
      <c r="A13" s="704"/>
      <c r="B13" s="705"/>
      <c r="C13" s="511"/>
      <c r="D13" s="706"/>
    </row>
    <row r="14" spans="1:4" ht="15.75" customHeight="1">
      <c r="A14" s="507"/>
      <c r="B14" s="28"/>
      <c r="C14" s="508"/>
      <c r="D14" s="25"/>
    </row>
    <row r="15" spans="1:4" ht="15.75" customHeight="1">
      <c r="A15" s="507"/>
      <c r="B15" s="28"/>
      <c r="C15" s="508"/>
      <c r="D15" s="25"/>
    </row>
    <row r="16" spans="1:4" ht="15.75" customHeight="1">
      <c r="A16" s="507"/>
      <c r="B16" s="28"/>
      <c r="C16" s="508"/>
      <c r="D16" s="25"/>
    </row>
    <row r="17" spans="1:4" ht="15.75" customHeight="1">
      <c r="A17" s="507"/>
      <c r="B17" s="28"/>
      <c r="C17" s="508"/>
      <c r="D17" s="25"/>
    </row>
    <row r="18" spans="1:4" ht="15.75" customHeight="1" thickBot="1">
      <c r="A18" s="58"/>
      <c r="B18" s="29"/>
      <c r="C18" s="509"/>
      <c r="D18" s="27"/>
    </row>
    <row r="19" spans="1:4" s="61" customFormat="1" ht="18" customHeight="1" thickBot="1">
      <c r="A19" s="212" t="s">
        <v>64</v>
      </c>
      <c r="B19" s="59">
        <f>SUM(B5:B18)</f>
        <v>30273486</v>
      </c>
      <c r="C19" s="129"/>
      <c r="D19" s="60">
        <f>SUM(D5:D18)</f>
        <v>30273486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C94" sqref="C94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8" t="s">
        <v>722</v>
      </c>
      <c r="B1" s="768"/>
      <c r="C1" s="768"/>
      <c r="D1" s="768"/>
    </row>
    <row r="2" spans="1:4" ht="22.5" customHeight="1" thickBot="1">
      <c r="A2" s="209"/>
      <c r="B2" s="57"/>
      <c r="C2" s="57"/>
      <c r="D2" s="711" t="s">
        <v>584</v>
      </c>
    </row>
    <row r="3" spans="1:4" s="48" customFormat="1" ht="44.25" customHeight="1" thickBot="1">
      <c r="A3" s="210" t="s">
        <v>68</v>
      </c>
      <c r="B3" s="211" t="s">
        <v>66</v>
      </c>
      <c r="C3" s="211" t="s">
        <v>67</v>
      </c>
      <c r="D3" s="53" t="s">
        <v>763</v>
      </c>
    </row>
    <row r="4" spans="1:4" s="57" customFormat="1" ht="12" customHeight="1" thickBot="1">
      <c r="A4" s="54" t="s">
        <v>499</v>
      </c>
      <c r="B4" s="55" t="s">
        <v>500</v>
      </c>
      <c r="C4" s="55" t="s">
        <v>501</v>
      </c>
      <c r="D4" s="56" t="s">
        <v>503</v>
      </c>
    </row>
    <row r="5" spans="1:4" ht="15.75" customHeight="1">
      <c r="A5" s="507"/>
      <c r="B5" s="28"/>
      <c r="C5" s="508"/>
      <c r="D5" s="25"/>
    </row>
    <row r="6" spans="1:4" ht="15.75" customHeight="1">
      <c r="A6" s="701"/>
      <c r="B6" s="703"/>
      <c r="C6" s="702"/>
      <c r="D6" s="709"/>
    </row>
    <row r="7" spans="1:4" ht="15.75" customHeight="1">
      <c r="A7" s="507"/>
      <c r="B7" s="28"/>
      <c r="C7" s="508"/>
      <c r="D7" s="25"/>
    </row>
    <row r="8" spans="1:4" ht="15.75" customHeight="1">
      <c r="A8" s="507"/>
      <c r="B8" s="28"/>
      <c r="C8" s="508"/>
      <c r="D8" s="25"/>
    </row>
    <row r="9" spans="1:4" ht="15.75" customHeight="1">
      <c r="A9" s="507"/>
      <c r="B9" s="28"/>
      <c r="C9" s="508"/>
      <c r="D9" s="25"/>
    </row>
    <row r="10" spans="1:4" ht="15.75" customHeight="1">
      <c r="A10" s="507"/>
      <c r="B10" s="28"/>
      <c r="C10" s="508"/>
      <c r="D10" s="25"/>
    </row>
    <row r="11" spans="1:4" ht="15.75" customHeight="1">
      <c r="A11" s="507"/>
      <c r="B11" s="28"/>
      <c r="C11" s="508"/>
      <c r="D11" s="25"/>
    </row>
    <row r="12" spans="1:4" ht="15.75" customHeight="1">
      <c r="A12" s="710"/>
      <c r="B12" s="28"/>
      <c r="C12" s="508"/>
      <c r="D12" s="25"/>
    </row>
    <row r="13" spans="1:4" ht="15.75" customHeight="1">
      <c r="A13" s="507"/>
      <c r="B13" s="28"/>
      <c r="C13" s="508"/>
      <c r="D13" s="25"/>
    </row>
    <row r="14" spans="1:4" ht="15.75" customHeight="1">
      <c r="A14" s="507"/>
      <c r="B14" s="28"/>
      <c r="C14" s="508"/>
      <c r="D14" s="25"/>
    </row>
    <row r="15" spans="1:4" ht="15.75" customHeight="1">
      <c r="A15" s="507"/>
      <c r="B15" s="28"/>
      <c r="C15" s="508"/>
      <c r="D15" s="25"/>
    </row>
    <row r="16" spans="1:4" ht="15.75" customHeight="1">
      <c r="A16" s="507"/>
      <c r="B16" s="28"/>
      <c r="C16" s="508"/>
      <c r="D16" s="25"/>
    </row>
    <row r="17" spans="1:4" ht="15.75" customHeight="1">
      <c r="A17" s="507"/>
      <c r="B17" s="28"/>
      <c r="C17" s="508"/>
      <c r="D17" s="25"/>
    </row>
    <row r="18" spans="1:4" ht="15.75" customHeight="1" thickBot="1">
      <c r="A18" s="58"/>
      <c r="B18" s="29"/>
      <c r="C18" s="509"/>
      <c r="D18" s="27"/>
    </row>
    <row r="19" spans="1:4" s="61" customFormat="1" ht="18" customHeight="1" thickBot="1">
      <c r="A19" s="212" t="s">
        <v>64</v>
      </c>
      <c r="B19" s="59">
        <f>SUM(B5:B18)</f>
        <v>0</v>
      </c>
      <c r="C19" s="129"/>
      <c r="D19" s="60">
        <f>SUM(D5:D18)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E28"/>
  <sheetViews>
    <sheetView workbookViewId="0" topLeftCell="A1">
      <selection activeCell="A2" sqref="A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2" ht="12.75">
      <c r="A2" s="717" t="s">
        <v>587</v>
      </c>
    </row>
    <row r="3" ht="12.75">
      <c r="E3" s="715" t="s">
        <v>586</v>
      </c>
    </row>
    <row r="4" spans="1:5" ht="13.5" thickBot="1">
      <c r="A4" s="234"/>
      <c r="B4" s="234"/>
      <c r="C4" s="234"/>
      <c r="D4" s="234"/>
      <c r="E4" s="234"/>
    </row>
    <row r="5" spans="1:5" ht="14.25" thickBot="1">
      <c r="A5" s="769" t="s">
        <v>720</v>
      </c>
      <c r="B5" s="770"/>
      <c r="C5" s="770"/>
      <c r="D5" s="770"/>
      <c r="E5" s="771"/>
    </row>
    <row r="6" spans="1:5" ht="12.75">
      <c r="A6" s="772"/>
      <c r="B6" s="772"/>
      <c r="C6" s="772"/>
      <c r="D6" s="772"/>
      <c r="E6" s="772"/>
    </row>
    <row r="7" spans="1:5" ht="14.25" thickBot="1">
      <c r="A7" s="234"/>
      <c r="B7" s="234"/>
      <c r="C7" s="234"/>
      <c r="D7" s="773" t="s">
        <v>767</v>
      </c>
      <c r="E7" s="773"/>
    </row>
    <row r="8" spans="1:5" ht="15" customHeight="1" thickBot="1">
      <c r="A8" s="235" t="s">
        <v>131</v>
      </c>
      <c r="B8" s="236" t="s">
        <v>768</v>
      </c>
      <c r="C8" s="236" t="s">
        <v>769</v>
      </c>
      <c r="D8" s="236" t="s">
        <v>770</v>
      </c>
      <c r="E8" s="237" t="s">
        <v>50</v>
      </c>
    </row>
    <row r="9" spans="1:5" ht="12.75">
      <c r="A9" s="238" t="s">
        <v>132</v>
      </c>
      <c r="B9" s="94"/>
      <c r="C9" s="94"/>
      <c r="D9" s="94"/>
      <c r="E9" s="239">
        <f aca="true" t="shared" si="0" ref="E9:E15">SUM(B9:D9)</f>
        <v>0</v>
      </c>
    </row>
    <row r="10" spans="1:5" ht="12.75">
      <c r="A10" s="240" t="s">
        <v>143</v>
      </c>
      <c r="B10" s="95"/>
      <c r="C10" s="95"/>
      <c r="D10" s="95"/>
      <c r="E10" s="241">
        <f t="shared" si="0"/>
        <v>0</v>
      </c>
    </row>
    <row r="11" spans="1:5" ht="12.75">
      <c r="A11" s="242" t="s">
        <v>133</v>
      </c>
      <c r="B11" s="96"/>
      <c r="C11" s="96"/>
      <c r="D11" s="96"/>
      <c r="E11" s="243">
        <f t="shared" si="0"/>
        <v>0</v>
      </c>
    </row>
    <row r="12" spans="1:5" ht="12.75">
      <c r="A12" s="242" t="s">
        <v>145</v>
      </c>
      <c r="B12" s="96"/>
      <c r="C12" s="96"/>
      <c r="D12" s="96"/>
      <c r="E12" s="243">
        <f t="shared" si="0"/>
        <v>0</v>
      </c>
    </row>
    <row r="13" spans="1:5" ht="12.75">
      <c r="A13" s="242" t="s">
        <v>134</v>
      </c>
      <c r="B13" s="96"/>
      <c r="C13" s="96"/>
      <c r="D13" s="96"/>
      <c r="E13" s="243">
        <f t="shared" si="0"/>
        <v>0</v>
      </c>
    </row>
    <row r="14" spans="1:5" ht="12.75">
      <c r="A14" s="242" t="s">
        <v>135</v>
      </c>
      <c r="B14" s="96"/>
      <c r="C14" s="96"/>
      <c r="D14" s="96"/>
      <c r="E14" s="243">
        <f t="shared" si="0"/>
        <v>0</v>
      </c>
    </row>
    <row r="15" spans="1:5" ht="13.5" thickBot="1">
      <c r="A15" s="97"/>
      <c r="B15" s="98"/>
      <c r="C15" s="98"/>
      <c r="D15" s="98"/>
      <c r="E15" s="243">
        <f t="shared" si="0"/>
        <v>0</v>
      </c>
    </row>
    <row r="16" spans="1:5" ht="13.5" thickBot="1">
      <c r="A16" s="244" t="s">
        <v>137</v>
      </c>
      <c r="B16" s="245">
        <f>B9+SUM(B11:B15)</f>
        <v>0</v>
      </c>
      <c r="C16" s="245">
        <f>C9+SUM(C11:C15)</f>
        <v>0</v>
      </c>
      <c r="D16" s="245">
        <f>D9+SUM(D11:D15)</f>
        <v>0</v>
      </c>
      <c r="E16" s="246">
        <f>E9+SUM(E11:E15)</f>
        <v>0</v>
      </c>
    </row>
    <row r="17" spans="1:5" ht="13.5" thickBot="1">
      <c r="A17" s="52"/>
      <c r="B17" s="52"/>
      <c r="C17" s="52"/>
      <c r="D17" s="52"/>
      <c r="E17" s="52"/>
    </row>
    <row r="18" spans="1:5" ht="15" customHeight="1" thickBot="1">
      <c r="A18" s="235" t="s">
        <v>136</v>
      </c>
      <c r="B18" s="236" t="s">
        <v>768</v>
      </c>
      <c r="C18" s="236" t="s">
        <v>769</v>
      </c>
      <c r="D18" s="236" t="s">
        <v>770</v>
      </c>
      <c r="E18" s="237" t="s">
        <v>50</v>
      </c>
    </row>
    <row r="19" spans="1:5" ht="12.75">
      <c r="A19" s="238" t="s">
        <v>139</v>
      </c>
      <c r="B19" s="94"/>
      <c r="C19" s="94"/>
      <c r="D19" s="94"/>
      <c r="E19" s="239">
        <f aca="true" t="shared" si="1" ref="E19:E25">SUM(B19:D19)</f>
        <v>0</v>
      </c>
    </row>
    <row r="20" spans="1:5" ht="12.75">
      <c r="A20" s="247" t="s">
        <v>140</v>
      </c>
      <c r="B20" s="96"/>
      <c r="C20" s="96"/>
      <c r="D20" s="96"/>
      <c r="E20" s="243">
        <f t="shared" si="1"/>
        <v>0</v>
      </c>
    </row>
    <row r="21" spans="1:5" ht="12.75">
      <c r="A21" s="242" t="s">
        <v>141</v>
      </c>
      <c r="B21" s="96"/>
      <c r="C21" s="96"/>
      <c r="D21" s="96"/>
      <c r="E21" s="243">
        <f t="shared" si="1"/>
        <v>0</v>
      </c>
    </row>
    <row r="22" spans="1:5" ht="12.75">
      <c r="A22" s="242" t="s">
        <v>142</v>
      </c>
      <c r="B22" s="96"/>
      <c r="C22" s="96"/>
      <c r="D22" s="96"/>
      <c r="E22" s="243">
        <f t="shared" si="1"/>
        <v>0</v>
      </c>
    </row>
    <row r="23" spans="1:5" ht="12.75">
      <c r="A23" s="99"/>
      <c r="B23" s="96"/>
      <c r="C23" s="96"/>
      <c r="D23" s="96"/>
      <c r="E23" s="243">
        <f t="shared" si="1"/>
        <v>0</v>
      </c>
    </row>
    <row r="24" spans="1:5" ht="12.75">
      <c r="A24" s="99"/>
      <c r="B24" s="96"/>
      <c r="C24" s="96"/>
      <c r="D24" s="96"/>
      <c r="E24" s="243">
        <f t="shared" si="1"/>
        <v>0</v>
      </c>
    </row>
    <row r="25" spans="1:5" ht="13.5" thickBot="1">
      <c r="A25" s="97"/>
      <c r="B25" s="98"/>
      <c r="C25" s="98"/>
      <c r="D25" s="98"/>
      <c r="E25" s="243">
        <f t="shared" si="1"/>
        <v>0</v>
      </c>
    </row>
    <row r="26" spans="1:5" ht="13.5" thickBot="1">
      <c r="A26" s="244" t="s">
        <v>52</v>
      </c>
      <c r="B26" s="245">
        <f>SUM(B19:B25)</f>
        <v>0</v>
      </c>
      <c r="C26" s="245">
        <f>SUM(C19:C25)</f>
        <v>0</v>
      </c>
      <c r="D26" s="245">
        <f>SUM(D19:D25)</f>
        <v>0</v>
      </c>
      <c r="E26" s="246">
        <f>SUM(E19:E25)</f>
        <v>0</v>
      </c>
    </row>
    <row r="27" spans="1:5" ht="12.75">
      <c r="A27" s="234"/>
      <c r="B27" s="234"/>
      <c r="C27" s="234"/>
      <c r="D27" s="234"/>
      <c r="E27" s="234"/>
    </row>
    <row r="28" spans="1:5" ht="12.75">
      <c r="A28" s="234"/>
      <c r="B28" s="234"/>
      <c r="C28" s="234"/>
      <c r="D28" s="234"/>
      <c r="E28" s="234"/>
    </row>
  </sheetData>
  <sheetProtection/>
  <mergeCells count="3">
    <mergeCell ref="A5:E5"/>
    <mergeCell ref="A6:E6"/>
    <mergeCell ref="D7:E7"/>
  </mergeCells>
  <conditionalFormatting sqref="E9:E16 B16:D16 B26:E26 E19:E2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43">
      <selection activeCell="C94" sqref="C94"/>
    </sheetView>
  </sheetViews>
  <sheetFormatPr defaultColWidth="9.00390625" defaultRowHeight="12.75"/>
  <cols>
    <col min="1" max="1" width="19.50390625" style="422" customWidth="1"/>
    <col min="2" max="2" width="72.00390625" style="423" customWidth="1"/>
    <col min="3" max="3" width="25.00390625" style="424" customWidth="1"/>
    <col min="4" max="4" width="10.875" style="3" bestFit="1" customWidth="1"/>
    <col min="5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 melléklet a ……/",LEFT(ÖSSZEFÜGGÉSEK!A5,4),". (….) önkormányzati rendelethez")</f>
        <v>9.1. melléklet a ……/2017. (….) önkormányzati rendelethez</v>
      </c>
    </row>
    <row r="2" spans="1:3" s="100" customFormat="1" ht="21" customHeight="1">
      <c r="A2" s="438" t="s">
        <v>62</v>
      </c>
      <c r="B2" s="385" t="s">
        <v>221</v>
      </c>
      <c r="C2" s="649" t="s">
        <v>765</v>
      </c>
    </row>
    <row r="3" spans="1:3" s="100" customFormat="1" ht="16.5" thickBot="1">
      <c r="A3" s="251" t="s">
        <v>200</v>
      </c>
      <c r="B3" s="386" t="s">
        <v>405</v>
      </c>
      <c r="C3" s="530" t="s">
        <v>53</v>
      </c>
    </row>
    <row r="4" spans="1:3" s="10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121596080</v>
      </c>
    </row>
    <row r="9" spans="1:3" s="102" customFormat="1" ht="12" customHeight="1">
      <c r="A9" s="467" t="s">
        <v>99</v>
      </c>
      <c r="B9" s="448" t="s">
        <v>252</v>
      </c>
      <c r="C9" s="327">
        <v>55822140</v>
      </c>
    </row>
    <row r="10" spans="1:3" s="103" customFormat="1" ht="12" customHeight="1">
      <c r="A10" s="468" t="s">
        <v>100</v>
      </c>
      <c r="B10" s="449" t="s">
        <v>253</v>
      </c>
      <c r="C10" s="326">
        <v>37646584</v>
      </c>
    </row>
    <row r="11" spans="1:3" s="103" customFormat="1" ht="12" customHeight="1">
      <c r="A11" s="468" t="s">
        <v>101</v>
      </c>
      <c r="B11" s="449" t="s">
        <v>254</v>
      </c>
      <c r="C11" s="326">
        <v>23277112</v>
      </c>
    </row>
    <row r="12" spans="1:3" s="103" customFormat="1" ht="12" customHeight="1">
      <c r="A12" s="468" t="s">
        <v>102</v>
      </c>
      <c r="B12" s="449" t="s">
        <v>255</v>
      </c>
      <c r="C12" s="326">
        <v>1959660</v>
      </c>
    </row>
    <row r="13" spans="1:3" s="103" customFormat="1" ht="12" customHeight="1">
      <c r="A13" s="468" t="s">
        <v>146</v>
      </c>
      <c r="B13" s="449" t="s">
        <v>556</v>
      </c>
      <c r="C13" s="326">
        <v>2890584</v>
      </c>
    </row>
    <row r="14" spans="1:3" s="102" customFormat="1" ht="12" customHeight="1" thickBot="1">
      <c r="A14" s="469" t="s">
        <v>103</v>
      </c>
      <c r="B14" s="450" t="s">
        <v>557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5604000</v>
      </c>
    </row>
    <row r="16" spans="1:3" s="102" customFormat="1" ht="12" customHeight="1">
      <c r="A16" s="467" t="s">
        <v>105</v>
      </c>
      <c r="B16" s="448" t="s">
        <v>257</v>
      </c>
      <c r="C16" s="327"/>
    </row>
    <row r="17" spans="1:3" s="102" customFormat="1" ht="12" customHeight="1">
      <c r="A17" s="468" t="s">
        <v>106</v>
      </c>
      <c r="B17" s="449" t="s">
        <v>258</v>
      </c>
      <c r="C17" s="326"/>
    </row>
    <row r="18" spans="1:3" s="102" customFormat="1" ht="12" customHeight="1">
      <c r="A18" s="468" t="s">
        <v>107</v>
      </c>
      <c r="B18" s="449" t="s">
        <v>427</v>
      </c>
      <c r="C18" s="326"/>
    </row>
    <row r="19" spans="1:3" s="102" customFormat="1" ht="12" customHeight="1">
      <c r="A19" s="468" t="s">
        <v>108</v>
      </c>
      <c r="B19" s="449" t="s">
        <v>428</v>
      </c>
      <c r="C19" s="326"/>
    </row>
    <row r="20" spans="1:3" s="102" customFormat="1" ht="12" customHeight="1">
      <c r="A20" s="468" t="s">
        <v>109</v>
      </c>
      <c r="B20" s="449" t="s">
        <v>558</v>
      </c>
      <c r="C20" s="326">
        <v>5604000</v>
      </c>
    </row>
    <row r="21" spans="1:3" s="103" customFormat="1" ht="12" customHeight="1" thickBot="1">
      <c r="A21" s="469" t="s">
        <v>117</v>
      </c>
      <c r="B21" s="450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7" t="s">
        <v>88</v>
      </c>
      <c r="B23" s="448" t="s">
        <v>262</v>
      </c>
      <c r="C23" s="327"/>
    </row>
    <row r="24" spans="1:3" s="102" customFormat="1" ht="12" customHeight="1">
      <c r="A24" s="468" t="s">
        <v>89</v>
      </c>
      <c r="B24" s="449" t="s">
        <v>263</v>
      </c>
      <c r="C24" s="326"/>
    </row>
    <row r="25" spans="1:3" s="103" customFormat="1" ht="12" customHeight="1">
      <c r="A25" s="468" t="s">
        <v>90</v>
      </c>
      <c r="B25" s="449" t="s">
        <v>429</v>
      </c>
      <c r="C25" s="326"/>
    </row>
    <row r="26" spans="1:3" s="103" customFormat="1" ht="12" customHeight="1">
      <c r="A26" s="468" t="s">
        <v>91</v>
      </c>
      <c r="B26" s="449" t="s">
        <v>430</v>
      </c>
      <c r="C26" s="326"/>
    </row>
    <row r="27" spans="1:3" s="103" customFormat="1" ht="12" customHeight="1">
      <c r="A27" s="468" t="s">
        <v>168</v>
      </c>
      <c r="B27" s="449" t="s">
        <v>264</v>
      </c>
      <c r="C27" s="326"/>
    </row>
    <row r="28" spans="1:3" s="103" customFormat="1" ht="12" customHeight="1" thickBot="1">
      <c r="A28" s="469" t="s">
        <v>169</v>
      </c>
      <c r="B28" s="450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77700000</v>
      </c>
    </row>
    <row r="30" spans="1:3" s="103" customFormat="1" ht="12" customHeight="1">
      <c r="A30" s="467" t="s">
        <v>267</v>
      </c>
      <c r="B30" s="448" t="s">
        <v>513</v>
      </c>
      <c r="C30" s="443">
        <f>+C31+C32+C33</f>
        <v>69650000</v>
      </c>
    </row>
    <row r="31" spans="1:3" s="103" customFormat="1" ht="12" customHeight="1">
      <c r="A31" s="468" t="s">
        <v>268</v>
      </c>
      <c r="B31" s="449" t="s">
        <v>273</v>
      </c>
      <c r="C31" s="326">
        <v>2650000</v>
      </c>
    </row>
    <row r="32" spans="1:3" s="103" customFormat="1" ht="12" customHeight="1">
      <c r="A32" s="468" t="s">
        <v>269</v>
      </c>
      <c r="B32" s="449" t="s">
        <v>274</v>
      </c>
      <c r="C32" s="326"/>
    </row>
    <row r="33" spans="1:3" s="103" customFormat="1" ht="12" customHeight="1">
      <c r="A33" s="468" t="s">
        <v>440</v>
      </c>
      <c r="B33" s="521" t="s">
        <v>441</v>
      </c>
      <c r="C33" s="326">
        <v>67000000</v>
      </c>
    </row>
    <row r="34" spans="1:3" s="103" customFormat="1" ht="12" customHeight="1">
      <c r="A34" s="468" t="s">
        <v>270</v>
      </c>
      <c r="B34" s="449" t="s">
        <v>275</v>
      </c>
      <c r="C34" s="326">
        <v>8000000</v>
      </c>
    </row>
    <row r="35" spans="1:3" s="103" customFormat="1" ht="12" customHeight="1">
      <c r="A35" s="468" t="s">
        <v>271</v>
      </c>
      <c r="B35" s="449" t="s">
        <v>276</v>
      </c>
      <c r="C35" s="326"/>
    </row>
    <row r="36" spans="1:3" s="103" customFormat="1" ht="12" customHeight="1" thickBot="1">
      <c r="A36" s="469" t="s">
        <v>272</v>
      </c>
      <c r="B36" s="450" t="s">
        <v>277</v>
      </c>
      <c r="C36" s="328">
        <v>50000</v>
      </c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9753600</v>
      </c>
    </row>
    <row r="38" spans="1:3" s="103" customFormat="1" ht="12" customHeight="1">
      <c r="A38" s="467" t="s">
        <v>92</v>
      </c>
      <c r="B38" s="448" t="s">
        <v>280</v>
      </c>
      <c r="C38" s="327"/>
    </row>
    <row r="39" spans="1:3" s="103" customFormat="1" ht="12" customHeight="1">
      <c r="A39" s="468" t="s">
        <v>93</v>
      </c>
      <c r="B39" s="449" t="s">
        <v>281</v>
      </c>
      <c r="C39" s="326">
        <v>5970000</v>
      </c>
    </row>
    <row r="40" spans="1:3" s="103" customFormat="1" ht="12" customHeight="1">
      <c r="A40" s="468" t="s">
        <v>94</v>
      </c>
      <c r="B40" s="449" t="s">
        <v>282</v>
      </c>
      <c r="C40" s="326">
        <v>1710000</v>
      </c>
    </row>
    <row r="41" spans="1:3" s="103" customFormat="1" ht="12" customHeight="1">
      <c r="A41" s="468" t="s">
        <v>172</v>
      </c>
      <c r="B41" s="449" t="s">
        <v>283</v>
      </c>
      <c r="C41" s="326"/>
    </row>
    <row r="42" spans="1:3" s="103" customFormat="1" ht="12" customHeight="1">
      <c r="A42" s="468" t="s">
        <v>173</v>
      </c>
      <c r="B42" s="449" t="s">
        <v>284</v>
      </c>
      <c r="C42" s="326"/>
    </row>
    <row r="43" spans="1:3" s="103" customFormat="1" ht="12" customHeight="1">
      <c r="A43" s="468" t="s">
        <v>174</v>
      </c>
      <c r="B43" s="449" t="s">
        <v>285</v>
      </c>
      <c r="C43" s="326">
        <v>2073600</v>
      </c>
    </row>
    <row r="44" spans="1:3" s="103" customFormat="1" ht="12" customHeight="1">
      <c r="A44" s="468" t="s">
        <v>175</v>
      </c>
      <c r="B44" s="449" t="s">
        <v>286</v>
      </c>
      <c r="C44" s="326"/>
    </row>
    <row r="45" spans="1:3" s="103" customFormat="1" ht="12" customHeight="1">
      <c r="A45" s="468" t="s">
        <v>176</v>
      </c>
      <c r="B45" s="449" t="s">
        <v>287</v>
      </c>
      <c r="C45" s="326"/>
    </row>
    <row r="46" spans="1:3" s="103" customFormat="1" ht="12" customHeight="1">
      <c r="A46" s="468" t="s">
        <v>278</v>
      </c>
      <c r="B46" s="449" t="s">
        <v>288</v>
      </c>
      <c r="C46" s="329"/>
    </row>
    <row r="47" spans="1:3" s="103" customFormat="1" ht="12" customHeight="1">
      <c r="A47" s="469" t="s">
        <v>279</v>
      </c>
      <c r="B47" s="450" t="s">
        <v>439</v>
      </c>
      <c r="C47" s="435"/>
    </row>
    <row r="48" spans="1:3" s="103" customFormat="1" ht="12" customHeight="1" thickBot="1">
      <c r="A48" s="469" t="s">
        <v>438</v>
      </c>
      <c r="B48" s="450" t="s">
        <v>289</v>
      </c>
      <c r="C48" s="435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7" t="s">
        <v>95</v>
      </c>
      <c r="B50" s="448" t="s">
        <v>294</v>
      </c>
      <c r="C50" s="495"/>
    </row>
    <row r="51" spans="1:3" s="103" customFormat="1" ht="12" customHeight="1">
      <c r="A51" s="468" t="s">
        <v>96</v>
      </c>
      <c r="B51" s="449" t="s">
        <v>295</v>
      </c>
      <c r="C51" s="329"/>
    </row>
    <row r="52" spans="1:3" s="103" customFormat="1" ht="12" customHeight="1">
      <c r="A52" s="468" t="s">
        <v>291</v>
      </c>
      <c r="B52" s="449" t="s">
        <v>296</v>
      </c>
      <c r="C52" s="329"/>
    </row>
    <row r="53" spans="1:3" s="103" customFormat="1" ht="12" customHeight="1">
      <c r="A53" s="468" t="s">
        <v>292</v>
      </c>
      <c r="B53" s="449" t="s">
        <v>297</v>
      </c>
      <c r="C53" s="329"/>
    </row>
    <row r="54" spans="1:3" s="103" customFormat="1" ht="12" customHeight="1" thickBot="1">
      <c r="A54" s="469" t="s">
        <v>293</v>
      </c>
      <c r="B54" s="450" t="s">
        <v>298</v>
      </c>
      <c r="C54" s="435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7" t="s">
        <v>97</v>
      </c>
      <c r="B56" s="448" t="s">
        <v>300</v>
      </c>
      <c r="C56" s="327"/>
    </row>
    <row r="57" spans="1:3" s="103" customFormat="1" ht="12" customHeight="1">
      <c r="A57" s="468" t="s">
        <v>98</v>
      </c>
      <c r="B57" s="449" t="s">
        <v>431</v>
      </c>
      <c r="C57" s="326"/>
    </row>
    <row r="58" spans="1:3" s="103" customFormat="1" ht="12" customHeight="1">
      <c r="A58" s="468" t="s">
        <v>303</v>
      </c>
      <c r="B58" s="449" t="s">
        <v>301</v>
      </c>
      <c r="C58" s="326"/>
    </row>
    <row r="59" spans="1:3" s="103" customFormat="1" ht="12" customHeight="1" thickBot="1">
      <c r="A59" s="469" t="s">
        <v>304</v>
      </c>
      <c r="B59" s="450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7" t="s">
        <v>178</v>
      </c>
      <c r="B61" s="448" t="s">
        <v>307</v>
      </c>
      <c r="C61" s="329"/>
    </row>
    <row r="62" spans="1:3" s="103" customFormat="1" ht="12" customHeight="1">
      <c r="A62" s="468" t="s">
        <v>179</v>
      </c>
      <c r="B62" s="449" t="s">
        <v>432</v>
      </c>
      <c r="C62" s="329"/>
    </row>
    <row r="63" spans="1:3" s="103" customFormat="1" ht="12" customHeight="1">
      <c r="A63" s="468" t="s">
        <v>227</v>
      </c>
      <c r="B63" s="449" t="s">
        <v>308</v>
      </c>
      <c r="C63" s="329"/>
    </row>
    <row r="64" spans="1:3" s="103" customFormat="1" ht="12" customHeight="1" thickBot="1">
      <c r="A64" s="469" t="s">
        <v>306</v>
      </c>
      <c r="B64" s="450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214653680</v>
      </c>
    </row>
    <row r="66" spans="1:3" s="103" customFormat="1" ht="12" customHeight="1" thickBot="1">
      <c r="A66" s="470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7" t="s">
        <v>343</v>
      </c>
      <c r="B67" s="448" t="s">
        <v>313</v>
      </c>
      <c r="C67" s="329"/>
    </row>
    <row r="68" spans="1:3" s="103" customFormat="1" ht="12" customHeight="1">
      <c r="A68" s="468" t="s">
        <v>352</v>
      </c>
      <c r="B68" s="449" t="s">
        <v>314</v>
      </c>
      <c r="C68" s="329"/>
    </row>
    <row r="69" spans="1:3" s="103" customFormat="1" ht="12" customHeight="1" thickBot="1">
      <c r="A69" s="469" t="s">
        <v>353</v>
      </c>
      <c r="B69" s="451" t="s">
        <v>315</v>
      </c>
      <c r="C69" s="329"/>
    </row>
    <row r="70" spans="1:3" s="103" customFormat="1" ht="12" customHeight="1" thickBot="1">
      <c r="A70" s="470" t="s">
        <v>316</v>
      </c>
      <c r="B70" s="319" t="s">
        <v>317</v>
      </c>
      <c r="C70" s="324">
        <f>SUM(C71:C74)</f>
        <v>53413304</v>
      </c>
    </row>
    <row r="71" spans="1:4" s="103" customFormat="1" ht="12" customHeight="1">
      <c r="A71" s="467" t="s">
        <v>147</v>
      </c>
      <c r="B71" s="448" t="s">
        <v>318</v>
      </c>
      <c r="C71" s="329">
        <v>53413304</v>
      </c>
      <c r="D71" s="103">
        <v>29740174</v>
      </c>
    </row>
    <row r="72" spans="1:3" s="103" customFormat="1" ht="12" customHeight="1">
      <c r="A72" s="468" t="s">
        <v>148</v>
      </c>
      <c r="B72" s="449" t="s">
        <v>319</v>
      </c>
      <c r="C72" s="329"/>
    </row>
    <row r="73" spans="1:3" s="103" customFormat="1" ht="12" customHeight="1">
      <c r="A73" s="468" t="s">
        <v>344</v>
      </c>
      <c r="B73" s="449" t="s">
        <v>320</v>
      </c>
      <c r="C73" s="329"/>
    </row>
    <row r="74" spans="1:3" s="103" customFormat="1" ht="12" customHeight="1" thickBot="1">
      <c r="A74" s="469" t="s">
        <v>345</v>
      </c>
      <c r="B74" s="450" t="s">
        <v>321</v>
      </c>
      <c r="C74" s="329"/>
    </row>
    <row r="75" spans="1:3" s="103" customFormat="1" ht="12" customHeight="1" thickBot="1">
      <c r="A75" s="470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7" t="s">
        <v>346</v>
      </c>
      <c r="B76" s="448" t="s">
        <v>324</v>
      </c>
      <c r="C76" s="329"/>
    </row>
    <row r="77" spans="1:3" s="103" customFormat="1" ht="12" customHeight="1" thickBot="1">
      <c r="A77" s="469" t="s">
        <v>347</v>
      </c>
      <c r="B77" s="450" t="s">
        <v>325</v>
      </c>
      <c r="C77" s="329"/>
    </row>
    <row r="78" spans="1:3" s="102" customFormat="1" ht="12" customHeight="1" thickBot="1">
      <c r="A78" s="470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7" t="s">
        <v>348</v>
      </c>
      <c r="B79" s="448" t="s">
        <v>328</v>
      </c>
      <c r="C79" s="329"/>
    </row>
    <row r="80" spans="1:3" s="103" customFormat="1" ht="12" customHeight="1">
      <c r="A80" s="468" t="s">
        <v>349</v>
      </c>
      <c r="B80" s="449" t="s">
        <v>329</v>
      </c>
      <c r="C80" s="329"/>
    </row>
    <row r="81" spans="1:3" s="103" customFormat="1" ht="12" customHeight="1" thickBot="1">
      <c r="A81" s="469" t="s">
        <v>350</v>
      </c>
      <c r="B81" s="450" t="s">
        <v>330</v>
      </c>
      <c r="C81" s="329"/>
    </row>
    <row r="82" spans="1:3" s="103" customFormat="1" ht="12" customHeight="1" thickBot="1">
      <c r="A82" s="470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1" t="s">
        <v>332</v>
      </c>
      <c r="B83" s="448" t="s">
        <v>333</v>
      </c>
      <c r="C83" s="329"/>
    </row>
    <row r="84" spans="1:3" s="103" customFormat="1" ht="12" customHeight="1">
      <c r="A84" s="472" t="s">
        <v>334</v>
      </c>
      <c r="B84" s="449" t="s">
        <v>335</v>
      </c>
      <c r="C84" s="329"/>
    </row>
    <row r="85" spans="1:3" s="103" customFormat="1" ht="12" customHeight="1">
      <c r="A85" s="472" t="s">
        <v>336</v>
      </c>
      <c r="B85" s="449" t="s">
        <v>337</v>
      </c>
      <c r="C85" s="329"/>
    </row>
    <row r="86" spans="1:3" s="102" customFormat="1" ht="12" customHeight="1" thickBot="1">
      <c r="A86" s="473" t="s">
        <v>338</v>
      </c>
      <c r="B86" s="450" t="s">
        <v>339</v>
      </c>
      <c r="C86" s="329"/>
    </row>
    <row r="87" spans="1:3" s="102" customFormat="1" ht="12" customHeight="1" thickBot="1">
      <c r="A87" s="470" t="s">
        <v>340</v>
      </c>
      <c r="B87" s="319" t="s">
        <v>481</v>
      </c>
      <c r="C87" s="496"/>
    </row>
    <row r="88" spans="1:3" s="102" customFormat="1" ht="12" customHeight="1" thickBot="1">
      <c r="A88" s="470" t="s">
        <v>514</v>
      </c>
      <c r="B88" s="319" t="s">
        <v>341</v>
      </c>
      <c r="C88" s="496"/>
    </row>
    <row r="89" spans="1:3" s="102" customFormat="1" ht="12" customHeight="1" thickBot="1">
      <c r="A89" s="470" t="s">
        <v>515</v>
      </c>
      <c r="B89" s="455" t="s">
        <v>484</v>
      </c>
      <c r="C89" s="330">
        <f>+C66+C70+C75+C78+C82+C88+C87</f>
        <v>53413304</v>
      </c>
    </row>
    <row r="90" spans="1:3" s="102" customFormat="1" ht="12" customHeight="1" thickBot="1">
      <c r="A90" s="474" t="s">
        <v>516</v>
      </c>
      <c r="B90" s="456" t="s">
        <v>517</v>
      </c>
      <c r="C90" s="330">
        <f>+C65+C89</f>
        <v>268066984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0" t="s">
        <v>17</v>
      </c>
      <c r="B93" s="31" t="s">
        <v>521</v>
      </c>
      <c r="C93" s="323">
        <f>+C94+C95+C96+C97+C98+C111</f>
        <v>91910971</v>
      </c>
    </row>
    <row r="94" spans="1:3" ht="12" customHeight="1">
      <c r="A94" s="475" t="s">
        <v>99</v>
      </c>
      <c r="B94" s="10" t="s">
        <v>48</v>
      </c>
      <c r="C94" s="325">
        <v>21657896</v>
      </c>
    </row>
    <row r="95" spans="1:3" ht="12" customHeight="1">
      <c r="A95" s="468" t="s">
        <v>100</v>
      </c>
      <c r="B95" s="8" t="s">
        <v>180</v>
      </c>
      <c r="C95" s="326">
        <v>8842871</v>
      </c>
    </row>
    <row r="96" spans="1:3" ht="12" customHeight="1">
      <c r="A96" s="468" t="s">
        <v>101</v>
      </c>
      <c r="B96" s="8" t="s">
        <v>138</v>
      </c>
      <c r="C96" s="328">
        <v>56410204</v>
      </c>
    </row>
    <row r="97" spans="1:3" ht="12" customHeight="1">
      <c r="A97" s="468" t="s">
        <v>102</v>
      </c>
      <c r="B97" s="11" t="s">
        <v>181</v>
      </c>
      <c r="C97" s="328">
        <v>3000000</v>
      </c>
    </row>
    <row r="98" spans="1:3" ht="12" customHeight="1">
      <c r="A98" s="468" t="s">
        <v>112</v>
      </c>
      <c r="B98" s="19" t="s">
        <v>182</v>
      </c>
      <c r="C98" s="328">
        <v>2000000</v>
      </c>
    </row>
    <row r="99" spans="1:3" ht="12" customHeight="1">
      <c r="A99" s="468" t="s">
        <v>103</v>
      </c>
      <c r="B99" s="8" t="s">
        <v>518</v>
      </c>
      <c r="C99" s="328"/>
    </row>
    <row r="100" spans="1:3" ht="12" customHeight="1">
      <c r="A100" s="468" t="s">
        <v>104</v>
      </c>
      <c r="B100" s="153" t="s">
        <v>447</v>
      </c>
      <c r="C100" s="328"/>
    </row>
    <row r="101" spans="1:3" ht="12" customHeight="1">
      <c r="A101" s="468" t="s">
        <v>113</v>
      </c>
      <c r="B101" s="153" t="s">
        <v>446</v>
      </c>
      <c r="C101" s="328"/>
    </row>
    <row r="102" spans="1:3" ht="12" customHeight="1">
      <c r="A102" s="468" t="s">
        <v>114</v>
      </c>
      <c r="B102" s="153" t="s">
        <v>357</v>
      </c>
      <c r="C102" s="328"/>
    </row>
    <row r="103" spans="1:3" ht="12" customHeight="1">
      <c r="A103" s="468" t="s">
        <v>115</v>
      </c>
      <c r="B103" s="154" t="s">
        <v>358</v>
      </c>
      <c r="C103" s="328"/>
    </row>
    <row r="104" spans="1:3" ht="12" customHeight="1">
      <c r="A104" s="468" t="s">
        <v>116</v>
      </c>
      <c r="B104" s="154" t="s">
        <v>359</v>
      </c>
      <c r="C104" s="328"/>
    </row>
    <row r="105" spans="1:3" ht="12" customHeight="1">
      <c r="A105" s="468" t="s">
        <v>118</v>
      </c>
      <c r="B105" s="153" t="s">
        <v>360</v>
      </c>
      <c r="C105" s="328"/>
    </row>
    <row r="106" spans="1:3" ht="12" customHeight="1">
      <c r="A106" s="468" t="s">
        <v>183</v>
      </c>
      <c r="B106" s="153" t="s">
        <v>361</v>
      </c>
      <c r="C106" s="328"/>
    </row>
    <row r="107" spans="1:3" ht="12" customHeight="1">
      <c r="A107" s="468" t="s">
        <v>355</v>
      </c>
      <c r="B107" s="154" t="s">
        <v>362</v>
      </c>
      <c r="C107" s="328"/>
    </row>
    <row r="108" spans="1:3" ht="12" customHeight="1">
      <c r="A108" s="476" t="s">
        <v>356</v>
      </c>
      <c r="B108" s="155" t="s">
        <v>363</v>
      </c>
      <c r="C108" s="328"/>
    </row>
    <row r="109" spans="1:3" ht="12" customHeight="1">
      <c r="A109" s="468" t="s">
        <v>444</v>
      </c>
      <c r="B109" s="155" t="s">
        <v>364</v>
      </c>
      <c r="C109" s="328"/>
    </row>
    <row r="110" spans="1:3" ht="12" customHeight="1">
      <c r="A110" s="468" t="s">
        <v>445</v>
      </c>
      <c r="B110" s="154" t="s">
        <v>365</v>
      </c>
      <c r="C110" s="326"/>
    </row>
    <row r="111" spans="1:3" ht="12" customHeight="1">
      <c r="A111" s="468" t="s">
        <v>449</v>
      </c>
      <c r="B111" s="11" t="s">
        <v>49</v>
      </c>
      <c r="C111" s="326"/>
    </row>
    <row r="112" spans="1:3" ht="12" customHeight="1">
      <c r="A112" s="469" t="s">
        <v>450</v>
      </c>
      <c r="B112" s="8" t="s">
        <v>519</v>
      </c>
      <c r="C112" s="328"/>
    </row>
    <row r="113" spans="1:3" ht="12" customHeight="1" thickBot="1">
      <c r="A113" s="477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30273486</v>
      </c>
    </row>
    <row r="115" spans="1:3" ht="12" customHeight="1">
      <c r="A115" s="467" t="s">
        <v>105</v>
      </c>
      <c r="B115" s="8" t="s">
        <v>225</v>
      </c>
      <c r="C115" s="327">
        <v>30273486</v>
      </c>
    </row>
    <row r="116" spans="1:3" ht="12" customHeight="1">
      <c r="A116" s="467" t="s">
        <v>106</v>
      </c>
      <c r="B116" s="12" t="s">
        <v>370</v>
      </c>
      <c r="C116" s="327"/>
    </row>
    <row r="117" spans="1:3" ht="12" customHeight="1">
      <c r="A117" s="467" t="s">
        <v>107</v>
      </c>
      <c r="B117" s="12" t="s">
        <v>184</v>
      </c>
      <c r="C117" s="326"/>
    </row>
    <row r="118" spans="1:3" ht="12" customHeight="1">
      <c r="A118" s="467" t="s">
        <v>108</v>
      </c>
      <c r="B118" s="12" t="s">
        <v>371</v>
      </c>
      <c r="C118" s="292"/>
    </row>
    <row r="119" spans="1:3" ht="12" customHeight="1">
      <c r="A119" s="467" t="s">
        <v>109</v>
      </c>
      <c r="B119" s="321" t="s">
        <v>228</v>
      </c>
      <c r="C119" s="292"/>
    </row>
    <row r="120" spans="1:3" ht="12" customHeight="1">
      <c r="A120" s="467" t="s">
        <v>117</v>
      </c>
      <c r="B120" s="320" t="s">
        <v>433</v>
      </c>
      <c r="C120" s="292"/>
    </row>
    <row r="121" spans="1:3" ht="12" customHeight="1">
      <c r="A121" s="467" t="s">
        <v>119</v>
      </c>
      <c r="B121" s="444" t="s">
        <v>376</v>
      </c>
      <c r="C121" s="292"/>
    </row>
    <row r="122" spans="1:3" ht="12" customHeight="1">
      <c r="A122" s="467" t="s">
        <v>185</v>
      </c>
      <c r="B122" s="154" t="s">
        <v>359</v>
      </c>
      <c r="C122" s="292"/>
    </row>
    <row r="123" spans="1:3" ht="12" customHeight="1">
      <c r="A123" s="467" t="s">
        <v>186</v>
      </c>
      <c r="B123" s="154" t="s">
        <v>375</v>
      </c>
      <c r="C123" s="292"/>
    </row>
    <row r="124" spans="1:3" ht="12" customHeight="1">
      <c r="A124" s="467" t="s">
        <v>187</v>
      </c>
      <c r="B124" s="154" t="s">
        <v>374</v>
      </c>
      <c r="C124" s="292"/>
    </row>
    <row r="125" spans="1:3" ht="12" customHeight="1">
      <c r="A125" s="467" t="s">
        <v>367</v>
      </c>
      <c r="B125" s="154" t="s">
        <v>362</v>
      </c>
      <c r="C125" s="292"/>
    </row>
    <row r="126" spans="1:3" ht="12" customHeight="1">
      <c r="A126" s="467" t="s">
        <v>368</v>
      </c>
      <c r="B126" s="154" t="s">
        <v>373</v>
      </c>
      <c r="C126" s="292"/>
    </row>
    <row r="127" spans="1:3" ht="12" customHeight="1" thickBot="1">
      <c r="A127" s="476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122184457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7" t="s">
        <v>267</v>
      </c>
      <c r="B130" s="9" t="s">
        <v>524</v>
      </c>
      <c r="C130" s="292"/>
    </row>
    <row r="131" spans="1:3" ht="12" customHeight="1">
      <c r="A131" s="467" t="s">
        <v>270</v>
      </c>
      <c r="B131" s="9" t="s">
        <v>463</v>
      </c>
      <c r="C131" s="292"/>
    </row>
    <row r="132" spans="1:3" ht="12" customHeight="1" thickBot="1">
      <c r="A132" s="476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7" t="s">
        <v>92</v>
      </c>
      <c r="B134" s="9" t="s">
        <v>465</v>
      </c>
      <c r="C134" s="292"/>
    </row>
    <row r="135" spans="1:3" ht="12" customHeight="1">
      <c r="A135" s="467" t="s">
        <v>93</v>
      </c>
      <c r="B135" s="9" t="s">
        <v>457</v>
      </c>
      <c r="C135" s="292"/>
    </row>
    <row r="136" spans="1:3" ht="12" customHeight="1">
      <c r="A136" s="467" t="s">
        <v>94</v>
      </c>
      <c r="B136" s="9" t="s">
        <v>458</v>
      </c>
      <c r="C136" s="292"/>
    </row>
    <row r="137" spans="1:3" ht="12" customHeight="1">
      <c r="A137" s="467" t="s">
        <v>172</v>
      </c>
      <c r="B137" s="9" t="s">
        <v>559</v>
      </c>
      <c r="C137" s="292"/>
    </row>
    <row r="138" spans="1:3" ht="12" customHeight="1">
      <c r="A138" s="467" t="s">
        <v>173</v>
      </c>
      <c r="B138" s="9" t="s">
        <v>460</v>
      </c>
      <c r="C138" s="292"/>
    </row>
    <row r="139" spans="1:3" s="104" customFormat="1" ht="12" customHeight="1" thickBot="1">
      <c r="A139" s="476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145882527</v>
      </c>
      <c r="K140" s="274"/>
    </row>
    <row r="141" spans="1:3" ht="12.75">
      <c r="A141" s="467" t="s">
        <v>95</v>
      </c>
      <c r="B141" s="9" t="s">
        <v>377</v>
      </c>
      <c r="C141" s="292"/>
    </row>
    <row r="142" spans="1:5" ht="12" customHeight="1">
      <c r="A142" s="467" t="s">
        <v>96</v>
      </c>
      <c r="B142" s="9" t="s">
        <v>378</v>
      </c>
      <c r="C142" s="292"/>
      <c r="D142" s="644">
        <v>92757193</v>
      </c>
      <c r="E142" s="644" t="s">
        <v>561</v>
      </c>
    </row>
    <row r="143" spans="1:5" ht="12" customHeight="1">
      <c r="A143" s="467" t="s">
        <v>291</v>
      </c>
      <c r="B143" s="9" t="s">
        <v>546</v>
      </c>
      <c r="C143" s="292">
        <f>53125334+92757193</f>
        <v>145882527</v>
      </c>
      <c r="D143" s="644">
        <v>53125334</v>
      </c>
      <c r="E143" s="644" t="s">
        <v>560</v>
      </c>
    </row>
    <row r="144" spans="1:5" s="104" customFormat="1" ht="12" customHeight="1">
      <c r="A144" s="467" t="s">
        <v>292</v>
      </c>
      <c r="B144" s="9" t="s">
        <v>470</v>
      </c>
      <c r="C144" s="292"/>
      <c r="D144" s="644">
        <f>SUM(D142:D143)</f>
        <v>145882527</v>
      </c>
      <c r="E144" s="644"/>
    </row>
    <row r="145" spans="1:3" s="104" customFormat="1" ht="12" customHeight="1" thickBot="1">
      <c r="A145" s="476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7" t="s">
        <v>97</v>
      </c>
      <c r="B147" s="9" t="s">
        <v>466</v>
      </c>
      <c r="C147" s="292"/>
    </row>
    <row r="148" spans="1:3" s="104" customFormat="1" ht="12" customHeight="1">
      <c r="A148" s="467" t="s">
        <v>98</v>
      </c>
      <c r="B148" s="9" t="s">
        <v>473</v>
      </c>
      <c r="C148" s="292"/>
    </row>
    <row r="149" spans="1:3" s="104" customFormat="1" ht="12" customHeight="1">
      <c r="A149" s="467" t="s">
        <v>303</v>
      </c>
      <c r="B149" s="9" t="s">
        <v>468</v>
      </c>
      <c r="C149" s="292"/>
    </row>
    <row r="150" spans="1:3" s="104" customFormat="1" ht="12" customHeight="1">
      <c r="A150" s="467" t="s">
        <v>304</v>
      </c>
      <c r="B150" s="9" t="s">
        <v>525</v>
      </c>
      <c r="C150" s="292"/>
    </row>
    <row r="151" spans="1:3" ht="12.75" customHeight="1" thickBot="1">
      <c r="A151" s="476" t="s">
        <v>472</v>
      </c>
      <c r="B151" s="7" t="s">
        <v>475</v>
      </c>
      <c r="C151" s="294"/>
    </row>
    <row r="152" spans="1:3" ht="12.75" customHeight="1" thickBot="1">
      <c r="A152" s="531" t="s">
        <v>24</v>
      </c>
      <c r="B152" s="134" t="s">
        <v>476</v>
      </c>
      <c r="C152" s="333"/>
    </row>
    <row r="153" spans="1:3" ht="12.75" customHeight="1" thickBot="1">
      <c r="A153" s="531" t="s">
        <v>25</v>
      </c>
      <c r="B153" s="134" t="s">
        <v>477</v>
      </c>
      <c r="C153" s="333"/>
    </row>
    <row r="154" spans="1:3" ht="12" customHeight="1" thickBot="1">
      <c r="A154" s="35" t="s">
        <v>26</v>
      </c>
      <c r="B154" s="134" t="s">
        <v>479</v>
      </c>
      <c r="C154" s="458">
        <f>+C129+C133+C140+C146+C152+C153</f>
        <v>145882527</v>
      </c>
    </row>
    <row r="155" spans="1:3" ht="15" customHeight="1" thickBot="1">
      <c r="A155" s="478" t="s">
        <v>27</v>
      </c>
      <c r="B155" s="411" t="s">
        <v>478</v>
      </c>
      <c r="C155" s="458">
        <f>+C128+C154</f>
        <v>268066984</v>
      </c>
    </row>
    <row r="156" spans="1:3" ht="13.5" thickBot="1">
      <c r="A156" s="419"/>
      <c r="B156" s="420"/>
      <c r="C156" s="421"/>
    </row>
    <row r="157" spans="1:3" ht="15" customHeight="1" thickBot="1">
      <c r="A157" s="271" t="s">
        <v>526</v>
      </c>
      <c r="B157" s="272"/>
      <c r="C157" s="131">
        <v>3</v>
      </c>
    </row>
    <row r="158" spans="1:3" ht="14.25" customHeight="1" thickBot="1">
      <c r="A158" s="271" t="s">
        <v>203</v>
      </c>
      <c r="B158" s="272"/>
      <c r="C158" s="131"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12">
      <selection activeCell="C94" sqref="C94"/>
    </sheetView>
  </sheetViews>
  <sheetFormatPr defaultColWidth="9.00390625" defaultRowHeight="12.75"/>
  <cols>
    <col min="1" max="1" width="19.50390625" style="422" customWidth="1"/>
    <col min="2" max="2" width="72.00390625" style="423" customWidth="1"/>
    <col min="3" max="3" width="25.00390625" style="424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+CONCATENATE("9.1.1. melléklet a ……/",LEFT(ÖSSZEFÜGGÉSEK!A5,4),". (….) önkormányzati rendelethez")</f>
        <v>9.1.1. melléklet a ……/2017. (….) önkormányzati rendelethez</v>
      </c>
    </row>
    <row r="2" spans="1:3" s="100" customFormat="1" ht="21" customHeight="1">
      <c r="A2" s="438" t="s">
        <v>62</v>
      </c>
      <c r="B2" s="645" t="s">
        <v>221</v>
      </c>
      <c r="C2" s="387" t="s">
        <v>53</v>
      </c>
    </row>
    <row r="3" spans="1:3" s="100" customFormat="1" ht="16.5" thickBot="1">
      <c r="A3" s="251" t="s">
        <v>200</v>
      </c>
      <c r="B3" s="386" t="s">
        <v>704</v>
      </c>
      <c r="C3" s="530" t="s">
        <v>60</v>
      </c>
    </row>
    <row r="4" spans="1:3" s="10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121596080</v>
      </c>
    </row>
    <row r="9" spans="1:3" s="102" customFormat="1" ht="12" customHeight="1">
      <c r="A9" s="467" t="s">
        <v>99</v>
      </c>
      <c r="B9" s="448" t="s">
        <v>252</v>
      </c>
      <c r="C9" s="327">
        <v>55822140</v>
      </c>
    </row>
    <row r="10" spans="1:3" s="103" customFormat="1" ht="12" customHeight="1">
      <c r="A10" s="468" t="s">
        <v>100</v>
      </c>
      <c r="B10" s="449" t="s">
        <v>253</v>
      </c>
      <c r="C10" s="326">
        <v>37646584</v>
      </c>
    </row>
    <row r="11" spans="1:3" s="103" customFormat="1" ht="12" customHeight="1">
      <c r="A11" s="468" t="s">
        <v>101</v>
      </c>
      <c r="B11" s="449" t="s">
        <v>254</v>
      </c>
      <c r="C11" s="326">
        <v>23277112</v>
      </c>
    </row>
    <row r="12" spans="1:3" s="103" customFormat="1" ht="12" customHeight="1">
      <c r="A12" s="468" t="s">
        <v>102</v>
      </c>
      <c r="B12" s="449" t="s">
        <v>255</v>
      </c>
      <c r="C12" s="326">
        <v>1959660</v>
      </c>
    </row>
    <row r="13" spans="1:3" s="103" customFormat="1" ht="12" customHeight="1">
      <c r="A13" s="468" t="s">
        <v>146</v>
      </c>
      <c r="B13" s="449" t="s">
        <v>512</v>
      </c>
      <c r="C13" s="326">
        <v>2890584</v>
      </c>
    </row>
    <row r="14" spans="1:3" s="102" customFormat="1" ht="12" customHeight="1" thickBot="1">
      <c r="A14" s="469" t="s">
        <v>103</v>
      </c>
      <c r="B14" s="450" t="s">
        <v>436</v>
      </c>
      <c r="C14" s="326">
        <v>0</v>
      </c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5604000</v>
      </c>
    </row>
    <row r="16" spans="1:3" s="102" customFormat="1" ht="12" customHeight="1">
      <c r="A16" s="467" t="s">
        <v>105</v>
      </c>
      <c r="B16" s="448" t="s">
        <v>257</v>
      </c>
      <c r="C16" s="327"/>
    </row>
    <row r="17" spans="1:3" s="102" customFormat="1" ht="12" customHeight="1">
      <c r="A17" s="468" t="s">
        <v>106</v>
      </c>
      <c r="B17" s="449" t="s">
        <v>258</v>
      </c>
      <c r="C17" s="326"/>
    </row>
    <row r="18" spans="1:3" s="102" customFormat="1" ht="12" customHeight="1">
      <c r="A18" s="468" t="s">
        <v>107</v>
      </c>
      <c r="B18" s="449" t="s">
        <v>427</v>
      </c>
      <c r="C18" s="326"/>
    </row>
    <row r="19" spans="1:3" s="102" customFormat="1" ht="12" customHeight="1">
      <c r="A19" s="468" t="s">
        <v>108</v>
      </c>
      <c r="B19" s="449" t="s">
        <v>428</v>
      </c>
      <c r="C19" s="326"/>
    </row>
    <row r="20" spans="1:3" s="102" customFormat="1" ht="12" customHeight="1">
      <c r="A20" s="468" t="s">
        <v>109</v>
      </c>
      <c r="B20" s="449" t="s">
        <v>558</v>
      </c>
      <c r="C20" s="326">
        <v>5604000</v>
      </c>
    </row>
    <row r="21" spans="1:3" s="103" customFormat="1" ht="12" customHeight="1" thickBot="1">
      <c r="A21" s="469" t="s">
        <v>117</v>
      </c>
      <c r="B21" s="450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7" t="s">
        <v>88</v>
      </c>
      <c r="B23" s="448" t="s">
        <v>262</v>
      </c>
      <c r="C23" s="327"/>
    </row>
    <row r="24" spans="1:3" s="102" customFormat="1" ht="12" customHeight="1">
      <c r="A24" s="468" t="s">
        <v>89</v>
      </c>
      <c r="B24" s="449" t="s">
        <v>263</v>
      </c>
      <c r="C24" s="326"/>
    </row>
    <row r="25" spans="1:3" s="103" customFormat="1" ht="12" customHeight="1">
      <c r="A25" s="468" t="s">
        <v>90</v>
      </c>
      <c r="B25" s="449" t="s">
        <v>429</v>
      </c>
      <c r="C25" s="326"/>
    </row>
    <row r="26" spans="1:3" s="103" customFormat="1" ht="12" customHeight="1">
      <c r="A26" s="468" t="s">
        <v>91</v>
      </c>
      <c r="B26" s="449" t="s">
        <v>430</v>
      </c>
      <c r="C26" s="326"/>
    </row>
    <row r="27" spans="1:3" s="103" customFormat="1" ht="12" customHeight="1">
      <c r="A27" s="468" t="s">
        <v>168</v>
      </c>
      <c r="B27" s="449" t="s">
        <v>264</v>
      </c>
      <c r="C27" s="326"/>
    </row>
    <row r="28" spans="1:3" s="103" customFormat="1" ht="12" customHeight="1" thickBot="1">
      <c r="A28" s="469" t="s">
        <v>169</v>
      </c>
      <c r="B28" s="450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77700000</v>
      </c>
    </row>
    <row r="30" spans="1:3" s="103" customFormat="1" ht="12" customHeight="1">
      <c r="A30" s="467" t="s">
        <v>267</v>
      </c>
      <c r="B30" s="448" t="s">
        <v>513</v>
      </c>
      <c r="C30" s="443">
        <f>+C31+C32+C33</f>
        <v>69650000</v>
      </c>
    </row>
    <row r="31" spans="1:3" s="103" customFormat="1" ht="12" customHeight="1">
      <c r="A31" s="468" t="s">
        <v>268</v>
      </c>
      <c r="B31" s="449" t="s">
        <v>273</v>
      </c>
      <c r="C31" s="326">
        <v>2650000</v>
      </c>
    </row>
    <row r="32" spans="1:3" s="103" customFormat="1" ht="12" customHeight="1">
      <c r="A32" s="468" t="s">
        <v>269</v>
      </c>
      <c r="B32" s="449" t="s">
        <v>274</v>
      </c>
      <c r="C32" s="326"/>
    </row>
    <row r="33" spans="1:3" s="103" customFormat="1" ht="12" customHeight="1">
      <c r="A33" s="468" t="s">
        <v>440</v>
      </c>
      <c r="B33" s="521" t="s">
        <v>441</v>
      </c>
      <c r="C33" s="326">
        <v>67000000</v>
      </c>
    </row>
    <row r="34" spans="1:3" s="103" customFormat="1" ht="12" customHeight="1">
      <c r="A34" s="468" t="s">
        <v>270</v>
      </c>
      <c r="B34" s="449" t="s">
        <v>275</v>
      </c>
      <c r="C34" s="326">
        <v>8000000</v>
      </c>
    </row>
    <row r="35" spans="1:3" s="103" customFormat="1" ht="12" customHeight="1">
      <c r="A35" s="468" t="s">
        <v>271</v>
      </c>
      <c r="B35" s="449" t="s">
        <v>276</v>
      </c>
      <c r="C35" s="326"/>
    </row>
    <row r="36" spans="1:3" s="103" customFormat="1" ht="12" customHeight="1" thickBot="1">
      <c r="A36" s="469" t="s">
        <v>272</v>
      </c>
      <c r="B36" s="450" t="s">
        <v>277</v>
      </c>
      <c r="C36" s="328">
        <v>50000</v>
      </c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1371600</v>
      </c>
    </row>
    <row r="38" spans="1:3" s="103" customFormat="1" ht="12" customHeight="1">
      <c r="A38" s="467" t="s">
        <v>92</v>
      </c>
      <c r="B38" s="448" t="s">
        <v>280</v>
      </c>
      <c r="C38" s="327"/>
    </row>
    <row r="39" spans="1:3" s="103" customFormat="1" ht="12" customHeight="1">
      <c r="A39" s="468" t="s">
        <v>93</v>
      </c>
      <c r="B39" s="449" t="s">
        <v>281</v>
      </c>
      <c r="C39" s="326">
        <v>870000</v>
      </c>
    </row>
    <row r="40" spans="1:3" s="103" customFormat="1" ht="12" customHeight="1">
      <c r="A40" s="468" t="s">
        <v>94</v>
      </c>
      <c r="B40" s="449" t="s">
        <v>282</v>
      </c>
      <c r="C40" s="326">
        <v>210000</v>
      </c>
    </row>
    <row r="41" spans="1:3" s="103" customFormat="1" ht="12" customHeight="1">
      <c r="A41" s="468" t="s">
        <v>172</v>
      </c>
      <c r="B41" s="449" t="s">
        <v>283</v>
      </c>
      <c r="C41" s="326">
        <v>291600</v>
      </c>
    </row>
    <row r="42" spans="1:3" s="103" customFormat="1" ht="12" customHeight="1">
      <c r="A42" s="468" t="s">
        <v>173</v>
      </c>
      <c r="B42" s="449" t="s">
        <v>284</v>
      </c>
      <c r="C42" s="326"/>
    </row>
    <row r="43" spans="1:3" s="103" customFormat="1" ht="12" customHeight="1">
      <c r="A43" s="468" t="s">
        <v>174</v>
      </c>
      <c r="B43" s="449" t="s">
        <v>285</v>
      </c>
      <c r="C43" s="326"/>
    </row>
    <row r="44" spans="1:3" s="103" customFormat="1" ht="12" customHeight="1">
      <c r="A44" s="468" t="s">
        <v>175</v>
      </c>
      <c r="B44" s="449" t="s">
        <v>286</v>
      </c>
      <c r="C44" s="326"/>
    </row>
    <row r="45" spans="1:3" s="103" customFormat="1" ht="12" customHeight="1">
      <c r="A45" s="468" t="s">
        <v>176</v>
      </c>
      <c r="B45" s="449" t="s">
        <v>287</v>
      </c>
      <c r="C45" s="326"/>
    </row>
    <row r="46" spans="1:3" s="103" customFormat="1" ht="12" customHeight="1">
      <c r="A46" s="468" t="s">
        <v>278</v>
      </c>
      <c r="B46" s="449" t="s">
        <v>288</v>
      </c>
      <c r="C46" s="329"/>
    </row>
    <row r="47" spans="1:3" s="103" customFormat="1" ht="12" customHeight="1">
      <c r="A47" s="469" t="s">
        <v>279</v>
      </c>
      <c r="B47" s="450" t="s">
        <v>439</v>
      </c>
      <c r="C47" s="435"/>
    </row>
    <row r="48" spans="1:3" s="103" customFormat="1" ht="12" customHeight="1" thickBot="1">
      <c r="A48" s="469" t="s">
        <v>438</v>
      </c>
      <c r="B48" s="450" t="s">
        <v>289</v>
      </c>
      <c r="C48" s="435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7" t="s">
        <v>95</v>
      </c>
      <c r="B50" s="448" t="s">
        <v>294</v>
      </c>
      <c r="C50" s="495"/>
    </row>
    <row r="51" spans="1:3" s="103" customFormat="1" ht="12" customHeight="1">
      <c r="A51" s="468" t="s">
        <v>96</v>
      </c>
      <c r="B51" s="449" t="s">
        <v>295</v>
      </c>
      <c r="C51" s="329"/>
    </row>
    <row r="52" spans="1:3" s="103" customFormat="1" ht="12" customHeight="1">
      <c r="A52" s="468" t="s">
        <v>291</v>
      </c>
      <c r="B52" s="449" t="s">
        <v>296</v>
      </c>
      <c r="C52" s="329"/>
    </row>
    <row r="53" spans="1:3" s="103" customFormat="1" ht="12" customHeight="1">
      <c r="A53" s="468" t="s">
        <v>292</v>
      </c>
      <c r="B53" s="449" t="s">
        <v>297</v>
      </c>
      <c r="C53" s="329"/>
    </row>
    <row r="54" spans="1:3" s="103" customFormat="1" ht="12" customHeight="1" thickBot="1">
      <c r="A54" s="469" t="s">
        <v>293</v>
      </c>
      <c r="B54" s="450" t="s">
        <v>298</v>
      </c>
      <c r="C54" s="435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7" t="s">
        <v>97</v>
      </c>
      <c r="B56" s="448" t="s">
        <v>300</v>
      </c>
      <c r="C56" s="327"/>
    </row>
    <row r="57" spans="1:3" s="103" customFormat="1" ht="12" customHeight="1">
      <c r="A57" s="468" t="s">
        <v>98</v>
      </c>
      <c r="B57" s="449" t="s">
        <v>431</v>
      </c>
      <c r="C57" s="326"/>
    </row>
    <row r="58" spans="1:3" s="103" customFormat="1" ht="12" customHeight="1">
      <c r="A58" s="468" t="s">
        <v>303</v>
      </c>
      <c r="B58" s="449" t="s">
        <v>301</v>
      </c>
      <c r="C58" s="326"/>
    </row>
    <row r="59" spans="1:3" s="103" customFormat="1" ht="12" customHeight="1" thickBot="1">
      <c r="A59" s="469" t="s">
        <v>304</v>
      </c>
      <c r="B59" s="450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7" t="s">
        <v>178</v>
      </c>
      <c r="B61" s="448" t="s">
        <v>307</v>
      </c>
      <c r="C61" s="329"/>
    </row>
    <row r="62" spans="1:3" s="103" customFormat="1" ht="12" customHeight="1">
      <c r="A62" s="468" t="s">
        <v>179</v>
      </c>
      <c r="B62" s="449" t="s">
        <v>432</v>
      </c>
      <c r="C62" s="329"/>
    </row>
    <row r="63" spans="1:3" s="103" customFormat="1" ht="12" customHeight="1">
      <c r="A63" s="468" t="s">
        <v>227</v>
      </c>
      <c r="B63" s="449" t="s">
        <v>308</v>
      </c>
      <c r="C63" s="329"/>
    </row>
    <row r="64" spans="1:3" s="103" customFormat="1" ht="12" customHeight="1" thickBot="1">
      <c r="A64" s="469" t="s">
        <v>306</v>
      </c>
      <c r="B64" s="450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206271680</v>
      </c>
    </row>
    <row r="66" spans="1:3" s="103" customFormat="1" ht="12" customHeight="1" thickBot="1">
      <c r="A66" s="470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7" t="s">
        <v>343</v>
      </c>
      <c r="B67" s="448" t="s">
        <v>313</v>
      </c>
      <c r="C67" s="329"/>
    </row>
    <row r="68" spans="1:3" s="103" customFormat="1" ht="12" customHeight="1">
      <c r="A68" s="468" t="s">
        <v>352</v>
      </c>
      <c r="B68" s="449" t="s">
        <v>314</v>
      </c>
      <c r="C68" s="329"/>
    </row>
    <row r="69" spans="1:3" s="103" customFormat="1" ht="12" customHeight="1" thickBot="1">
      <c r="A69" s="469" t="s">
        <v>353</v>
      </c>
      <c r="B69" s="451" t="s">
        <v>315</v>
      </c>
      <c r="C69" s="329"/>
    </row>
    <row r="70" spans="1:3" s="103" customFormat="1" ht="12" customHeight="1" thickBot="1">
      <c r="A70" s="470" t="s">
        <v>316</v>
      </c>
      <c r="B70" s="319" t="s">
        <v>317</v>
      </c>
      <c r="C70" s="324">
        <f>SUM(C71:C74)</f>
        <v>22307702</v>
      </c>
    </row>
    <row r="71" spans="1:3" s="103" customFormat="1" ht="12" customHeight="1">
      <c r="A71" s="467" t="s">
        <v>147</v>
      </c>
      <c r="B71" s="448" t="s">
        <v>318</v>
      </c>
      <c r="C71" s="329">
        <v>22307702</v>
      </c>
    </row>
    <row r="72" spans="1:3" s="103" customFormat="1" ht="12" customHeight="1">
      <c r="A72" s="468" t="s">
        <v>148</v>
      </c>
      <c r="B72" s="449" t="s">
        <v>319</v>
      </c>
      <c r="C72" s="329"/>
    </row>
    <row r="73" spans="1:3" s="103" customFormat="1" ht="12" customHeight="1">
      <c r="A73" s="468" t="s">
        <v>344</v>
      </c>
      <c r="B73" s="449" t="s">
        <v>320</v>
      </c>
      <c r="C73" s="329"/>
    </row>
    <row r="74" spans="1:3" s="103" customFormat="1" ht="12" customHeight="1" thickBot="1">
      <c r="A74" s="469" t="s">
        <v>345</v>
      </c>
      <c r="B74" s="450" t="s">
        <v>321</v>
      </c>
      <c r="C74" s="329"/>
    </row>
    <row r="75" spans="1:3" s="103" customFormat="1" ht="12" customHeight="1" thickBot="1">
      <c r="A75" s="470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7" t="s">
        <v>346</v>
      </c>
      <c r="B76" s="448" t="s">
        <v>324</v>
      </c>
      <c r="C76" s="329"/>
    </row>
    <row r="77" spans="1:3" s="103" customFormat="1" ht="12" customHeight="1" thickBot="1">
      <c r="A77" s="469" t="s">
        <v>347</v>
      </c>
      <c r="B77" s="450" t="s">
        <v>325</v>
      </c>
      <c r="C77" s="329"/>
    </row>
    <row r="78" spans="1:3" s="102" customFormat="1" ht="12" customHeight="1" thickBot="1">
      <c r="A78" s="470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7" t="s">
        <v>348</v>
      </c>
      <c r="B79" s="448" t="s">
        <v>328</v>
      </c>
      <c r="C79" s="329"/>
    </row>
    <row r="80" spans="1:3" s="103" customFormat="1" ht="12" customHeight="1">
      <c r="A80" s="468" t="s">
        <v>349</v>
      </c>
      <c r="B80" s="449" t="s">
        <v>329</v>
      </c>
      <c r="C80" s="329"/>
    </row>
    <row r="81" spans="1:3" s="103" customFormat="1" ht="12" customHeight="1" thickBot="1">
      <c r="A81" s="469" t="s">
        <v>350</v>
      </c>
      <c r="B81" s="450" t="s">
        <v>330</v>
      </c>
      <c r="C81" s="329"/>
    </row>
    <row r="82" spans="1:3" s="103" customFormat="1" ht="12" customHeight="1" thickBot="1">
      <c r="A82" s="470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1" t="s">
        <v>332</v>
      </c>
      <c r="B83" s="448" t="s">
        <v>333</v>
      </c>
      <c r="C83" s="329"/>
    </row>
    <row r="84" spans="1:3" s="103" customFormat="1" ht="12" customHeight="1">
      <c r="A84" s="472" t="s">
        <v>334</v>
      </c>
      <c r="B84" s="449" t="s">
        <v>335</v>
      </c>
      <c r="C84" s="329"/>
    </row>
    <row r="85" spans="1:3" s="103" customFormat="1" ht="12" customHeight="1">
      <c r="A85" s="472" t="s">
        <v>336</v>
      </c>
      <c r="B85" s="449" t="s">
        <v>337</v>
      </c>
      <c r="C85" s="329"/>
    </row>
    <row r="86" spans="1:3" s="102" customFormat="1" ht="12" customHeight="1" thickBot="1">
      <c r="A86" s="473" t="s">
        <v>338</v>
      </c>
      <c r="B86" s="450" t="s">
        <v>339</v>
      </c>
      <c r="C86" s="329"/>
    </row>
    <row r="87" spans="1:3" s="102" customFormat="1" ht="12" customHeight="1" thickBot="1">
      <c r="A87" s="470" t="s">
        <v>340</v>
      </c>
      <c r="B87" s="319" t="s">
        <v>481</v>
      </c>
      <c r="C87" s="496"/>
    </row>
    <row r="88" spans="1:3" s="102" customFormat="1" ht="12" customHeight="1" thickBot="1">
      <c r="A88" s="470" t="s">
        <v>514</v>
      </c>
      <c r="B88" s="319" t="s">
        <v>341</v>
      </c>
      <c r="C88" s="496"/>
    </row>
    <row r="89" spans="1:3" s="102" customFormat="1" ht="12" customHeight="1" thickBot="1">
      <c r="A89" s="470" t="s">
        <v>515</v>
      </c>
      <c r="B89" s="455" t="s">
        <v>484</v>
      </c>
      <c r="C89" s="330">
        <f>+C66+C70+C75+C78+C82+C88+C87</f>
        <v>22307702</v>
      </c>
    </row>
    <row r="90" spans="1:3" s="102" customFormat="1" ht="12" customHeight="1" thickBot="1">
      <c r="A90" s="474" t="s">
        <v>516</v>
      </c>
      <c r="B90" s="456" t="s">
        <v>517</v>
      </c>
      <c r="C90" s="330">
        <f>+C65+C89</f>
        <v>228579382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0" t="s">
        <v>17</v>
      </c>
      <c r="B93" s="31" t="s">
        <v>521</v>
      </c>
      <c r="C93" s="323">
        <f>+C94+C95+C96+C97+C98+C111</f>
        <v>82696855</v>
      </c>
    </row>
    <row r="94" spans="1:3" ht="12" customHeight="1">
      <c r="A94" s="475" t="s">
        <v>99</v>
      </c>
      <c r="B94" s="10" t="s">
        <v>48</v>
      </c>
      <c r="C94" s="325">
        <v>20217896</v>
      </c>
    </row>
    <row r="95" spans="1:3" ht="12" customHeight="1">
      <c r="A95" s="468" t="s">
        <v>100</v>
      </c>
      <c r="B95" s="8" t="s">
        <v>180</v>
      </c>
      <c r="C95" s="326">
        <v>8454071</v>
      </c>
    </row>
    <row r="96" spans="1:3" ht="12" customHeight="1">
      <c r="A96" s="468" t="s">
        <v>101</v>
      </c>
      <c r="B96" s="8" t="s">
        <v>138</v>
      </c>
      <c r="C96" s="328">
        <v>51418888</v>
      </c>
    </row>
    <row r="97" spans="1:3" ht="12" customHeight="1">
      <c r="A97" s="468" t="s">
        <v>102</v>
      </c>
      <c r="B97" s="11" t="s">
        <v>181</v>
      </c>
      <c r="C97" s="328">
        <v>2050000</v>
      </c>
    </row>
    <row r="98" spans="1:3" ht="12" customHeight="1">
      <c r="A98" s="468" t="s">
        <v>112</v>
      </c>
      <c r="B98" s="19" t="s">
        <v>182</v>
      </c>
      <c r="C98" s="328">
        <v>556000</v>
      </c>
    </row>
    <row r="99" spans="1:3" ht="12" customHeight="1">
      <c r="A99" s="468" t="s">
        <v>103</v>
      </c>
      <c r="B99" s="8" t="s">
        <v>518</v>
      </c>
      <c r="C99" s="328"/>
    </row>
    <row r="100" spans="1:3" ht="12" customHeight="1">
      <c r="A100" s="468" t="s">
        <v>104</v>
      </c>
      <c r="B100" s="153" t="s">
        <v>447</v>
      </c>
      <c r="C100" s="328"/>
    </row>
    <row r="101" spans="1:3" ht="12" customHeight="1">
      <c r="A101" s="468" t="s">
        <v>113</v>
      </c>
      <c r="B101" s="153" t="s">
        <v>446</v>
      </c>
      <c r="C101" s="328"/>
    </row>
    <row r="102" spans="1:3" ht="12" customHeight="1">
      <c r="A102" s="468" t="s">
        <v>114</v>
      </c>
      <c r="B102" s="153" t="s">
        <v>357</v>
      </c>
      <c r="C102" s="328"/>
    </row>
    <row r="103" spans="1:3" ht="12" customHeight="1">
      <c r="A103" s="468" t="s">
        <v>115</v>
      </c>
      <c r="B103" s="154" t="s">
        <v>358</v>
      </c>
      <c r="C103" s="328"/>
    </row>
    <row r="104" spans="1:3" ht="12" customHeight="1">
      <c r="A104" s="468" t="s">
        <v>116</v>
      </c>
      <c r="B104" s="154" t="s">
        <v>359</v>
      </c>
      <c r="C104" s="328"/>
    </row>
    <row r="105" spans="1:3" ht="12" customHeight="1">
      <c r="A105" s="468" t="s">
        <v>118</v>
      </c>
      <c r="B105" s="153" t="s">
        <v>360</v>
      </c>
      <c r="C105" s="328"/>
    </row>
    <row r="106" spans="1:3" ht="12" customHeight="1">
      <c r="A106" s="468" t="s">
        <v>183</v>
      </c>
      <c r="B106" s="153" t="s">
        <v>361</v>
      </c>
      <c r="C106" s="328"/>
    </row>
    <row r="107" spans="1:3" ht="12" customHeight="1">
      <c r="A107" s="468" t="s">
        <v>355</v>
      </c>
      <c r="B107" s="154" t="s">
        <v>362</v>
      </c>
      <c r="C107" s="328"/>
    </row>
    <row r="108" spans="1:3" ht="12" customHeight="1">
      <c r="A108" s="476" t="s">
        <v>356</v>
      </c>
      <c r="B108" s="155" t="s">
        <v>363</v>
      </c>
      <c r="C108" s="328"/>
    </row>
    <row r="109" spans="1:3" ht="12" customHeight="1">
      <c r="A109" s="468" t="s">
        <v>444</v>
      </c>
      <c r="B109" s="155" t="s">
        <v>364</v>
      </c>
      <c r="C109" s="328"/>
    </row>
    <row r="110" spans="1:3" ht="12" customHeight="1">
      <c r="A110" s="468" t="s">
        <v>445</v>
      </c>
      <c r="B110" s="154" t="s">
        <v>365</v>
      </c>
      <c r="C110" s="326"/>
    </row>
    <row r="111" spans="1:3" ht="12" customHeight="1">
      <c r="A111" s="468" t="s">
        <v>449</v>
      </c>
      <c r="B111" s="11" t="s">
        <v>49</v>
      </c>
      <c r="C111" s="326"/>
    </row>
    <row r="112" spans="1:3" ht="12" customHeight="1">
      <c r="A112" s="469" t="s">
        <v>450</v>
      </c>
      <c r="B112" s="8" t="s">
        <v>519</v>
      </c>
      <c r="C112" s="328"/>
    </row>
    <row r="113" spans="1:3" ht="12" customHeight="1" thickBot="1">
      <c r="A113" s="477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0</v>
      </c>
    </row>
    <row r="115" spans="1:3" ht="12" customHeight="1">
      <c r="A115" s="467" t="s">
        <v>105</v>
      </c>
      <c r="B115" s="8" t="s">
        <v>225</v>
      </c>
      <c r="C115" s="327"/>
    </row>
    <row r="116" spans="1:3" ht="12" customHeight="1">
      <c r="A116" s="467" t="s">
        <v>106</v>
      </c>
      <c r="B116" s="12" t="s">
        <v>370</v>
      </c>
      <c r="C116" s="327"/>
    </row>
    <row r="117" spans="1:3" ht="12" customHeight="1">
      <c r="A117" s="467" t="s">
        <v>107</v>
      </c>
      <c r="B117" s="12" t="s">
        <v>184</v>
      </c>
      <c r="C117" s="326"/>
    </row>
    <row r="118" spans="1:3" ht="12" customHeight="1">
      <c r="A118" s="467" t="s">
        <v>108</v>
      </c>
      <c r="B118" s="12" t="s">
        <v>371</v>
      </c>
      <c r="C118" s="292"/>
    </row>
    <row r="119" spans="1:3" ht="12" customHeight="1">
      <c r="A119" s="467" t="s">
        <v>109</v>
      </c>
      <c r="B119" s="321" t="s">
        <v>228</v>
      </c>
      <c r="C119" s="292"/>
    </row>
    <row r="120" spans="1:3" ht="12" customHeight="1">
      <c r="A120" s="467" t="s">
        <v>117</v>
      </c>
      <c r="B120" s="320" t="s">
        <v>433</v>
      </c>
      <c r="C120" s="292"/>
    </row>
    <row r="121" spans="1:3" ht="12" customHeight="1">
      <c r="A121" s="467" t="s">
        <v>119</v>
      </c>
      <c r="B121" s="444" t="s">
        <v>376</v>
      </c>
      <c r="C121" s="292"/>
    </row>
    <row r="122" spans="1:3" ht="12" customHeight="1">
      <c r="A122" s="467" t="s">
        <v>185</v>
      </c>
      <c r="B122" s="154" t="s">
        <v>359</v>
      </c>
      <c r="C122" s="292"/>
    </row>
    <row r="123" spans="1:3" ht="12" customHeight="1">
      <c r="A123" s="467" t="s">
        <v>186</v>
      </c>
      <c r="B123" s="154" t="s">
        <v>375</v>
      </c>
      <c r="C123" s="292"/>
    </row>
    <row r="124" spans="1:3" ht="12" customHeight="1">
      <c r="A124" s="467" t="s">
        <v>187</v>
      </c>
      <c r="B124" s="154" t="s">
        <v>374</v>
      </c>
      <c r="C124" s="292"/>
    </row>
    <row r="125" spans="1:3" ht="12" customHeight="1">
      <c r="A125" s="467" t="s">
        <v>367</v>
      </c>
      <c r="B125" s="154" t="s">
        <v>362</v>
      </c>
      <c r="C125" s="292"/>
    </row>
    <row r="126" spans="1:3" ht="12" customHeight="1">
      <c r="A126" s="467" t="s">
        <v>368</v>
      </c>
      <c r="B126" s="154" t="s">
        <v>373</v>
      </c>
      <c r="C126" s="292"/>
    </row>
    <row r="127" spans="1:3" ht="12" customHeight="1" thickBot="1">
      <c r="A127" s="476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82696855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7" t="s">
        <v>267</v>
      </c>
      <c r="B130" s="9" t="s">
        <v>524</v>
      </c>
      <c r="C130" s="292"/>
    </row>
    <row r="131" spans="1:3" ht="12" customHeight="1">
      <c r="A131" s="467" t="s">
        <v>270</v>
      </c>
      <c r="B131" s="9" t="s">
        <v>463</v>
      </c>
      <c r="C131" s="292"/>
    </row>
    <row r="132" spans="1:3" ht="12" customHeight="1" thickBot="1">
      <c r="A132" s="476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7" t="s">
        <v>92</v>
      </c>
      <c r="B134" s="9" t="s">
        <v>465</v>
      </c>
      <c r="C134" s="292"/>
    </row>
    <row r="135" spans="1:3" ht="12" customHeight="1">
      <c r="A135" s="467" t="s">
        <v>93</v>
      </c>
      <c r="B135" s="9" t="s">
        <v>457</v>
      </c>
      <c r="C135" s="292"/>
    </row>
    <row r="136" spans="1:3" ht="12" customHeight="1">
      <c r="A136" s="467" t="s">
        <v>94</v>
      </c>
      <c r="B136" s="9" t="s">
        <v>458</v>
      </c>
      <c r="C136" s="292"/>
    </row>
    <row r="137" spans="1:3" ht="12" customHeight="1">
      <c r="A137" s="467" t="s">
        <v>172</v>
      </c>
      <c r="B137" s="9" t="s">
        <v>522</v>
      </c>
      <c r="C137" s="292"/>
    </row>
    <row r="138" spans="1:3" ht="12" customHeight="1">
      <c r="A138" s="467" t="s">
        <v>173</v>
      </c>
      <c r="B138" s="9" t="s">
        <v>460</v>
      </c>
      <c r="C138" s="292"/>
    </row>
    <row r="139" spans="1:3" s="104" customFormat="1" ht="12" customHeight="1" thickBot="1">
      <c r="A139" s="476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145882527</v>
      </c>
      <c r="K140" s="274"/>
    </row>
    <row r="141" spans="1:3" ht="12.75">
      <c r="A141" s="467" t="s">
        <v>95</v>
      </c>
      <c r="B141" s="9" t="s">
        <v>377</v>
      </c>
      <c r="C141" s="292"/>
    </row>
    <row r="142" spans="1:3" ht="12" customHeight="1">
      <c r="A142" s="467" t="s">
        <v>96</v>
      </c>
      <c r="B142" s="9" t="s">
        <v>378</v>
      </c>
      <c r="C142" s="292"/>
    </row>
    <row r="143" spans="1:3" s="104" customFormat="1" ht="12" customHeight="1">
      <c r="A143" s="467" t="s">
        <v>291</v>
      </c>
      <c r="B143" s="9" t="s">
        <v>546</v>
      </c>
      <c r="C143" s="292">
        <v>145882527</v>
      </c>
    </row>
    <row r="144" spans="1:3" s="104" customFormat="1" ht="12" customHeight="1">
      <c r="A144" s="467" t="s">
        <v>292</v>
      </c>
      <c r="B144" s="9" t="s">
        <v>470</v>
      </c>
      <c r="C144" s="292"/>
    </row>
    <row r="145" spans="1:3" s="104" customFormat="1" ht="12" customHeight="1" thickBot="1">
      <c r="A145" s="476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7" t="s">
        <v>97</v>
      </c>
      <c r="B147" s="9" t="s">
        <v>466</v>
      </c>
      <c r="C147" s="292"/>
    </row>
    <row r="148" spans="1:3" s="104" customFormat="1" ht="12" customHeight="1">
      <c r="A148" s="467" t="s">
        <v>98</v>
      </c>
      <c r="B148" s="9" t="s">
        <v>473</v>
      </c>
      <c r="C148" s="292"/>
    </row>
    <row r="149" spans="1:3" s="104" customFormat="1" ht="12" customHeight="1">
      <c r="A149" s="467" t="s">
        <v>303</v>
      </c>
      <c r="B149" s="9" t="s">
        <v>468</v>
      </c>
      <c r="C149" s="292"/>
    </row>
    <row r="150" spans="1:3" ht="12.75" customHeight="1">
      <c r="A150" s="467" t="s">
        <v>304</v>
      </c>
      <c r="B150" s="9" t="s">
        <v>525</v>
      </c>
      <c r="C150" s="292"/>
    </row>
    <row r="151" spans="1:3" ht="12.75" customHeight="1" thickBot="1">
      <c r="A151" s="476" t="s">
        <v>472</v>
      </c>
      <c r="B151" s="7" t="s">
        <v>475</v>
      </c>
      <c r="C151" s="294"/>
    </row>
    <row r="152" spans="1:3" ht="12.75" customHeight="1" thickBot="1">
      <c r="A152" s="531" t="s">
        <v>24</v>
      </c>
      <c r="B152" s="134" t="s">
        <v>476</v>
      </c>
      <c r="C152" s="333"/>
    </row>
    <row r="153" spans="1:3" ht="12" customHeight="1" thickBot="1">
      <c r="A153" s="531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8">
        <f>+C129+C133+C140+C146+C152+C153</f>
        <v>145882527</v>
      </c>
    </row>
    <row r="155" spans="1:3" ht="13.5" thickBot="1">
      <c r="A155" s="478" t="s">
        <v>27</v>
      </c>
      <c r="B155" s="411" t="s">
        <v>478</v>
      </c>
      <c r="C155" s="458">
        <f>+C128+C154</f>
        <v>228579382</v>
      </c>
    </row>
    <row r="156" spans="1:3" ht="15" customHeight="1" thickBot="1">
      <c r="A156" s="419"/>
      <c r="B156" s="420"/>
      <c r="C156" s="421"/>
    </row>
    <row r="157" spans="1:3" ht="14.25" customHeight="1" thickBot="1">
      <c r="A157" s="271" t="s">
        <v>526</v>
      </c>
      <c r="B157" s="272"/>
      <c r="C157" s="131"/>
    </row>
    <row r="158" spans="1:3" ht="13.5" thickBot="1">
      <c r="A158" s="271" t="s">
        <v>203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94" sqref="C94"/>
    </sheetView>
  </sheetViews>
  <sheetFormatPr defaultColWidth="9.00390625" defaultRowHeight="12.75"/>
  <cols>
    <col min="1" max="1" width="19.50390625" style="422" customWidth="1"/>
    <col min="2" max="2" width="72.00390625" style="423" customWidth="1"/>
    <col min="3" max="3" width="25.00390625" style="424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+CONCATENATE("9.1.2. melléklet a ……/",LEFT(ÖSSZEFÜGGÉSEK!A5,4),". (….) önkormányzati rendelethez")</f>
        <v>9.1.2. melléklet a ……/2017. (….) önkormányzati rendelethez</v>
      </c>
    </row>
    <row r="2" spans="1:3" s="100" customFormat="1" ht="21" customHeight="1">
      <c r="A2" s="438" t="s">
        <v>62</v>
      </c>
      <c r="B2" s="645" t="s">
        <v>221</v>
      </c>
      <c r="C2" s="649" t="s">
        <v>765</v>
      </c>
    </row>
    <row r="3" spans="1:3" s="100" customFormat="1" ht="16.5" thickBot="1">
      <c r="A3" s="251" t="s">
        <v>200</v>
      </c>
      <c r="B3" s="386" t="s">
        <v>705</v>
      </c>
      <c r="C3" s="530" t="s">
        <v>61</v>
      </c>
    </row>
    <row r="4" spans="1:3" s="10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0</v>
      </c>
    </row>
    <row r="9" spans="1:3" s="102" customFormat="1" ht="12" customHeight="1">
      <c r="A9" s="467" t="s">
        <v>99</v>
      </c>
      <c r="B9" s="448" t="s">
        <v>252</v>
      </c>
      <c r="C9" s="327"/>
    </row>
    <row r="10" spans="1:3" s="103" customFormat="1" ht="12" customHeight="1">
      <c r="A10" s="468" t="s">
        <v>100</v>
      </c>
      <c r="B10" s="449" t="s">
        <v>253</v>
      </c>
      <c r="C10" s="326"/>
    </row>
    <row r="11" spans="1:3" s="103" customFormat="1" ht="12" customHeight="1">
      <c r="A11" s="468" t="s">
        <v>101</v>
      </c>
      <c r="B11" s="449" t="s">
        <v>254</v>
      </c>
      <c r="C11" s="326"/>
    </row>
    <row r="12" spans="1:3" s="103" customFormat="1" ht="12" customHeight="1">
      <c r="A12" s="468" t="s">
        <v>102</v>
      </c>
      <c r="B12" s="449" t="s">
        <v>255</v>
      </c>
      <c r="C12" s="326"/>
    </row>
    <row r="13" spans="1:3" s="103" customFormat="1" ht="12" customHeight="1">
      <c r="A13" s="468" t="s">
        <v>146</v>
      </c>
      <c r="B13" s="449" t="s">
        <v>512</v>
      </c>
      <c r="C13" s="326"/>
    </row>
    <row r="14" spans="1:3" s="102" customFormat="1" ht="12" customHeight="1" thickBot="1">
      <c r="A14" s="469" t="s">
        <v>103</v>
      </c>
      <c r="B14" s="450" t="s">
        <v>436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0</v>
      </c>
    </row>
    <row r="16" spans="1:3" s="102" customFormat="1" ht="12" customHeight="1">
      <c r="A16" s="467" t="s">
        <v>105</v>
      </c>
      <c r="B16" s="448" t="s">
        <v>257</v>
      </c>
      <c r="C16" s="327"/>
    </row>
    <row r="17" spans="1:3" s="102" customFormat="1" ht="12" customHeight="1">
      <c r="A17" s="468" t="s">
        <v>106</v>
      </c>
      <c r="B17" s="449" t="s">
        <v>258</v>
      </c>
      <c r="C17" s="326"/>
    </row>
    <row r="18" spans="1:3" s="102" customFormat="1" ht="12" customHeight="1">
      <c r="A18" s="468" t="s">
        <v>107</v>
      </c>
      <c r="B18" s="449" t="s">
        <v>427</v>
      </c>
      <c r="C18" s="326"/>
    </row>
    <row r="19" spans="1:3" s="102" customFormat="1" ht="12" customHeight="1">
      <c r="A19" s="468" t="s">
        <v>108</v>
      </c>
      <c r="B19" s="449" t="s">
        <v>428</v>
      </c>
      <c r="C19" s="326"/>
    </row>
    <row r="20" spans="1:3" s="102" customFormat="1" ht="12" customHeight="1">
      <c r="A20" s="468" t="s">
        <v>109</v>
      </c>
      <c r="B20" s="449" t="s">
        <v>259</v>
      </c>
      <c r="C20" s="326"/>
    </row>
    <row r="21" spans="1:3" s="103" customFormat="1" ht="12" customHeight="1" thickBot="1">
      <c r="A21" s="469" t="s">
        <v>117</v>
      </c>
      <c r="B21" s="450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7" t="s">
        <v>88</v>
      </c>
      <c r="B23" s="448" t="s">
        <v>262</v>
      </c>
      <c r="C23" s="327"/>
    </row>
    <row r="24" spans="1:3" s="102" customFormat="1" ht="12" customHeight="1">
      <c r="A24" s="468" t="s">
        <v>89</v>
      </c>
      <c r="B24" s="449" t="s">
        <v>263</v>
      </c>
      <c r="C24" s="326"/>
    </row>
    <row r="25" spans="1:3" s="103" customFormat="1" ht="12" customHeight="1">
      <c r="A25" s="468" t="s">
        <v>90</v>
      </c>
      <c r="B25" s="449" t="s">
        <v>429</v>
      </c>
      <c r="C25" s="326"/>
    </row>
    <row r="26" spans="1:3" s="103" customFormat="1" ht="12" customHeight="1">
      <c r="A26" s="468" t="s">
        <v>91</v>
      </c>
      <c r="B26" s="449" t="s">
        <v>430</v>
      </c>
      <c r="C26" s="326"/>
    </row>
    <row r="27" spans="1:3" s="103" customFormat="1" ht="12" customHeight="1">
      <c r="A27" s="468" t="s">
        <v>168</v>
      </c>
      <c r="B27" s="449" t="s">
        <v>264</v>
      </c>
      <c r="C27" s="326"/>
    </row>
    <row r="28" spans="1:3" s="103" customFormat="1" ht="12" customHeight="1" thickBot="1">
      <c r="A28" s="469" t="s">
        <v>169</v>
      </c>
      <c r="B28" s="450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0</v>
      </c>
    </row>
    <row r="30" spans="1:3" s="103" customFormat="1" ht="12" customHeight="1">
      <c r="A30" s="467" t="s">
        <v>267</v>
      </c>
      <c r="B30" s="448" t="s">
        <v>513</v>
      </c>
      <c r="C30" s="443">
        <f>+C31+C32+C33</f>
        <v>0</v>
      </c>
    </row>
    <row r="31" spans="1:3" s="103" customFormat="1" ht="12" customHeight="1">
      <c r="A31" s="468" t="s">
        <v>268</v>
      </c>
      <c r="B31" s="449" t="s">
        <v>273</v>
      </c>
      <c r="C31" s="326"/>
    </row>
    <row r="32" spans="1:3" s="103" customFormat="1" ht="12" customHeight="1">
      <c r="A32" s="468" t="s">
        <v>269</v>
      </c>
      <c r="B32" s="449" t="s">
        <v>274</v>
      </c>
      <c r="C32" s="326"/>
    </row>
    <row r="33" spans="1:3" s="103" customFormat="1" ht="12" customHeight="1">
      <c r="A33" s="468" t="s">
        <v>440</v>
      </c>
      <c r="B33" s="521" t="s">
        <v>441</v>
      </c>
      <c r="C33" s="326"/>
    </row>
    <row r="34" spans="1:3" s="103" customFormat="1" ht="12" customHeight="1">
      <c r="A34" s="468" t="s">
        <v>270</v>
      </c>
      <c r="B34" s="449" t="s">
        <v>275</v>
      </c>
      <c r="C34" s="326"/>
    </row>
    <row r="35" spans="1:3" s="103" customFormat="1" ht="12" customHeight="1">
      <c r="A35" s="468" t="s">
        <v>271</v>
      </c>
      <c r="B35" s="449" t="s">
        <v>276</v>
      </c>
      <c r="C35" s="326"/>
    </row>
    <row r="36" spans="1:3" s="103" customFormat="1" ht="12" customHeight="1" thickBot="1">
      <c r="A36" s="469" t="s">
        <v>272</v>
      </c>
      <c r="B36" s="450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8382000</v>
      </c>
    </row>
    <row r="38" spans="1:3" s="103" customFormat="1" ht="12" customHeight="1">
      <c r="A38" s="467" t="s">
        <v>92</v>
      </c>
      <c r="B38" s="448" t="s">
        <v>280</v>
      </c>
      <c r="C38" s="327"/>
    </row>
    <row r="39" spans="1:3" s="103" customFormat="1" ht="12" customHeight="1">
      <c r="A39" s="468" t="s">
        <v>93</v>
      </c>
      <c r="B39" s="449" t="s">
        <v>281</v>
      </c>
      <c r="C39" s="326">
        <v>5100000</v>
      </c>
    </row>
    <row r="40" spans="1:3" s="103" customFormat="1" ht="12" customHeight="1">
      <c r="A40" s="468" t="s">
        <v>94</v>
      </c>
      <c r="B40" s="449" t="s">
        <v>282</v>
      </c>
      <c r="C40" s="326">
        <v>1500000</v>
      </c>
    </row>
    <row r="41" spans="1:3" s="103" customFormat="1" ht="12" customHeight="1">
      <c r="A41" s="468" t="s">
        <v>172</v>
      </c>
      <c r="B41" s="449" t="s">
        <v>283</v>
      </c>
      <c r="C41" s="326"/>
    </row>
    <row r="42" spans="1:3" s="103" customFormat="1" ht="12" customHeight="1">
      <c r="A42" s="468" t="s">
        <v>173</v>
      </c>
      <c r="B42" s="449" t="s">
        <v>284</v>
      </c>
      <c r="C42" s="326"/>
    </row>
    <row r="43" spans="1:3" s="103" customFormat="1" ht="12" customHeight="1">
      <c r="A43" s="468" t="s">
        <v>174</v>
      </c>
      <c r="B43" s="449" t="s">
        <v>285</v>
      </c>
      <c r="C43" s="326">
        <v>1782000</v>
      </c>
    </row>
    <row r="44" spans="1:3" s="103" customFormat="1" ht="12" customHeight="1">
      <c r="A44" s="468" t="s">
        <v>175</v>
      </c>
      <c r="B44" s="449" t="s">
        <v>286</v>
      </c>
      <c r="C44" s="326"/>
    </row>
    <row r="45" spans="1:3" s="103" customFormat="1" ht="12" customHeight="1">
      <c r="A45" s="468" t="s">
        <v>176</v>
      </c>
      <c r="B45" s="449" t="s">
        <v>287</v>
      </c>
      <c r="C45" s="326"/>
    </row>
    <row r="46" spans="1:3" s="103" customFormat="1" ht="12" customHeight="1">
      <c r="A46" s="468" t="s">
        <v>278</v>
      </c>
      <c r="B46" s="449" t="s">
        <v>288</v>
      </c>
      <c r="C46" s="329"/>
    </row>
    <row r="47" spans="1:3" s="103" customFormat="1" ht="12" customHeight="1">
      <c r="A47" s="469" t="s">
        <v>279</v>
      </c>
      <c r="B47" s="450" t="s">
        <v>439</v>
      </c>
      <c r="C47" s="435"/>
    </row>
    <row r="48" spans="1:3" s="103" customFormat="1" ht="12" customHeight="1" thickBot="1">
      <c r="A48" s="469" t="s">
        <v>438</v>
      </c>
      <c r="B48" s="450" t="s">
        <v>289</v>
      </c>
      <c r="C48" s="435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7" t="s">
        <v>95</v>
      </c>
      <c r="B50" s="448" t="s">
        <v>294</v>
      </c>
      <c r="C50" s="495"/>
    </row>
    <row r="51" spans="1:3" s="103" customFormat="1" ht="12" customHeight="1">
      <c r="A51" s="468" t="s">
        <v>96</v>
      </c>
      <c r="B51" s="449" t="s">
        <v>295</v>
      </c>
      <c r="C51" s="329"/>
    </row>
    <row r="52" spans="1:3" s="103" customFormat="1" ht="12" customHeight="1">
      <c r="A52" s="468" t="s">
        <v>291</v>
      </c>
      <c r="B52" s="449" t="s">
        <v>296</v>
      </c>
      <c r="C52" s="329"/>
    </row>
    <row r="53" spans="1:3" s="103" customFormat="1" ht="12" customHeight="1">
      <c r="A53" s="468" t="s">
        <v>292</v>
      </c>
      <c r="B53" s="449" t="s">
        <v>297</v>
      </c>
      <c r="C53" s="329"/>
    </row>
    <row r="54" spans="1:3" s="103" customFormat="1" ht="12" customHeight="1" thickBot="1">
      <c r="A54" s="469" t="s">
        <v>293</v>
      </c>
      <c r="B54" s="450" t="s">
        <v>298</v>
      </c>
      <c r="C54" s="435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7" t="s">
        <v>97</v>
      </c>
      <c r="B56" s="448" t="s">
        <v>300</v>
      </c>
      <c r="C56" s="327"/>
    </row>
    <row r="57" spans="1:3" s="103" customFormat="1" ht="12" customHeight="1">
      <c r="A57" s="468" t="s">
        <v>98</v>
      </c>
      <c r="B57" s="449" t="s">
        <v>431</v>
      </c>
      <c r="C57" s="326"/>
    </row>
    <row r="58" spans="1:3" s="103" customFormat="1" ht="12" customHeight="1">
      <c r="A58" s="468" t="s">
        <v>303</v>
      </c>
      <c r="B58" s="449" t="s">
        <v>301</v>
      </c>
      <c r="C58" s="326"/>
    </row>
    <row r="59" spans="1:3" s="103" customFormat="1" ht="12" customHeight="1" thickBot="1">
      <c r="A59" s="469" t="s">
        <v>304</v>
      </c>
      <c r="B59" s="450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7" t="s">
        <v>178</v>
      </c>
      <c r="B61" s="448" t="s">
        <v>307</v>
      </c>
      <c r="C61" s="329"/>
    </row>
    <row r="62" spans="1:3" s="103" customFormat="1" ht="12" customHeight="1">
      <c r="A62" s="468" t="s">
        <v>179</v>
      </c>
      <c r="B62" s="449" t="s">
        <v>432</v>
      </c>
      <c r="C62" s="329"/>
    </row>
    <row r="63" spans="1:3" s="103" customFormat="1" ht="12" customHeight="1">
      <c r="A63" s="468" t="s">
        <v>227</v>
      </c>
      <c r="B63" s="449" t="s">
        <v>308</v>
      </c>
      <c r="C63" s="329"/>
    </row>
    <row r="64" spans="1:3" s="103" customFormat="1" ht="12" customHeight="1" thickBot="1">
      <c r="A64" s="469" t="s">
        <v>306</v>
      </c>
      <c r="B64" s="450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8382000</v>
      </c>
    </row>
    <row r="66" spans="1:3" s="103" customFormat="1" ht="12" customHeight="1" thickBot="1">
      <c r="A66" s="470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7" t="s">
        <v>343</v>
      </c>
      <c r="B67" s="448" t="s">
        <v>313</v>
      </c>
      <c r="C67" s="329"/>
    </row>
    <row r="68" spans="1:3" s="103" customFormat="1" ht="12" customHeight="1">
      <c r="A68" s="468" t="s">
        <v>352</v>
      </c>
      <c r="B68" s="449" t="s">
        <v>314</v>
      </c>
      <c r="C68" s="329"/>
    </row>
    <row r="69" spans="1:3" s="103" customFormat="1" ht="12" customHeight="1" thickBot="1">
      <c r="A69" s="469" t="s">
        <v>353</v>
      </c>
      <c r="B69" s="451" t="s">
        <v>315</v>
      </c>
      <c r="C69" s="329"/>
    </row>
    <row r="70" spans="1:3" s="103" customFormat="1" ht="12" customHeight="1" thickBot="1">
      <c r="A70" s="470" t="s">
        <v>316</v>
      </c>
      <c r="B70" s="319" t="s">
        <v>317</v>
      </c>
      <c r="C70" s="324">
        <f>SUM(C71:C74)</f>
        <v>31105602</v>
      </c>
    </row>
    <row r="71" spans="1:3" s="103" customFormat="1" ht="12" customHeight="1">
      <c r="A71" s="467" t="s">
        <v>147</v>
      </c>
      <c r="B71" s="448" t="s">
        <v>318</v>
      </c>
      <c r="C71" s="329">
        <v>31105602</v>
      </c>
    </row>
    <row r="72" spans="1:3" s="103" customFormat="1" ht="12" customHeight="1">
      <c r="A72" s="468" t="s">
        <v>148</v>
      </c>
      <c r="B72" s="449" t="s">
        <v>319</v>
      </c>
      <c r="C72" s="329"/>
    </row>
    <row r="73" spans="1:3" s="103" customFormat="1" ht="12" customHeight="1">
      <c r="A73" s="468" t="s">
        <v>344</v>
      </c>
      <c r="B73" s="449" t="s">
        <v>320</v>
      </c>
      <c r="C73" s="329"/>
    </row>
    <row r="74" spans="1:3" s="103" customFormat="1" ht="12" customHeight="1" thickBot="1">
      <c r="A74" s="469" t="s">
        <v>345</v>
      </c>
      <c r="B74" s="450" t="s">
        <v>321</v>
      </c>
      <c r="C74" s="329"/>
    </row>
    <row r="75" spans="1:3" s="103" customFormat="1" ht="12" customHeight="1" thickBot="1">
      <c r="A75" s="470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7" t="s">
        <v>346</v>
      </c>
      <c r="B76" s="448" t="s">
        <v>324</v>
      </c>
      <c r="C76" s="329"/>
    </row>
    <row r="77" spans="1:3" s="103" customFormat="1" ht="12" customHeight="1" thickBot="1">
      <c r="A77" s="469" t="s">
        <v>347</v>
      </c>
      <c r="B77" s="450" t="s">
        <v>325</v>
      </c>
      <c r="C77" s="329"/>
    </row>
    <row r="78" spans="1:3" s="102" customFormat="1" ht="12" customHeight="1" thickBot="1">
      <c r="A78" s="470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7" t="s">
        <v>348</v>
      </c>
      <c r="B79" s="448" t="s">
        <v>328</v>
      </c>
      <c r="C79" s="329"/>
    </row>
    <row r="80" spans="1:3" s="103" customFormat="1" ht="12" customHeight="1">
      <c r="A80" s="468" t="s">
        <v>349</v>
      </c>
      <c r="B80" s="449" t="s">
        <v>329</v>
      </c>
      <c r="C80" s="329"/>
    </row>
    <row r="81" spans="1:3" s="103" customFormat="1" ht="12" customHeight="1" thickBot="1">
      <c r="A81" s="469" t="s">
        <v>350</v>
      </c>
      <c r="B81" s="450" t="s">
        <v>330</v>
      </c>
      <c r="C81" s="329"/>
    </row>
    <row r="82" spans="1:3" s="103" customFormat="1" ht="12" customHeight="1" thickBot="1">
      <c r="A82" s="470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1" t="s">
        <v>332</v>
      </c>
      <c r="B83" s="448" t="s">
        <v>333</v>
      </c>
      <c r="C83" s="329"/>
    </row>
    <row r="84" spans="1:3" s="103" customFormat="1" ht="12" customHeight="1">
      <c r="A84" s="472" t="s">
        <v>334</v>
      </c>
      <c r="B84" s="449" t="s">
        <v>335</v>
      </c>
      <c r="C84" s="329"/>
    </row>
    <row r="85" spans="1:3" s="103" customFormat="1" ht="12" customHeight="1">
      <c r="A85" s="472" t="s">
        <v>336</v>
      </c>
      <c r="B85" s="449" t="s">
        <v>337</v>
      </c>
      <c r="C85" s="329"/>
    </row>
    <row r="86" spans="1:3" s="102" customFormat="1" ht="12" customHeight="1" thickBot="1">
      <c r="A86" s="473" t="s">
        <v>338</v>
      </c>
      <c r="B86" s="450" t="s">
        <v>339</v>
      </c>
      <c r="C86" s="329"/>
    </row>
    <row r="87" spans="1:3" s="102" customFormat="1" ht="12" customHeight="1" thickBot="1">
      <c r="A87" s="470" t="s">
        <v>340</v>
      </c>
      <c r="B87" s="319" t="s">
        <v>481</v>
      </c>
      <c r="C87" s="496"/>
    </row>
    <row r="88" spans="1:3" s="102" customFormat="1" ht="12" customHeight="1" thickBot="1">
      <c r="A88" s="470" t="s">
        <v>514</v>
      </c>
      <c r="B88" s="319" t="s">
        <v>341</v>
      </c>
      <c r="C88" s="496"/>
    </row>
    <row r="89" spans="1:3" s="102" customFormat="1" ht="12" customHeight="1" thickBot="1">
      <c r="A89" s="470" t="s">
        <v>515</v>
      </c>
      <c r="B89" s="455" t="s">
        <v>484</v>
      </c>
      <c r="C89" s="330">
        <f>+C66+C70+C75+C78+C82+C88+C87</f>
        <v>31105602</v>
      </c>
    </row>
    <row r="90" spans="1:3" s="102" customFormat="1" ht="12" customHeight="1" thickBot="1">
      <c r="A90" s="474" t="s">
        <v>516</v>
      </c>
      <c r="B90" s="456" t="s">
        <v>517</v>
      </c>
      <c r="C90" s="330">
        <f>+C65+C89</f>
        <v>39487602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0" t="s">
        <v>17</v>
      </c>
      <c r="B93" s="31" t="s">
        <v>521</v>
      </c>
      <c r="C93" s="323">
        <f>+C94+C95+C96+C97+C98+C111</f>
        <v>9214116</v>
      </c>
    </row>
    <row r="94" spans="1:3" ht="12" customHeight="1">
      <c r="A94" s="475" t="s">
        <v>99</v>
      </c>
      <c r="B94" s="10" t="s">
        <v>48</v>
      </c>
      <c r="C94" s="325">
        <v>1440000</v>
      </c>
    </row>
    <row r="95" spans="1:3" ht="12" customHeight="1">
      <c r="A95" s="468" t="s">
        <v>100</v>
      </c>
      <c r="B95" s="8" t="s">
        <v>180</v>
      </c>
      <c r="C95" s="326">
        <v>388800</v>
      </c>
    </row>
    <row r="96" spans="1:3" ht="12" customHeight="1">
      <c r="A96" s="468" t="s">
        <v>101</v>
      </c>
      <c r="B96" s="8" t="s">
        <v>138</v>
      </c>
      <c r="C96" s="328">
        <v>4991316</v>
      </c>
    </row>
    <row r="97" spans="1:3" ht="12" customHeight="1">
      <c r="A97" s="468" t="s">
        <v>102</v>
      </c>
      <c r="B97" s="11" t="s">
        <v>181</v>
      </c>
      <c r="C97" s="328">
        <v>950000</v>
      </c>
    </row>
    <row r="98" spans="1:3" ht="12" customHeight="1">
      <c r="A98" s="468" t="s">
        <v>112</v>
      </c>
      <c r="B98" s="19" t="s">
        <v>182</v>
      </c>
      <c r="C98" s="328">
        <v>1444000</v>
      </c>
    </row>
    <row r="99" spans="1:3" ht="12" customHeight="1">
      <c r="A99" s="468" t="s">
        <v>103</v>
      </c>
      <c r="B99" s="8" t="s">
        <v>518</v>
      </c>
      <c r="C99" s="328"/>
    </row>
    <row r="100" spans="1:3" ht="12" customHeight="1">
      <c r="A100" s="468" t="s">
        <v>104</v>
      </c>
      <c r="B100" s="153" t="s">
        <v>447</v>
      </c>
      <c r="C100" s="328"/>
    </row>
    <row r="101" spans="1:3" ht="12" customHeight="1">
      <c r="A101" s="468" t="s">
        <v>113</v>
      </c>
      <c r="B101" s="153" t="s">
        <v>446</v>
      </c>
      <c r="C101" s="328"/>
    </row>
    <row r="102" spans="1:3" ht="12" customHeight="1">
      <c r="A102" s="468" t="s">
        <v>114</v>
      </c>
      <c r="B102" s="153" t="s">
        <v>357</v>
      </c>
      <c r="C102" s="328"/>
    </row>
    <row r="103" spans="1:3" ht="12" customHeight="1">
      <c r="A103" s="468" t="s">
        <v>115</v>
      </c>
      <c r="B103" s="154" t="s">
        <v>358</v>
      </c>
      <c r="C103" s="328"/>
    </row>
    <row r="104" spans="1:3" ht="12" customHeight="1">
      <c r="A104" s="468" t="s">
        <v>116</v>
      </c>
      <c r="B104" s="154" t="s">
        <v>359</v>
      </c>
      <c r="C104" s="328"/>
    </row>
    <row r="105" spans="1:3" ht="12" customHeight="1">
      <c r="A105" s="468" t="s">
        <v>118</v>
      </c>
      <c r="B105" s="153" t="s">
        <v>360</v>
      </c>
      <c r="C105" s="328"/>
    </row>
    <row r="106" spans="1:3" ht="12" customHeight="1">
      <c r="A106" s="468" t="s">
        <v>183</v>
      </c>
      <c r="B106" s="153" t="s">
        <v>361</v>
      </c>
      <c r="C106" s="328"/>
    </row>
    <row r="107" spans="1:3" ht="12" customHeight="1">
      <c r="A107" s="468" t="s">
        <v>355</v>
      </c>
      <c r="B107" s="154" t="s">
        <v>362</v>
      </c>
      <c r="C107" s="328"/>
    </row>
    <row r="108" spans="1:3" ht="12" customHeight="1">
      <c r="A108" s="476" t="s">
        <v>356</v>
      </c>
      <c r="B108" s="155" t="s">
        <v>363</v>
      </c>
      <c r="C108" s="328"/>
    </row>
    <row r="109" spans="1:3" ht="12" customHeight="1">
      <c r="A109" s="468" t="s">
        <v>444</v>
      </c>
      <c r="B109" s="155" t="s">
        <v>364</v>
      </c>
      <c r="C109" s="328"/>
    </row>
    <row r="110" spans="1:3" ht="12" customHeight="1">
      <c r="A110" s="468" t="s">
        <v>445</v>
      </c>
      <c r="B110" s="154" t="s">
        <v>365</v>
      </c>
      <c r="C110" s="326"/>
    </row>
    <row r="111" spans="1:3" ht="12" customHeight="1">
      <c r="A111" s="468" t="s">
        <v>449</v>
      </c>
      <c r="B111" s="11" t="s">
        <v>49</v>
      </c>
      <c r="C111" s="326"/>
    </row>
    <row r="112" spans="1:3" ht="12" customHeight="1">
      <c r="A112" s="469" t="s">
        <v>450</v>
      </c>
      <c r="B112" s="8" t="s">
        <v>519</v>
      </c>
      <c r="C112" s="328"/>
    </row>
    <row r="113" spans="1:3" ht="12" customHeight="1" thickBot="1">
      <c r="A113" s="477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30273486</v>
      </c>
    </row>
    <row r="115" spans="1:3" ht="12" customHeight="1">
      <c r="A115" s="467" t="s">
        <v>105</v>
      </c>
      <c r="B115" s="8" t="s">
        <v>225</v>
      </c>
      <c r="C115" s="327">
        <v>30273486</v>
      </c>
    </row>
    <row r="116" spans="1:3" ht="12" customHeight="1">
      <c r="A116" s="467" t="s">
        <v>106</v>
      </c>
      <c r="B116" s="12" t="s">
        <v>370</v>
      </c>
      <c r="C116" s="327"/>
    </row>
    <row r="117" spans="1:3" ht="12" customHeight="1">
      <c r="A117" s="467" t="s">
        <v>107</v>
      </c>
      <c r="B117" s="12" t="s">
        <v>184</v>
      </c>
      <c r="C117" s="326"/>
    </row>
    <row r="118" spans="1:3" ht="12" customHeight="1">
      <c r="A118" s="467" t="s">
        <v>108</v>
      </c>
      <c r="B118" s="12" t="s">
        <v>371</v>
      </c>
      <c r="C118" s="292"/>
    </row>
    <row r="119" spans="1:3" ht="12" customHeight="1">
      <c r="A119" s="467" t="s">
        <v>109</v>
      </c>
      <c r="B119" s="321" t="s">
        <v>228</v>
      </c>
      <c r="C119" s="292"/>
    </row>
    <row r="120" spans="1:3" ht="12" customHeight="1">
      <c r="A120" s="467" t="s">
        <v>117</v>
      </c>
      <c r="B120" s="320" t="s">
        <v>433</v>
      </c>
      <c r="C120" s="292"/>
    </row>
    <row r="121" spans="1:3" ht="12" customHeight="1">
      <c r="A121" s="467" t="s">
        <v>119</v>
      </c>
      <c r="B121" s="444" t="s">
        <v>376</v>
      </c>
      <c r="C121" s="292"/>
    </row>
    <row r="122" spans="1:3" ht="12" customHeight="1">
      <c r="A122" s="467" t="s">
        <v>185</v>
      </c>
      <c r="B122" s="154" t="s">
        <v>359</v>
      </c>
      <c r="C122" s="292"/>
    </row>
    <row r="123" spans="1:3" ht="12" customHeight="1">
      <c r="A123" s="467" t="s">
        <v>186</v>
      </c>
      <c r="B123" s="154" t="s">
        <v>375</v>
      </c>
      <c r="C123" s="292"/>
    </row>
    <row r="124" spans="1:3" ht="12" customHeight="1">
      <c r="A124" s="467" t="s">
        <v>187</v>
      </c>
      <c r="B124" s="154" t="s">
        <v>374</v>
      </c>
      <c r="C124" s="292"/>
    </row>
    <row r="125" spans="1:3" ht="12" customHeight="1">
      <c r="A125" s="467" t="s">
        <v>367</v>
      </c>
      <c r="B125" s="154" t="s">
        <v>362</v>
      </c>
      <c r="C125" s="292"/>
    </row>
    <row r="126" spans="1:3" ht="12" customHeight="1">
      <c r="A126" s="467" t="s">
        <v>368</v>
      </c>
      <c r="B126" s="154" t="s">
        <v>373</v>
      </c>
      <c r="C126" s="292"/>
    </row>
    <row r="127" spans="1:3" ht="12" customHeight="1" thickBot="1">
      <c r="A127" s="476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39487602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7" t="s">
        <v>267</v>
      </c>
      <c r="B130" s="9" t="s">
        <v>524</v>
      </c>
      <c r="C130" s="292"/>
    </row>
    <row r="131" spans="1:3" ht="12" customHeight="1">
      <c r="A131" s="467" t="s">
        <v>270</v>
      </c>
      <c r="B131" s="9" t="s">
        <v>463</v>
      </c>
      <c r="C131" s="292"/>
    </row>
    <row r="132" spans="1:3" ht="12" customHeight="1" thickBot="1">
      <c r="A132" s="476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7" t="s">
        <v>92</v>
      </c>
      <c r="B134" s="9" t="s">
        <v>465</v>
      </c>
      <c r="C134" s="292"/>
    </row>
    <row r="135" spans="1:3" ht="12" customHeight="1">
      <c r="A135" s="467" t="s">
        <v>93</v>
      </c>
      <c r="B135" s="9" t="s">
        <v>457</v>
      </c>
      <c r="C135" s="292"/>
    </row>
    <row r="136" spans="1:3" ht="12" customHeight="1">
      <c r="A136" s="467" t="s">
        <v>94</v>
      </c>
      <c r="B136" s="9" t="s">
        <v>458</v>
      </c>
      <c r="C136" s="292"/>
    </row>
    <row r="137" spans="1:3" ht="12" customHeight="1">
      <c r="A137" s="467" t="s">
        <v>172</v>
      </c>
      <c r="B137" s="9" t="s">
        <v>522</v>
      </c>
      <c r="C137" s="292"/>
    </row>
    <row r="138" spans="1:3" ht="12" customHeight="1">
      <c r="A138" s="467" t="s">
        <v>173</v>
      </c>
      <c r="B138" s="9" t="s">
        <v>460</v>
      </c>
      <c r="C138" s="292"/>
    </row>
    <row r="139" spans="1:3" s="104" customFormat="1" ht="12" customHeight="1" thickBot="1">
      <c r="A139" s="476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0</v>
      </c>
      <c r="K140" s="274"/>
    </row>
    <row r="141" spans="1:3" ht="12.75">
      <c r="A141" s="467" t="s">
        <v>95</v>
      </c>
      <c r="B141" s="9" t="s">
        <v>377</v>
      </c>
      <c r="C141" s="292"/>
    </row>
    <row r="142" spans="1:3" ht="12" customHeight="1">
      <c r="A142" s="467" t="s">
        <v>96</v>
      </c>
      <c r="B142" s="9" t="s">
        <v>378</v>
      </c>
      <c r="C142" s="292"/>
    </row>
    <row r="143" spans="1:3" s="104" customFormat="1" ht="12" customHeight="1">
      <c r="A143" s="467" t="s">
        <v>291</v>
      </c>
      <c r="B143" s="9" t="s">
        <v>546</v>
      </c>
      <c r="C143" s="292"/>
    </row>
    <row r="144" spans="1:3" s="104" customFormat="1" ht="12" customHeight="1">
      <c r="A144" s="467" t="s">
        <v>292</v>
      </c>
      <c r="B144" s="9" t="s">
        <v>470</v>
      </c>
      <c r="C144" s="292"/>
    </row>
    <row r="145" spans="1:3" s="104" customFormat="1" ht="12" customHeight="1" thickBot="1">
      <c r="A145" s="476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7" t="s">
        <v>97</v>
      </c>
      <c r="B147" s="9" t="s">
        <v>466</v>
      </c>
      <c r="C147" s="292"/>
    </row>
    <row r="148" spans="1:3" s="104" customFormat="1" ht="12" customHeight="1">
      <c r="A148" s="467" t="s">
        <v>98</v>
      </c>
      <c r="B148" s="9" t="s">
        <v>473</v>
      </c>
      <c r="C148" s="292"/>
    </row>
    <row r="149" spans="1:3" s="104" customFormat="1" ht="12" customHeight="1">
      <c r="A149" s="467" t="s">
        <v>303</v>
      </c>
      <c r="B149" s="9" t="s">
        <v>468</v>
      </c>
      <c r="C149" s="292"/>
    </row>
    <row r="150" spans="1:3" ht="12.75" customHeight="1">
      <c r="A150" s="467" t="s">
        <v>304</v>
      </c>
      <c r="B150" s="9" t="s">
        <v>525</v>
      </c>
      <c r="C150" s="292"/>
    </row>
    <row r="151" spans="1:3" ht="12.75" customHeight="1" thickBot="1">
      <c r="A151" s="476" t="s">
        <v>472</v>
      </c>
      <c r="B151" s="7" t="s">
        <v>475</v>
      </c>
      <c r="C151" s="294"/>
    </row>
    <row r="152" spans="1:3" ht="12.75" customHeight="1" thickBot="1">
      <c r="A152" s="531" t="s">
        <v>24</v>
      </c>
      <c r="B152" s="134" t="s">
        <v>476</v>
      </c>
      <c r="C152" s="333"/>
    </row>
    <row r="153" spans="1:3" ht="12" customHeight="1" thickBot="1">
      <c r="A153" s="531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8">
        <f>+C129+C133+C140+C146+C152+C153</f>
        <v>0</v>
      </c>
    </row>
    <row r="155" spans="1:3" ht="13.5" thickBot="1">
      <c r="A155" s="478" t="s">
        <v>27</v>
      </c>
      <c r="B155" s="411" t="s">
        <v>478</v>
      </c>
      <c r="C155" s="458">
        <f>+C128+C154</f>
        <v>39487602</v>
      </c>
    </row>
    <row r="156" spans="1:3" ht="15" customHeight="1" thickBot="1">
      <c r="A156" s="419"/>
      <c r="B156" s="420"/>
      <c r="C156" s="421"/>
    </row>
    <row r="157" spans="1:3" ht="14.25" customHeight="1" thickBot="1">
      <c r="A157" s="271" t="s">
        <v>526</v>
      </c>
      <c r="B157" s="272"/>
      <c r="C157" s="131"/>
    </row>
    <row r="158" spans="1:3" ht="13.5" thickBot="1">
      <c r="A158" s="271" t="s">
        <v>203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4" sqref="C94"/>
    </sheetView>
  </sheetViews>
  <sheetFormatPr defaultColWidth="9.00390625" defaultRowHeight="12.75"/>
  <cols>
    <col min="1" max="1" width="19.50390625" style="422" customWidth="1"/>
    <col min="2" max="2" width="72.00390625" style="423" customWidth="1"/>
    <col min="3" max="3" width="25.00390625" style="424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+CONCATENATE("9.1.3. melléklet a ……/",LEFT(ÖSSZEFÜGGÉSEK!A5,4),". (….) önkormányzati rendelethez")</f>
        <v>9.1.3. melléklet a ……/2017. (….) önkormányzati rendelethez</v>
      </c>
    </row>
    <row r="2" spans="1:3" s="100" customFormat="1" ht="21" customHeight="1">
      <c r="A2" s="438" t="s">
        <v>62</v>
      </c>
      <c r="B2" s="645" t="s">
        <v>221</v>
      </c>
      <c r="C2" s="649" t="s">
        <v>765</v>
      </c>
    </row>
    <row r="3" spans="1:3" s="100" customFormat="1" ht="16.5" thickBot="1">
      <c r="A3" s="251" t="s">
        <v>200</v>
      </c>
      <c r="B3" s="386" t="s">
        <v>706</v>
      </c>
      <c r="C3" s="530" t="s">
        <v>434</v>
      </c>
    </row>
    <row r="4" spans="1:3" s="10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0</v>
      </c>
    </row>
    <row r="9" spans="1:3" s="102" customFormat="1" ht="12" customHeight="1">
      <c r="A9" s="467" t="s">
        <v>99</v>
      </c>
      <c r="B9" s="448" t="s">
        <v>252</v>
      </c>
      <c r="C9" s="327"/>
    </row>
    <row r="10" spans="1:3" s="103" customFormat="1" ht="12" customHeight="1">
      <c r="A10" s="468" t="s">
        <v>100</v>
      </c>
      <c r="B10" s="449" t="s">
        <v>253</v>
      </c>
      <c r="C10" s="326"/>
    </row>
    <row r="11" spans="1:3" s="103" customFormat="1" ht="12" customHeight="1">
      <c r="A11" s="468" t="s">
        <v>101</v>
      </c>
      <c r="B11" s="449" t="s">
        <v>254</v>
      </c>
      <c r="C11" s="326"/>
    </row>
    <row r="12" spans="1:3" s="103" customFormat="1" ht="12" customHeight="1">
      <c r="A12" s="468" t="s">
        <v>102</v>
      </c>
      <c r="B12" s="449" t="s">
        <v>255</v>
      </c>
      <c r="C12" s="326"/>
    </row>
    <row r="13" spans="1:3" s="103" customFormat="1" ht="12" customHeight="1">
      <c r="A13" s="468" t="s">
        <v>146</v>
      </c>
      <c r="B13" s="449" t="s">
        <v>512</v>
      </c>
      <c r="C13" s="326"/>
    </row>
    <row r="14" spans="1:3" s="102" customFormat="1" ht="12" customHeight="1" thickBot="1">
      <c r="A14" s="469" t="s">
        <v>103</v>
      </c>
      <c r="B14" s="450" t="s">
        <v>436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0</v>
      </c>
    </row>
    <row r="16" spans="1:3" s="102" customFormat="1" ht="12" customHeight="1">
      <c r="A16" s="467" t="s">
        <v>105</v>
      </c>
      <c r="B16" s="448" t="s">
        <v>257</v>
      </c>
      <c r="C16" s="327"/>
    </row>
    <row r="17" spans="1:3" s="102" customFormat="1" ht="12" customHeight="1">
      <c r="A17" s="468" t="s">
        <v>106</v>
      </c>
      <c r="B17" s="449" t="s">
        <v>258</v>
      </c>
      <c r="C17" s="326"/>
    </row>
    <row r="18" spans="1:3" s="102" customFormat="1" ht="12" customHeight="1">
      <c r="A18" s="468" t="s">
        <v>107</v>
      </c>
      <c r="B18" s="449" t="s">
        <v>427</v>
      </c>
      <c r="C18" s="326"/>
    </row>
    <row r="19" spans="1:3" s="102" customFormat="1" ht="12" customHeight="1">
      <c r="A19" s="468" t="s">
        <v>108</v>
      </c>
      <c r="B19" s="449" t="s">
        <v>428</v>
      </c>
      <c r="C19" s="326"/>
    </row>
    <row r="20" spans="1:3" s="102" customFormat="1" ht="12" customHeight="1">
      <c r="A20" s="468" t="s">
        <v>109</v>
      </c>
      <c r="B20" s="449" t="s">
        <v>259</v>
      </c>
      <c r="C20" s="326"/>
    </row>
    <row r="21" spans="1:3" s="103" customFormat="1" ht="12" customHeight="1" thickBot="1">
      <c r="A21" s="469" t="s">
        <v>117</v>
      </c>
      <c r="B21" s="450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7" t="s">
        <v>88</v>
      </c>
      <c r="B23" s="448" t="s">
        <v>262</v>
      </c>
      <c r="C23" s="327"/>
    </row>
    <row r="24" spans="1:3" s="102" customFormat="1" ht="12" customHeight="1">
      <c r="A24" s="468" t="s">
        <v>89</v>
      </c>
      <c r="B24" s="449" t="s">
        <v>263</v>
      </c>
      <c r="C24" s="326"/>
    </row>
    <row r="25" spans="1:3" s="103" customFormat="1" ht="12" customHeight="1">
      <c r="A25" s="468" t="s">
        <v>90</v>
      </c>
      <c r="B25" s="449" t="s">
        <v>429</v>
      </c>
      <c r="C25" s="326"/>
    </row>
    <row r="26" spans="1:3" s="103" customFormat="1" ht="12" customHeight="1">
      <c r="A26" s="468" t="s">
        <v>91</v>
      </c>
      <c r="B26" s="449" t="s">
        <v>430</v>
      </c>
      <c r="C26" s="326"/>
    </row>
    <row r="27" spans="1:3" s="103" customFormat="1" ht="12" customHeight="1">
      <c r="A27" s="468" t="s">
        <v>168</v>
      </c>
      <c r="B27" s="449" t="s">
        <v>264</v>
      </c>
      <c r="C27" s="326"/>
    </row>
    <row r="28" spans="1:3" s="103" customFormat="1" ht="12" customHeight="1" thickBot="1">
      <c r="A28" s="469" t="s">
        <v>169</v>
      </c>
      <c r="B28" s="450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0</v>
      </c>
    </row>
    <row r="30" spans="1:3" s="103" customFormat="1" ht="12" customHeight="1">
      <c r="A30" s="467" t="s">
        <v>267</v>
      </c>
      <c r="B30" s="448" t="s">
        <v>513</v>
      </c>
      <c r="C30" s="443">
        <f>+C31+C32+C33</f>
        <v>0</v>
      </c>
    </row>
    <row r="31" spans="1:3" s="103" customFormat="1" ht="12" customHeight="1">
      <c r="A31" s="468" t="s">
        <v>268</v>
      </c>
      <c r="B31" s="449" t="s">
        <v>273</v>
      </c>
      <c r="C31" s="326"/>
    </row>
    <row r="32" spans="1:3" s="103" customFormat="1" ht="12" customHeight="1">
      <c r="A32" s="468" t="s">
        <v>269</v>
      </c>
      <c r="B32" s="449" t="s">
        <v>274</v>
      </c>
      <c r="C32" s="326"/>
    </row>
    <row r="33" spans="1:3" s="103" customFormat="1" ht="12" customHeight="1">
      <c r="A33" s="468" t="s">
        <v>440</v>
      </c>
      <c r="B33" s="521" t="s">
        <v>441</v>
      </c>
      <c r="C33" s="326"/>
    </row>
    <row r="34" spans="1:3" s="103" customFormat="1" ht="12" customHeight="1">
      <c r="A34" s="468" t="s">
        <v>270</v>
      </c>
      <c r="B34" s="449" t="s">
        <v>275</v>
      </c>
      <c r="C34" s="326"/>
    </row>
    <row r="35" spans="1:3" s="103" customFormat="1" ht="12" customHeight="1">
      <c r="A35" s="468" t="s">
        <v>271</v>
      </c>
      <c r="B35" s="449" t="s">
        <v>276</v>
      </c>
      <c r="C35" s="326"/>
    </row>
    <row r="36" spans="1:3" s="103" customFormat="1" ht="12" customHeight="1" thickBot="1">
      <c r="A36" s="469" t="s">
        <v>272</v>
      </c>
      <c r="B36" s="450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0</v>
      </c>
    </row>
    <row r="38" spans="1:3" s="103" customFormat="1" ht="12" customHeight="1">
      <c r="A38" s="467" t="s">
        <v>92</v>
      </c>
      <c r="B38" s="448" t="s">
        <v>280</v>
      </c>
      <c r="C38" s="327"/>
    </row>
    <row r="39" spans="1:3" s="103" customFormat="1" ht="12" customHeight="1">
      <c r="A39" s="468" t="s">
        <v>93</v>
      </c>
      <c r="B39" s="449" t="s">
        <v>281</v>
      </c>
      <c r="C39" s="326"/>
    </row>
    <row r="40" spans="1:3" s="103" customFormat="1" ht="12" customHeight="1">
      <c r="A40" s="468" t="s">
        <v>94</v>
      </c>
      <c r="B40" s="449" t="s">
        <v>282</v>
      </c>
      <c r="C40" s="326"/>
    </row>
    <row r="41" spans="1:3" s="103" customFormat="1" ht="12" customHeight="1">
      <c r="A41" s="468" t="s">
        <v>172</v>
      </c>
      <c r="B41" s="449" t="s">
        <v>283</v>
      </c>
      <c r="C41" s="326"/>
    </row>
    <row r="42" spans="1:3" s="103" customFormat="1" ht="12" customHeight="1">
      <c r="A42" s="468" t="s">
        <v>173</v>
      </c>
      <c r="B42" s="449" t="s">
        <v>284</v>
      </c>
      <c r="C42" s="326"/>
    </row>
    <row r="43" spans="1:3" s="103" customFormat="1" ht="12" customHeight="1">
      <c r="A43" s="468" t="s">
        <v>174</v>
      </c>
      <c r="B43" s="449" t="s">
        <v>285</v>
      </c>
      <c r="C43" s="326"/>
    </row>
    <row r="44" spans="1:3" s="103" customFormat="1" ht="12" customHeight="1">
      <c r="A44" s="468" t="s">
        <v>175</v>
      </c>
      <c r="B44" s="449" t="s">
        <v>286</v>
      </c>
      <c r="C44" s="326"/>
    </row>
    <row r="45" spans="1:3" s="103" customFormat="1" ht="12" customHeight="1">
      <c r="A45" s="468" t="s">
        <v>176</v>
      </c>
      <c r="B45" s="449" t="s">
        <v>287</v>
      </c>
      <c r="C45" s="326"/>
    </row>
    <row r="46" spans="1:3" s="103" customFormat="1" ht="12" customHeight="1">
      <c r="A46" s="468" t="s">
        <v>278</v>
      </c>
      <c r="B46" s="449" t="s">
        <v>288</v>
      </c>
      <c r="C46" s="329"/>
    </row>
    <row r="47" spans="1:3" s="103" customFormat="1" ht="12" customHeight="1">
      <c r="A47" s="469" t="s">
        <v>279</v>
      </c>
      <c r="B47" s="450" t="s">
        <v>439</v>
      </c>
      <c r="C47" s="435"/>
    </row>
    <row r="48" spans="1:3" s="103" customFormat="1" ht="12" customHeight="1" thickBot="1">
      <c r="A48" s="469" t="s">
        <v>438</v>
      </c>
      <c r="B48" s="450" t="s">
        <v>289</v>
      </c>
      <c r="C48" s="435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7" t="s">
        <v>95</v>
      </c>
      <c r="B50" s="448" t="s">
        <v>294</v>
      </c>
      <c r="C50" s="495"/>
    </row>
    <row r="51" spans="1:3" s="103" customFormat="1" ht="12" customHeight="1">
      <c r="A51" s="468" t="s">
        <v>96</v>
      </c>
      <c r="B51" s="449" t="s">
        <v>295</v>
      </c>
      <c r="C51" s="329"/>
    </row>
    <row r="52" spans="1:3" s="103" customFormat="1" ht="12" customHeight="1">
      <c r="A52" s="468" t="s">
        <v>291</v>
      </c>
      <c r="B52" s="449" t="s">
        <v>296</v>
      </c>
      <c r="C52" s="329"/>
    </row>
    <row r="53" spans="1:3" s="103" customFormat="1" ht="12" customHeight="1">
      <c r="A53" s="468" t="s">
        <v>292</v>
      </c>
      <c r="B53" s="449" t="s">
        <v>297</v>
      </c>
      <c r="C53" s="329"/>
    </row>
    <row r="54" spans="1:3" s="103" customFormat="1" ht="12" customHeight="1" thickBot="1">
      <c r="A54" s="469" t="s">
        <v>293</v>
      </c>
      <c r="B54" s="450" t="s">
        <v>298</v>
      </c>
      <c r="C54" s="435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7" t="s">
        <v>97</v>
      </c>
      <c r="B56" s="448" t="s">
        <v>300</v>
      </c>
      <c r="C56" s="327"/>
    </row>
    <row r="57" spans="1:3" s="103" customFormat="1" ht="12" customHeight="1">
      <c r="A57" s="468" t="s">
        <v>98</v>
      </c>
      <c r="B57" s="449" t="s">
        <v>431</v>
      </c>
      <c r="C57" s="326"/>
    </row>
    <row r="58" spans="1:3" s="103" customFormat="1" ht="12" customHeight="1">
      <c r="A58" s="468" t="s">
        <v>303</v>
      </c>
      <c r="B58" s="449" t="s">
        <v>301</v>
      </c>
      <c r="C58" s="326"/>
    </row>
    <row r="59" spans="1:3" s="103" customFormat="1" ht="12" customHeight="1" thickBot="1">
      <c r="A59" s="469" t="s">
        <v>304</v>
      </c>
      <c r="B59" s="450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7" t="s">
        <v>178</v>
      </c>
      <c r="B61" s="448" t="s">
        <v>307</v>
      </c>
      <c r="C61" s="329"/>
    </row>
    <row r="62" spans="1:3" s="103" customFormat="1" ht="12" customHeight="1">
      <c r="A62" s="468" t="s">
        <v>179</v>
      </c>
      <c r="B62" s="449" t="s">
        <v>432</v>
      </c>
      <c r="C62" s="329"/>
    </row>
    <row r="63" spans="1:3" s="103" customFormat="1" ht="12" customHeight="1">
      <c r="A63" s="468" t="s">
        <v>227</v>
      </c>
      <c r="B63" s="449" t="s">
        <v>308</v>
      </c>
      <c r="C63" s="329"/>
    </row>
    <row r="64" spans="1:3" s="103" customFormat="1" ht="12" customHeight="1" thickBot="1">
      <c r="A64" s="469" t="s">
        <v>306</v>
      </c>
      <c r="B64" s="450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0</v>
      </c>
    </row>
    <row r="66" spans="1:3" s="103" customFormat="1" ht="12" customHeight="1" thickBot="1">
      <c r="A66" s="470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7" t="s">
        <v>343</v>
      </c>
      <c r="B67" s="448" t="s">
        <v>313</v>
      </c>
      <c r="C67" s="329"/>
    </row>
    <row r="68" spans="1:3" s="103" customFormat="1" ht="12" customHeight="1">
      <c r="A68" s="468" t="s">
        <v>352</v>
      </c>
      <c r="B68" s="449" t="s">
        <v>314</v>
      </c>
      <c r="C68" s="329"/>
    </row>
    <row r="69" spans="1:3" s="103" customFormat="1" ht="12" customHeight="1" thickBot="1">
      <c r="A69" s="469" t="s">
        <v>353</v>
      </c>
      <c r="B69" s="451" t="s">
        <v>315</v>
      </c>
      <c r="C69" s="329"/>
    </row>
    <row r="70" spans="1:3" s="103" customFormat="1" ht="12" customHeight="1" thickBot="1">
      <c r="A70" s="470" t="s">
        <v>316</v>
      </c>
      <c r="B70" s="319" t="s">
        <v>317</v>
      </c>
      <c r="C70" s="324">
        <f>SUM(C71:C74)</f>
        <v>0</v>
      </c>
    </row>
    <row r="71" spans="1:3" s="103" customFormat="1" ht="12" customHeight="1">
      <c r="A71" s="467" t="s">
        <v>147</v>
      </c>
      <c r="B71" s="448" t="s">
        <v>318</v>
      </c>
      <c r="C71" s="329"/>
    </row>
    <row r="72" spans="1:3" s="103" customFormat="1" ht="12" customHeight="1">
      <c r="A72" s="468" t="s">
        <v>148</v>
      </c>
      <c r="B72" s="449" t="s">
        <v>319</v>
      </c>
      <c r="C72" s="329"/>
    </row>
    <row r="73" spans="1:3" s="103" customFormat="1" ht="12" customHeight="1">
      <c r="A73" s="468" t="s">
        <v>344</v>
      </c>
      <c r="B73" s="449" t="s">
        <v>320</v>
      </c>
      <c r="C73" s="329"/>
    </row>
    <row r="74" spans="1:3" s="103" customFormat="1" ht="12" customHeight="1" thickBot="1">
      <c r="A74" s="469" t="s">
        <v>345</v>
      </c>
      <c r="B74" s="450" t="s">
        <v>321</v>
      </c>
      <c r="C74" s="329"/>
    </row>
    <row r="75" spans="1:3" s="103" customFormat="1" ht="12" customHeight="1" thickBot="1">
      <c r="A75" s="470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7" t="s">
        <v>346</v>
      </c>
      <c r="B76" s="448" t="s">
        <v>324</v>
      </c>
      <c r="C76" s="329"/>
    </row>
    <row r="77" spans="1:3" s="103" customFormat="1" ht="12" customHeight="1" thickBot="1">
      <c r="A77" s="469" t="s">
        <v>347</v>
      </c>
      <c r="B77" s="450" t="s">
        <v>325</v>
      </c>
      <c r="C77" s="329"/>
    </row>
    <row r="78" spans="1:3" s="102" customFormat="1" ht="12" customHeight="1" thickBot="1">
      <c r="A78" s="470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7" t="s">
        <v>348</v>
      </c>
      <c r="B79" s="448" t="s">
        <v>328</v>
      </c>
      <c r="C79" s="329"/>
    </row>
    <row r="80" spans="1:3" s="103" customFormat="1" ht="12" customHeight="1">
      <c r="A80" s="468" t="s">
        <v>349</v>
      </c>
      <c r="B80" s="449" t="s">
        <v>329</v>
      </c>
      <c r="C80" s="329"/>
    </row>
    <row r="81" spans="1:3" s="103" customFormat="1" ht="12" customHeight="1" thickBot="1">
      <c r="A81" s="469" t="s">
        <v>350</v>
      </c>
      <c r="B81" s="450" t="s">
        <v>330</v>
      </c>
      <c r="C81" s="329"/>
    </row>
    <row r="82" spans="1:3" s="103" customFormat="1" ht="12" customHeight="1" thickBot="1">
      <c r="A82" s="470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1" t="s">
        <v>332</v>
      </c>
      <c r="B83" s="448" t="s">
        <v>333</v>
      </c>
      <c r="C83" s="329"/>
    </row>
    <row r="84" spans="1:3" s="103" customFormat="1" ht="12" customHeight="1">
      <c r="A84" s="472" t="s">
        <v>334</v>
      </c>
      <c r="B84" s="449" t="s">
        <v>335</v>
      </c>
      <c r="C84" s="329"/>
    </row>
    <row r="85" spans="1:3" s="103" customFormat="1" ht="12" customHeight="1">
      <c r="A85" s="472" t="s">
        <v>336</v>
      </c>
      <c r="B85" s="449" t="s">
        <v>337</v>
      </c>
      <c r="C85" s="329"/>
    </row>
    <row r="86" spans="1:3" s="102" customFormat="1" ht="12" customHeight="1" thickBot="1">
      <c r="A86" s="473" t="s">
        <v>338</v>
      </c>
      <c r="B86" s="450" t="s">
        <v>339</v>
      </c>
      <c r="C86" s="329"/>
    </row>
    <row r="87" spans="1:3" s="102" customFormat="1" ht="12" customHeight="1" thickBot="1">
      <c r="A87" s="470" t="s">
        <v>340</v>
      </c>
      <c r="B87" s="319" t="s">
        <v>481</v>
      </c>
      <c r="C87" s="496"/>
    </row>
    <row r="88" spans="1:3" s="102" customFormat="1" ht="12" customHeight="1" thickBot="1">
      <c r="A88" s="470" t="s">
        <v>514</v>
      </c>
      <c r="B88" s="319" t="s">
        <v>341</v>
      </c>
      <c r="C88" s="496"/>
    </row>
    <row r="89" spans="1:3" s="102" customFormat="1" ht="12" customHeight="1" thickBot="1">
      <c r="A89" s="470" t="s">
        <v>515</v>
      </c>
      <c r="B89" s="455" t="s">
        <v>484</v>
      </c>
      <c r="C89" s="330">
        <f>+C66+C70+C75+C78+C82+C88+C87</f>
        <v>0</v>
      </c>
    </row>
    <row r="90" spans="1:3" s="102" customFormat="1" ht="12" customHeight="1" thickBot="1">
      <c r="A90" s="474" t="s">
        <v>516</v>
      </c>
      <c r="B90" s="456" t="s">
        <v>517</v>
      </c>
      <c r="C90" s="330">
        <f>+C65+C89</f>
        <v>0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0" t="s">
        <v>17</v>
      </c>
      <c r="B93" s="31" t="s">
        <v>521</v>
      </c>
      <c r="C93" s="323">
        <f>+C94+C95+C96+C97+C98+C111</f>
        <v>0</v>
      </c>
    </row>
    <row r="94" spans="1:3" ht="12" customHeight="1">
      <c r="A94" s="475" t="s">
        <v>99</v>
      </c>
      <c r="B94" s="10" t="s">
        <v>48</v>
      </c>
      <c r="C94" s="325"/>
    </row>
    <row r="95" spans="1:3" ht="12" customHeight="1">
      <c r="A95" s="468" t="s">
        <v>100</v>
      </c>
      <c r="B95" s="8" t="s">
        <v>180</v>
      </c>
      <c r="C95" s="326"/>
    </row>
    <row r="96" spans="1:3" ht="12" customHeight="1">
      <c r="A96" s="468" t="s">
        <v>101</v>
      </c>
      <c r="B96" s="8" t="s">
        <v>138</v>
      </c>
      <c r="C96" s="328"/>
    </row>
    <row r="97" spans="1:3" ht="12" customHeight="1">
      <c r="A97" s="468" t="s">
        <v>102</v>
      </c>
      <c r="B97" s="11" t="s">
        <v>181</v>
      </c>
      <c r="C97" s="328"/>
    </row>
    <row r="98" spans="1:3" ht="12" customHeight="1">
      <c r="A98" s="468" t="s">
        <v>112</v>
      </c>
      <c r="B98" s="19" t="s">
        <v>182</v>
      </c>
      <c r="C98" s="328"/>
    </row>
    <row r="99" spans="1:3" ht="12" customHeight="1">
      <c r="A99" s="468" t="s">
        <v>103</v>
      </c>
      <c r="B99" s="8" t="s">
        <v>518</v>
      </c>
      <c r="C99" s="328"/>
    </row>
    <row r="100" spans="1:3" ht="12" customHeight="1">
      <c r="A100" s="468" t="s">
        <v>104</v>
      </c>
      <c r="B100" s="153" t="s">
        <v>447</v>
      </c>
      <c r="C100" s="328"/>
    </row>
    <row r="101" spans="1:3" ht="12" customHeight="1">
      <c r="A101" s="468" t="s">
        <v>113</v>
      </c>
      <c r="B101" s="153" t="s">
        <v>446</v>
      </c>
      <c r="C101" s="328"/>
    </row>
    <row r="102" spans="1:3" ht="12" customHeight="1">
      <c r="A102" s="468" t="s">
        <v>114</v>
      </c>
      <c r="B102" s="153" t="s">
        <v>357</v>
      </c>
      <c r="C102" s="328"/>
    </row>
    <row r="103" spans="1:3" ht="12" customHeight="1">
      <c r="A103" s="468" t="s">
        <v>115</v>
      </c>
      <c r="B103" s="154" t="s">
        <v>358</v>
      </c>
      <c r="C103" s="328"/>
    </row>
    <row r="104" spans="1:3" ht="12" customHeight="1">
      <c r="A104" s="468" t="s">
        <v>116</v>
      </c>
      <c r="B104" s="154" t="s">
        <v>359</v>
      </c>
      <c r="C104" s="328"/>
    </row>
    <row r="105" spans="1:3" ht="12" customHeight="1">
      <c r="A105" s="468" t="s">
        <v>118</v>
      </c>
      <c r="B105" s="153" t="s">
        <v>360</v>
      </c>
      <c r="C105" s="328"/>
    </row>
    <row r="106" spans="1:3" ht="12" customHeight="1">
      <c r="A106" s="468" t="s">
        <v>183</v>
      </c>
      <c r="B106" s="153" t="s">
        <v>361</v>
      </c>
      <c r="C106" s="328"/>
    </row>
    <row r="107" spans="1:3" ht="12" customHeight="1">
      <c r="A107" s="468" t="s">
        <v>355</v>
      </c>
      <c r="B107" s="154" t="s">
        <v>362</v>
      </c>
      <c r="C107" s="328"/>
    </row>
    <row r="108" spans="1:3" ht="12" customHeight="1">
      <c r="A108" s="476" t="s">
        <v>356</v>
      </c>
      <c r="B108" s="155" t="s">
        <v>363</v>
      </c>
      <c r="C108" s="328"/>
    </row>
    <row r="109" spans="1:3" ht="12" customHeight="1">
      <c r="A109" s="468" t="s">
        <v>444</v>
      </c>
      <c r="B109" s="155" t="s">
        <v>364</v>
      </c>
      <c r="C109" s="328"/>
    </row>
    <row r="110" spans="1:3" ht="12" customHeight="1">
      <c r="A110" s="468" t="s">
        <v>445</v>
      </c>
      <c r="B110" s="154" t="s">
        <v>365</v>
      </c>
      <c r="C110" s="326"/>
    </row>
    <row r="111" spans="1:3" ht="12" customHeight="1">
      <c r="A111" s="468" t="s">
        <v>449</v>
      </c>
      <c r="B111" s="11" t="s">
        <v>49</v>
      </c>
      <c r="C111" s="326"/>
    </row>
    <row r="112" spans="1:3" ht="12" customHeight="1">
      <c r="A112" s="469" t="s">
        <v>450</v>
      </c>
      <c r="B112" s="8" t="s">
        <v>519</v>
      </c>
      <c r="C112" s="328"/>
    </row>
    <row r="113" spans="1:3" ht="12" customHeight="1" thickBot="1">
      <c r="A113" s="477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0</v>
      </c>
    </row>
    <row r="115" spans="1:3" ht="12" customHeight="1">
      <c r="A115" s="467" t="s">
        <v>105</v>
      </c>
      <c r="B115" s="8" t="s">
        <v>225</v>
      </c>
      <c r="C115" s="327"/>
    </row>
    <row r="116" spans="1:3" ht="12" customHeight="1">
      <c r="A116" s="467" t="s">
        <v>106</v>
      </c>
      <c r="B116" s="12" t="s">
        <v>370</v>
      </c>
      <c r="C116" s="327"/>
    </row>
    <row r="117" spans="1:3" ht="12" customHeight="1">
      <c r="A117" s="467" t="s">
        <v>107</v>
      </c>
      <c r="B117" s="12" t="s">
        <v>184</v>
      </c>
      <c r="C117" s="326"/>
    </row>
    <row r="118" spans="1:3" ht="12" customHeight="1">
      <c r="A118" s="467" t="s">
        <v>108</v>
      </c>
      <c r="B118" s="12" t="s">
        <v>371</v>
      </c>
      <c r="C118" s="292"/>
    </row>
    <row r="119" spans="1:3" ht="12" customHeight="1">
      <c r="A119" s="467" t="s">
        <v>109</v>
      </c>
      <c r="B119" s="321" t="s">
        <v>228</v>
      </c>
      <c r="C119" s="292"/>
    </row>
    <row r="120" spans="1:3" ht="12" customHeight="1">
      <c r="A120" s="467" t="s">
        <v>117</v>
      </c>
      <c r="B120" s="320" t="s">
        <v>433</v>
      </c>
      <c r="C120" s="292"/>
    </row>
    <row r="121" spans="1:3" ht="12" customHeight="1">
      <c r="A121" s="467" t="s">
        <v>119</v>
      </c>
      <c r="B121" s="444" t="s">
        <v>376</v>
      </c>
      <c r="C121" s="292"/>
    </row>
    <row r="122" spans="1:3" ht="12" customHeight="1">
      <c r="A122" s="467" t="s">
        <v>185</v>
      </c>
      <c r="B122" s="154" t="s">
        <v>359</v>
      </c>
      <c r="C122" s="292"/>
    </row>
    <row r="123" spans="1:3" ht="12" customHeight="1">
      <c r="A123" s="467" t="s">
        <v>186</v>
      </c>
      <c r="B123" s="154" t="s">
        <v>375</v>
      </c>
      <c r="C123" s="292"/>
    </row>
    <row r="124" spans="1:3" ht="12" customHeight="1">
      <c r="A124" s="467" t="s">
        <v>187</v>
      </c>
      <c r="B124" s="154" t="s">
        <v>374</v>
      </c>
      <c r="C124" s="292"/>
    </row>
    <row r="125" spans="1:3" ht="12" customHeight="1">
      <c r="A125" s="467" t="s">
        <v>367</v>
      </c>
      <c r="B125" s="154" t="s">
        <v>362</v>
      </c>
      <c r="C125" s="292"/>
    </row>
    <row r="126" spans="1:3" ht="12" customHeight="1">
      <c r="A126" s="467" t="s">
        <v>368</v>
      </c>
      <c r="B126" s="154" t="s">
        <v>373</v>
      </c>
      <c r="C126" s="292"/>
    </row>
    <row r="127" spans="1:3" ht="12" customHeight="1" thickBot="1">
      <c r="A127" s="476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0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7" t="s">
        <v>267</v>
      </c>
      <c r="B130" s="9" t="s">
        <v>524</v>
      </c>
      <c r="C130" s="292"/>
    </row>
    <row r="131" spans="1:3" ht="12" customHeight="1">
      <c r="A131" s="467" t="s">
        <v>270</v>
      </c>
      <c r="B131" s="9" t="s">
        <v>463</v>
      </c>
      <c r="C131" s="292"/>
    </row>
    <row r="132" spans="1:3" ht="12" customHeight="1" thickBot="1">
      <c r="A132" s="476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7" t="s">
        <v>92</v>
      </c>
      <c r="B134" s="9" t="s">
        <v>465</v>
      </c>
      <c r="C134" s="292"/>
    </row>
    <row r="135" spans="1:3" ht="12" customHeight="1">
      <c r="A135" s="467" t="s">
        <v>93</v>
      </c>
      <c r="B135" s="9" t="s">
        <v>457</v>
      </c>
      <c r="C135" s="292"/>
    </row>
    <row r="136" spans="1:3" ht="12" customHeight="1">
      <c r="A136" s="467" t="s">
        <v>94</v>
      </c>
      <c r="B136" s="9" t="s">
        <v>458</v>
      </c>
      <c r="C136" s="292"/>
    </row>
    <row r="137" spans="1:3" ht="12" customHeight="1">
      <c r="A137" s="467" t="s">
        <v>172</v>
      </c>
      <c r="B137" s="9" t="s">
        <v>522</v>
      </c>
      <c r="C137" s="292"/>
    </row>
    <row r="138" spans="1:3" ht="12" customHeight="1">
      <c r="A138" s="467" t="s">
        <v>173</v>
      </c>
      <c r="B138" s="9" t="s">
        <v>460</v>
      </c>
      <c r="C138" s="292"/>
    </row>
    <row r="139" spans="1:3" s="104" customFormat="1" ht="12" customHeight="1" thickBot="1">
      <c r="A139" s="476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0</v>
      </c>
      <c r="K140" s="274"/>
    </row>
    <row r="141" spans="1:3" ht="12.75">
      <c r="A141" s="467" t="s">
        <v>95</v>
      </c>
      <c r="B141" s="9" t="s">
        <v>377</v>
      </c>
      <c r="C141" s="292"/>
    </row>
    <row r="142" spans="1:3" ht="12" customHeight="1">
      <c r="A142" s="467" t="s">
        <v>96</v>
      </c>
      <c r="B142" s="9" t="s">
        <v>378</v>
      </c>
      <c r="C142" s="292"/>
    </row>
    <row r="143" spans="1:3" s="104" customFormat="1" ht="12" customHeight="1">
      <c r="A143" s="467" t="s">
        <v>291</v>
      </c>
      <c r="B143" s="9" t="s">
        <v>546</v>
      </c>
      <c r="C143" s="292"/>
    </row>
    <row r="144" spans="1:3" s="104" customFormat="1" ht="12" customHeight="1">
      <c r="A144" s="467" t="s">
        <v>292</v>
      </c>
      <c r="B144" s="9" t="s">
        <v>470</v>
      </c>
      <c r="C144" s="292"/>
    </row>
    <row r="145" spans="1:3" s="104" customFormat="1" ht="12" customHeight="1" thickBot="1">
      <c r="A145" s="476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7" t="s">
        <v>97</v>
      </c>
      <c r="B147" s="9" t="s">
        <v>466</v>
      </c>
      <c r="C147" s="292"/>
    </row>
    <row r="148" spans="1:3" s="104" customFormat="1" ht="12" customHeight="1">
      <c r="A148" s="467" t="s">
        <v>98</v>
      </c>
      <c r="B148" s="9" t="s">
        <v>473</v>
      </c>
      <c r="C148" s="292"/>
    </row>
    <row r="149" spans="1:3" s="104" customFormat="1" ht="12" customHeight="1">
      <c r="A149" s="467" t="s">
        <v>303</v>
      </c>
      <c r="B149" s="9" t="s">
        <v>468</v>
      </c>
      <c r="C149" s="292"/>
    </row>
    <row r="150" spans="1:3" ht="12.75" customHeight="1">
      <c r="A150" s="467" t="s">
        <v>304</v>
      </c>
      <c r="B150" s="9" t="s">
        <v>525</v>
      </c>
      <c r="C150" s="292"/>
    </row>
    <row r="151" spans="1:3" ht="12.75" customHeight="1" thickBot="1">
      <c r="A151" s="476" t="s">
        <v>472</v>
      </c>
      <c r="B151" s="7" t="s">
        <v>475</v>
      </c>
      <c r="C151" s="294"/>
    </row>
    <row r="152" spans="1:3" ht="12.75" customHeight="1" thickBot="1">
      <c r="A152" s="531" t="s">
        <v>24</v>
      </c>
      <c r="B152" s="134" t="s">
        <v>476</v>
      </c>
      <c r="C152" s="333"/>
    </row>
    <row r="153" spans="1:3" ht="12" customHeight="1" thickBot="1">
      <c r="A153" s="531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8">
        <f>+C129+C133+C140+C146+C152+C153</f>
        <v>0</v>
      </c>
    </row>
    <row r="155" spans="1:3" ht="13.5" thickBot="1">
      <c r="A155" s="478" t="s">
        <v>27</v>
      </c>
      <c r="B155" s="411" t="s">
        <v>478</v>
      </c>
      <c r="C155" s="458">
        <f>+C128+C154</f>
        <v>0</v>
      </c>
    </row>
    <row r="156" spans="1:3" ht="15" customHeight="1" thickBot="1">
      <c r="A156" s="419"/>
      <c r="B156" s="420"/>
      <c r="C156" s="421"/>
    </row>
    <row r="157" spans="1:3" ht="14.25" customHeight="1" thickBot="1">
      <c r="A157" s="271" t="s">
        <v>526</v>
      </c>
      <c r="B157" s="272"/>
      <c r="C157" s="131"/>
    </row>
    <row r="158" spans="1:3" ht="13.5" thickBot="1">
      <c r="A158" s="271" t="s">
        <v>203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46"/>
      <c r="B4" s="146"/>
    </row>
    <row r="5" spans="1:2" s="158" customFormat="1" ht="15.75">
      <c r="A5" s="93" t="s">
        <v>759</v>
      </c>
      <c r="B5" s="157"/>
    </row>
    <row r="6" spans="1:2" ht="12.75">
      <c r="A6" s="146"/>
      <c r="B6" s="146"/>
    </row>
    <row r="7" spans="1:2" ht="12.75">
      <c r="A7" s="146" t="s">
        <v>550</v>
      </c>
      <c r="B7" s="146" t="s">
        <v>493</v>
      </c>
    </row>
    <row r="8" spans="1:2" ht="12.75">
      <c r="A8" s="146" t="s">
        <v>551</v>
      </c>
      <c r="B8" s="146" t="s">
        <v>494</v>
      </c>
    </row>
    <row r="9" spans="1:2" ht="12.75">
      <c r="A9" s="146" t="s">
        <v>552</v>
      </c>
      <c r="B9" s="146" t="s">
        <v>495</v>
      </c>
    </row>
    <row r="10" spans="1:2" ht="12.75">
      <c r="A10" s="146"/>
      <c r="B10" s="146"/>
    </row>
    <row r="11" spans="1:2" ht="12.75">
      <c r="A11" s="146"/>
      <c r="B11" s="146"/>
    </row>
    <row r="12" spans="1:2" s="158" customFormat="1" ht="15.75">
      <c r="A12" s="93" t="str">
        <f>+CONCATENATE(LEFT(A5,4),". évi előirányzat KIADÁSOK")</f>
        <v>2017. évi előirányzat KIADÁSOK</v>
      </c>
      <c r="B12" s="157"/>
    </row>
    <row r="13" spans="1:2" ht="12.75">
      <c r="A13" s="146"/>
      <c r="B13" s="146"/>
    </row>
    <row r="14" spans="1:2" ht="12.75">
      <c r="A14" s="146" t="s">
        <v>553</v>
      </c>
      <c r="B14" s="146" t="s">
        <v>496</v>
      </c>
    </row>
    <row r="15" spans="1:2" ht="12.75">
      <c r="A15" s="146" t="s">
        <v>554</v>
      </c>
      <c r="B15" s="146" t="s">
        <v>497</v>
      </c>
    </row>
    <row r="16" spans="1:2" ht="12.75">
      <c r="A16" s="146" t="s">
        <v>555</v>
      </c>
      <c r="B16" s="146" t="s">
        <v>498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+CONCATENATE("9.2. melléklet a ……/",LEFT(ÖSSZEFÜGGÉSEK!A5,4),". (….) önkormányzati rendelethez")</f>
        <v>9.2. melléklet a ……/2017. (….) önkormányzati rendelethez</v>
      </c>
    </row>
    <row r="2" spans="1:3" s="490" customFormat="1" ht="25.5" customHeight="1">
      <c r="A2" s="438" t="s">
        <v>201</v>
      </c>
      <c r="B2" s="643" t="s">
        <v>701</v>
      </c>
      <c r="C2" s="647" t="s">
        <v>765</v>
      </c>
    </row>
    <row r="3" spans="1:3" s="490" customFormat="1" ht="24.75" thickBot="1">
      <c r="A3" s="483" t="s">
        <v>200</v>
      </c>
      <c r="B3" s="386" t="s">
        <v>405</v>
      </c>
      <c r="C3" s="399"/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6000000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712</v>
      </c>
      <c r="C23" s="342">
        <v>6000000</v>
      </c>
    </row>
    <row r="24" spans="1:3" s="493" customFormat="1" ht="12" customHeight="1" thickBot="1">
      <c r="A24" s="485" t="s">
        <v>108</v>
      </c>
      <c r="B24" s="8" t="s">
        <v>528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3" customFormat="1" ht="12" customHeight="1">
      <c r="A27" s="486" t="s">
        <v>267</v>
      </c>
      <c r="B27" s="487" t="s">
        <v>262</v>
      </c>
      <c r="C27" s="81"/>
    </row>
    <row r="28" spans="1:3" s="493" customFormat="1" ht="12" customHeight="1">
      <c r="A28" s="486" t="s">
        <v>270</v>
      </c>
      <c r="B28" s="487" t="s">
        <v>409</v>
      </c>
      <c r="C28" s="342"/>
    </row>
    <row r="29" spans="1:3" s="493" customFormat="1" ht="12" customHeight="1">
      <c r="A29" s="486" t="s">
        <v>271</v>
      </c>
      <c r="B29" s="488" t="s">
        <v>412</v>
      </c>
      <c r="C29" s="342"/>
    </row>
    <row r="30" spans="1:3" s="493" customFormat="1" ht="12" customHeight="1" thickBot="1">
      <c r="A30" s="485" t="s">
        <v>272</v>
      </c>
      <c r="B30" s="152" t="s">
        <v>530</v>
      </c>
      <c r="C30" s="88"/>
    </row>
    <row r="31" spans="1:3" s="493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3" customFormat="1" ht="12" customHeight="1">
      <c r="A32" s="486" t="s">
        <v>92</v>
      </c>
      <c r="B32" s="487" t="s">
        <v>294</v>
      </c>
      <c r="C32" s="81"/>
    </row>
    <row r="33" spans="1:3" s="493" customFormat="1" ht="12" customHeight="1">
      <c r="A33" s="486" t="s">
        <v>93</v>
      </c>
      <c r="B33" s="488" t="s">
        <v>295</v>
      </c>
      <c r="C33" s="345"/>
    </row>
    <row r="34" spans="1:3" s="493" customFormat="1" ht="12" customHeight="1" thickBot="1">
      <c r="A34" s="485" t="s">
        <v>94</v>
      </c>
      <c r="B34" s="152" t="s">
        <v>296</v>
      </c>
      <c r="C34" s="88"/>
    </row>
    <row r="35" spans="1:3" s="400" customFormat="1" ht="12" customHeight="1" thickBot="1">
      <c r="A35" s="224" t="s">
        <v>22</v>
      </c>
      <c r="B35" s="134" t="s">
        <v>382</v>
      </c>
      <c r="C35" s="371"/>
    </row>
    <row r="36" spans="1:3" s="400" customFormat="1" ht="12" customHeight="1" thickBot="1">
      <c r="A36" s="224" t="s">
        <v>23</v>
      </c>
      <c r="B36" s="134" t="s">
        <v>414</v>
      </c>
      <c r="C36" s="392"/>
    </row>
    <row r="37" spans="1:3" s="400" customFormat="1" ht="12" customHeight="1" thickBot="1">
      <c r="A37" s="216" t="s">
        <v>24</v>
      </c>
      <c r="B37" s="134" t="s">
        <v>415</v>
      </c>
      <c r="C37" s="393">
        <f>+C8+C20+C25+C26+C31+C35+C36</f>
        <v>6000000</v>
      </c>
    </row>
    <row r="38" spans="1:3" s="400" customFormat="1" ht="12" customHeight="1" thickBot="1">
      <c r="A38" s="260" t="s">
        <v>25</v>
      </c>
      <c r="B38" s="134" t="s">
        <v>416</v>
      </c>
      <c r="C38" s="393">
        <f>+C39+C40+C41</f>
        <v>53125334</v>
      </c>
    </row>
    <row r="39" spans="1:3" s="400" customFormat="1" ht="12" customHeight="1">
      <c r="A39" s="486" t="s">
        <v>417</v>
      </c>
      <c r="B39" s="487" t="s">
        <v>235</v>
      </c>
      <c r="C39" s="81"/>
    </row>
    <row r="40" spans="1:3" s="400" customFormat="1" ht="12" customHeight="1">
      <c r="A40" s="486" t="s">
        <v>418</v>
      </c>
      <c r="B40" s="488" t="s">
        <v>1</v>
      </c>
      <c r="C40" s="345"/>
    </row>
    <row r="41" spans="1:3" s="493" customFormat="1" ht="12" customHeight="1" thickBot="1">
      <c r="A41" s="485" t="s">
        <v>419</v>
      </c>
      <c r="B41" s="152" t="s">
        <v>420</v>
      </c>
      <c r="C41" s="88">
        <v>53125334</v>
      </c>
    </row>
    <row r="42" spans="1:3" s="493" customFormat="1" ht="15" customHeight="1" thickBot="1">
      <c r="A42" s="260" t="s">
        <v>26</v>
      </c>
      <c r="B42" s="261" t="s">
        <v>421</v>
      </c>
      <c r="C42" s="396">
        <f>+C37+C38</f>
        <v>59125334</v>
      </c>
    </row>
    <row r="43" spans="1:3" s="493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2" customFormat="1" ht="16.5" customHeight="1" thickBot="1">
      <c r="A45" s="266"/>
      <c r="B45" s="267" t="s">
        <v>58</v>
      </c>
      <c r="C45" s="396"/>
    </row>
    <row r="46" spans="1:3" s="494" customFormat="1" ht="12" customHeight="1" thickBot="1">
      <c r="A46" s="224" t="s">
        <v>17</v>
      </c>
      <c r="B46" s="134" t="s">
        <v>422</v>
      </c>
      <c r="C46" s="344">
        <f>SUM(C47:C51)</f>
        <v>59125334</v>
      </c>
    </row>
    <row r="47" spans="1:3" ht="12" customHeight="1">
      <c r="A47" s="485" t="s">
        <v>99</v>
      </c>
      <c r="B47" s="9" t="s">
        <v>48</v>
      </c>
      <c r="C47" s="81">
        <v>38170170</v>
      </c>
    </row>
    <row r="48" spans="1:3" ht="12" customHeight="1">
      <c r="A48" s="485" t="s">
        <v>100</v>
      </c>
      <c r="B48" s="8" t="s">
        <v>180</v>
      </c>
      <c r="C48" s="84">
        <v>10543164</v>
      </c>
    </row>
    <row r="49" spans="1:3" ht="12" customHeight="1">
      <c r="A49" s="485" t="s">
        <v>101</v>
      </c>
      <c r="B49" s="8" t="s">
        <v>138</v>
      </c>
      <c r="C49" s="84">
        <v>10412000</v>
      </c>
    </row>
    <row r="50" spans="1:3" ht="12" customHeight="1">
      <c r="A50" s="485" t="s">
        <v>102</v>
      </c>
      <c r="B50" s="8" t="s">
        <v>181</v>
      </c>
      <c r="C50" s="84"/>
    </row>
    <row r="51" spans="1:3" ht="12" customHeight="1" thickBot="1">
      <c r="A51" s="485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4" customFormat="1" ht="12" customHeight="1">
      <c r="A53" s="485" t="s">
        <v>105</v>
      </c>
      <c r="B53" s="9" t="s">
        <v>225</v>
      </c>
      <c r="C53" s="81"/>
    </row>
    <row r="54" spans="1:3" ht="12" customHeight="1">
      <c r="A54" s="485" t="s">
        <v>106</v>
      </c>
      <c r="B54" s="8" t="s">
        <v>184</v>
      </c>
      <c r="C54" s="84"/>
    </row>
    <row r="55" spans="1:3" ht="12" customHeight="1">
      <c r="A55" s="485" t="s">
        <v>107</v>
      </c>
      <c r="B55" s="8" t="s">
        <v>59</v>
      </c>
      <c r="C55" s="84"/>
    </row>
    <row r="56" spans="1:3" ht="12" customHeight="1" thickBot="1">
      <c r="A56" s="485" t="s">
        <v>108</v>
      </c>
      <c r="B56" s="8" t="s">
        <v>531</v>
      </c>
      <c r="C56" s="84"/>
    </row>
    <row r="57" spans="1:3" ht="12" customHeight="1" thickBot="1">
      <c r="A57" s="224" t="s">
        <v>19</v>
      </c>
      <c r="B57" s="134" t="s">
        <v>12</v>
      </c>
      <c r="C57" s="371"/>
    </row>
    <row r="58" spans="1:3" ht="15" customHeight="1" thickBot="1">
      <c r="A58" s="224" t="s">
        <v>20</v>
      </c>
      <c r="B58" s="268" t="s">
        <v>536</v>
      </c>
      <c r="C58" s="397">
        <f>+C46+C52+C57</f>
        <v>59125334</v>
      </c>
    </row>
    <row r="59" ht="13.5" thickBot="1">
      <c r="C59" s="398"/>
    </row>
    <row r="60" spans="1:3" ht="15" customHeight="1" thickBot="1">
      <c r="A60" s="271" t="s">
        <v>526</v>
      </c>
      <c r="B60" s="272"/>
      <c r="C60" s="131">
        <v>12</v>
      </c>
    </row>
    <row r="61" spans="1:3" ht="14.25" customHeight="1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06" zoomScaleNormal="106" workbookViewId="0" topLeftCell="A40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+CONCATENATE("9.2.1. melléklet a ……/",LEFT(ÖSSZEFÜGGÉSEK!A5,4),". (….) önkormányzati rendelethez")</f>
        <v>9.2.1. melléklet a ……/2017. (….) önkormányzati rendelethez</v>
      </c>
    </row>
    <row r="2" spans="1:3" s="490" customFormat="1" ht="25.5" customHeight="1">
      <c r="A2" s="438" t="s">
        <v>201</v>
      </c>
      <c r="B2" s="643" t="s">
        <v>701</v>
      </c>
      <c r="C2" s="648" t="s">
        <v>765</v>
      </c>
    </row>
    <row r="3" spans="1:3" s="490" customFormat="1" ht="24.75" thickBot="1">
      <c r="A3" s="483" t="s">
        <v>200</v>
      </c>
      <c r="B3" s="386" t="s">
        <v>703</v>
      </c>
      <c r="C3" s="399" t="s">
        <v>60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6000000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>
        <v>6000000</v>
      </c>
    </row>
    <row r="24" spans="1:3" s="493" customFormat="1" ht="12" customHeight="1" thickBot="1">
      <c r="A24" s="485" t="s">
        <v>108</v>
      </c>
      <c r="B24" s="8" t="s">
        <v>528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3" customFormat="1" ht="12" customHeight="1">
      <c r="A27" s="486" t="s">
        <v>267</v>
      </c>
      <c r="B27" s="487" t="s">
        <v>262</v>
      </c>
      <c r="C27" s="81"/>
    </row>
    <row r="28" spans="1:3" s="493" customFormat="1" ht="12" customHeight="1">
      <c r="A28" s="486" t="s">
        <v>270</v>
      </c>
      <c r="B28" s="487" t="s">
        <v>409</v>
      </c>
      <c r="C28" s="342"/>
    </row>
    <row r="29" spans="1:3" s="493" customFormat="1" ht="12" customHeight="1">
      <c r="A29" s="486" t="s">
        <v>271</v>
      </c>
      <c r="B29" s="488" t="s">
        <v>412</v>
      </c>
      <c r="C29" s="342"/>
    </row>
    <row r="30" spans="1:3" s="493" customFormat="1" ht="12" customHeight="1" thickBot="1">
      <c r="A30" s="485" t="s">
        <v>272</v>
      </c>
      <c r="B30" s="152" t="s">
        <v>530</v>
      </c>
      <c r="C30" s="88"/>
    </row>
    <row r="31" spans="1:3" s="493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3" customFormat="1" ht="12" customHeight="1">
      <c r="A32" s="486" t="s">
        <v>92</v>
      </c>
      <c r="B32" s="487" t="s">
        <v>294</v>
      </c>
      <c r="C32" s="81"/>
    </row>
    <row r="33" spans="1:3" s="493" customFormat="1" ht="12" customHeight="1">
      <c r="A33" s="486" t="s">
        <v>93</v>
      </c>
      <c r="B33" s="488" t="s">
        <v>295</v>
      </c>
      <c r="C33" s="345"/>
    </row>
    <row r="34" spans="1:3" s="493" customFormat="1" ht="12" customHeight="1" thickBot="1">
      <c r="A34" s="485" t="s">
        <v>94</v>
      </c>
      <c r="B34" s="152" t="s">
        <v>296</v>
      </c>
      <c r="C34" s="88"/>
    </row>
    <row r="35" spans="1:3" s="400" customFormat="1" ht="12" customHeight="1" thickBot="1">
      <c r="A35" s="224" t="s">
        <v>22</v>
      </c>
      <c r="B35" s="134" t="s">
        <v>382</v>
      </c>
      <c r="C35" s="371"/>
    </row>
    <row r="36" spans="1:3" s="400" customFormat="1" ht="12" customHeight="1" thickBot="1">
      <c r="A36" s="224" t="s">
        <v>23</v>
      </c>
      <c r="B36" s="134" t="s">
        <v>414</v>
      </c>
      <c r="C36" s="392"/>
    </row>
    <row r="37" spans="1:3" s="400" customFormat="1" ht="12" customHeight="1" thickBot="1">
      <c r="A37" s="216" t="s">
        <v>24</v>
      </c>
      <c r="B37" s="134" t="s">
        <v>415</v>
      </c>
      <c r="C37" s="393">
        <f>+C8+C20+C25+C26+C31+C35+C36</f>
        <v>6000000</v>
      </c>
    </row>
    <row r="38" spans="1:3" s="400" customFormat="1" ht="12" customHeight="1" thickBot="1">
      <c r="A38" s="260" t="s">
        <v>25</v>
      </c>
      <c r="B38" s="134" t="s">
        <v>416</v>
      </c>
      <c r="C38" s="393">
        <f>+C39+C40+C41</f>
        <v>53125334</v>
      </c>
    </row>
    <row r="39" spans="1:3" s="400" customFormat="1" ht="12" customHeight="1">
      <c r="A39" s="486" t="s">
        <v>417</v>
      </c>
      <c r="B39" s="487" t="s">
        <v>235</v>
      </c>
      <c r="C39" s="81"/>
    </row>
    <row r="40" spans="1:3" s="400" customFormat="1" ht="12" customHeight="1">
      <c r="A40" s="486" t="s">
        <v>418</v>
      </c>
      <c r="B40" s="488" t="s">
        <v>1</v>
      </c>
      <c r="C40" s="345"/>
    </row>
    <row r="41" spans="1:3" s="493" customFormat="1" ht="12" customHeight="1" thickBot="1">
      <c r="A41" s="485" t="s">
        <v>419</v>
      </c>
      <c r="B41" s="152" t="s">
        <v>420</v>
      </c>
      <c r="C41" s="88">
        <v>53125334</v>
      </c>
    </row>
    <row r="42" spans="1:3" s="493" customFormat="1" ht="15" customHeight="1" thickBot="1">
      <c r="A42" s="260" t="s">
        <v>26</v>
      </c>
      <c r="B42" s="261" t="s">
        <v>421</v>
      </c>
      <c r="C42" s="396">
        <f>+C37+C38</f>
        <v>59125334</v>
      </c>
    </row>
    <row r="43" spans="1:3" s="493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2" customFormat="1" ht="16.5" customHeight="1" thickBot="1">
      <c r="A45" s="266"/>
      <c r="B45" s="267" t="s">
        <v>58</v>
      </c>
      <c r="C45" s="396"/>
    </row>
    <row r="46" spans="1:3" s="494" customFormat="1" ht="12" customHeight="1" thickBot="1">
      <c r="A46" s="224" t="s">
        <v>17</v>
      </c>
      <c r="B46" s="134" t="s">
        <v>422</v>
      </c>
      <c r="C46" s="344">
        <f>SUM(C47:C51)</f>
        <v>59125334</v>
      </c>
    </row>
    <row r="47" spans="1:3" ht="12" customHeight="1">
      <c r="A47" s="485" t="s">
        <v>99</v>
      </c>
      <c r="B47" s="9" t="s">
        <v>48</v>
      </c>
      <c r="C47" s="81">
        <v>38170170</v>
      </c>
    </row>
    <row r="48" spans="1:3" ht="12" customHeight="1">
      <c r="A48" s="485" t="s">
        <v>100</v>
      </c>
      <c r="B48" s="8" t="s">
        <v>180</v>
      </c>
      <c r="C48" s="84">
        <v>10543164</v>
      </c>
    </row>
    <row r="49" spans="1:3" ht="12" customHeight="1">
      <c r="A49" s="485" t="s">
        <v>101</v>
      </c>
      <c r="B49" s="8" t="s">
        <v>138</v>
      </c>
      <c r="C49" s="84">
        <v>10412000</v>
      </c>
    </row>
    <row r="50" spans="1:3" ht="12" customHeight="1">
      <c r="A50" s="485" t="s">
        <v>102</v>
      </c>
      <c r="B50" s="8" t="s">
        <v>181</v>
      </c>
      <c r="C50" s="84"/>
    </row>
    <row r="51" spans="1:3" ht="12" customHeight="1" thickBot="1">
      <c r="A51" s="485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4" customFormat="1" ht="12" customHeight="1">
      <c r="A53" s="485" t="s">
        <v>105</v>
      </c>
      <c r="B53" s="9" t="s">
        <v>225</v>
      </c>
      <c r="C53" s="81"/>
    </row>
    <row r="54" spans="1:3" ht="12" customHeight="1">
      <c r="A54" s="485" t="s">
        <v>106</v>
      </c>
      <c r="B54" s="8" t="s">
        <v>184</v>
      </c>
      <c r="C54" s="84"/>
    </row>
    <row r="55" spans="1:3" ht="12" customHeight="1">
      <c r="A55" s="485" t="s">
        <v>107</v>
      </c>
      <c r="B55" s="8" t="s">
        <v>59</v>
      </c>
      <c r="C55" s="84"/>
    </row>
    <row r="56" spans="1:3" ht="12" customHeight="1" thickBot="1">
      <c r="A56" s="485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7">
        <f>+C46+C52+C57</f>
        <v>59125334</v>
      </c>
    </row>
    <row r="59" ht="15" customHeight="1" thickBot="1">
      <c r="C59" s="398"/>
    </row>
    <row r="60" spans="1:3" ht="14.25" customHeight="1" thickBot="1">
      <c r="A60" s="271" t="s">
        <v>526</v>
      </c>
      <c r="B60" s="272"/>
      <c r="C60" s="131">
        <v>12</v>
      </c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+CONCATENATE("9.2.2. melléklet a ……/",LEFT(ÖSSZEFÜGGÉSEK!A5,4),". (….) önkormányzati rendelethez")</f>
        <v>9.2.2. melléklet a ……/2017. (….) önkormányzati rendelethez</v>
      </c>
    </row>
    <row r="2" spans="1:3" s="490" customFormat="1" ht="25.5" customHeight="1">
      <c r="A2" s="438" t="s">
        <v>201</v>
      </c>
      <c r="B2" s="643" t="s">
        <v>701</v>
      </c>
      <c r="C2" s="648" t="s">
        <v>765</v>
      </c>
    </row>
    <row r="3" spans="1:3" s="490" customFormat="1" ht="24.75" thickBot="1">
      <c r="A3" s="483" t="s">
        <v>200</v>
      </c>
      <c r="B3" s="386" t="s">
        <v>699</v>
      </c>
      <c r="C3" s="399" t="s">
        <v>61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528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3" customFormat="1" ht="12" customHeight="1">
      <c r="A27" s="486" t="s">
        <v>267</v>
      </c>
      <c r="B27" s="487" t="s">
        <v>262</v>
      </c>
      <c r="C27" s="81"/>
    </row>
    <row r="28" spans="1:3" s="493" customFormat="1" ht="12" customHeight="1">
      <c r="A28" s="486" t="s">
        <v>270</v>
      </c>
      <c r="B28" s="487" t="s">
        <v>409</v>
      </c>
      <c r="C28" s="342"/>
    </row>
    <row r="29" spans="1:3" s="493" customFormat="1" ht="12" customHeight="1">
      <c r="A29" s="486" t="s">
        <v>271</v>
      </c>
      <c r="B29" s="488" t="s">
        <v>412</v>
      </c>
      <c r="C29" s="342"/>
    </row>
    <row r="30" spans="1:3" s="493" customFormat="1" ht="12" customHeight="1" thickBot="1">
      <c r="A30" s="485" t="s">
        <v>272</v>
      </c>
      <c r="B30" s="152" t="s">
        <v>530</v>
      </c>
      <c r="C30" s="88"/>
    </row>
    <row r="31" spans="1:3" s="493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3" customFormat="1" ht="12" customHeight="1">
      <c r="A32" s="486" t="s">
        <v>92</v>
      </c>
      <c r="B32" s="487" t="s">
        <v>294</v>
      </c>
      <c r="C32" s="81"/>
    </row>
    <row r="33" spans="1:3" s="493" customFormat="1" ht="12" customHeight="1">
      <c r="A33" s="486" t="s">
        <v>93</v>
      </c>
      <c r="B33" s="488" t="s">
        <v>295</v>
      </c>
      <c r="C33" s="345"/>
    </row>
    <row r="34" spans="1:3" s="493" customFormat="1" ht="12" customHeight="1" thickBot="1">
      <c r="A34" s="485" t="s">
        <v>94</v>
      </c>
      <c r="B34" s="152" t="s">
        <v>296</v>
      </c>
      <c r="C34" s="88"/>
    </row>
    <row r="35" spans="1:3" s="400" customFormat="1" ht="12" customHeight="1" thickBot="1">
      <c r="A35" s="224" t="s">
        <v>22</v>
      </c>
      <c r="B35" s="134" t="s">
        <v>382</v>
      </c>
      <c r="C35" s="371"/>
    </row>
    <row r="36" spans="1:3" s="400" customFormat="1" ht="12" customHeight="1" thickBot="1">
      <c r="A36" s="224" t="s">
        <v>23</v>
      </c>
      <c r="B36" s="134" t="s">
        <v>414</v>
      </c>
      <c r="C36" s="392"/>
    </row>
    <row r="37" spans="1:3" s="400" customFormat="1" ht="12" customHeight="1" thickBot="1">
      <c r="A37" s="216" t="s">
        <v>24</v>
      </c>
      <c r="B37" s="134" t="s">
        <v>415</v>
      </c>
      <c r="C37" s="393">
        <f>+C8+C20+C25+C26+C31+C35+C36</f>
        <v>0</v>
      </c>
    </row>
    <row r="38" spans="1:3" s="400" customFormat="1" ht="12" customHeight="1" thickBot="1">
      <c r="A38" s="260" t="s">
        <v>25</v>
      </c>
      <c r="B38" s="134" t="s">
        <v>416</v>
      </c>
      <c r="C38" s="393">
        <f>+C39+C40+C41</f>
        <v>0</v>
      </c>
    </row>
    <row r="39" spans="1:3" s="400" customFormat="1" ht="12" customHeight="1">
      <c r="A39" s="486" t="s">
        <v>417</v>
      </c>
      <c r="B39" s="487" t="s">
        <v>235</v>
      </c>
      <c r="C39" s="81"/>
    </row>
    <row r="40" spans="1:3" s="400" customFormat="1" ht="12" customHeight="1">
      <c r="A40" s="486" t="s">
        <v>418</v>
      </c>
      <c r="B40" s="488" t="s">
        <v>1</v>
      </c>
      <c r="C40" s="345"/>
    </row>
    <row r="41" spans="1:3" s="493" customFormat="1" ht="12" customHeight="1" thickBot="1">
      <c r="A41" s="485" t="s">
        <v>419</v>
      </c>
      <c r="B41" s="152" t="s">
        <v>420</v>
      </c>
      <c r="C41" s="88">
        <v>0</v>
      </c>
    </row>
    <row r="42" spans="1:3" s="493" customFormat="1" ht="15" customHeight="1" thickBot="1">
      <c r="A42" s="260" t="s">
        <v>26</v>
      </c>
      <c r="B42" s="261" t="s">
        <v>421</v>
      </c>
      <c r="C42" s="396">
        <f>+C37+C38</f>
        <v>0</v>
      </c>
    </row>
    <row r="43" spans="1:3" s="493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2" customFormat="1" ht="16.5" customHeight="1" thickBot="1">
      <c r="A45" s="266"/>
      <c r="B45" s="267" t="s">
        <v>58</v>
      </c>
      <c r="C45" s="396"/>
    </row>
    <row r="46" spans="1:3" s="494" customFormat="1" ht="12" customHeight="1" thickBot="1">
      <c r="A46" s="224" t="s">
        <v>17</v>
      </c>
      <c r="B46" s="134" t="s">
        <v>422</v>
      </c>
      <c r="C46" s="344">
        <f>SUM(C47:C51)</f>
        <v>0</v>
      </c>
    </row>
    <row r="47" spans="1:3" ht="12" customHeight="1">
      <c r="A47" s="485" t="s">
        <v>99</v>
      </c>
      <c r="B47" s="9" t="s">
        <v>48</v>
      </c>
      <c r="C47" s="81"/>
    </row>
    <row r="48" spans="1:3" ht="12" customHeight="1">
      <c r="A48" s="485" t="s">
        <v>100</v>
      </c>
      <c r="B48" s="8" t="s">
        <v>180</v>
      </c>
      <c r="C48" s="84"/>
    </row>
    <row r="49" spans="1:3" ht="12" customHeight="1">
      <c r="A49" s="485" t="s">
        <v>101</v>
      </c>
      <c r="B49" s="8" t="s">
        <v>138</v>
      </c>
      <c r="C49" s="84"/>
    </row>
    <row r="50" spans="1:3" ht="12" customHeight="1">
      <c r="A50" s="485" t="s">
        <v>102</v>
      </c>
      <c r="B50" s="8" t="s">
        <v>181</v>
      </c>
      <c r="C50" s="84"/>
    </row>
    <row r="51" spans="1:3" ht="12" customHeight="1" thickBot="1">
      <c r="A51" s="485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4" customFormat="1" ht="12" customHeight="1">
      <c r="A53" s="485" t="s">
        <v>105</v>
      </c>
      <c r="B53" s="9" t="s">
        <v>225</v>
      </c>
      <c r="C53" s="81">
        <v>0</v>
      </c>
    </row>
    <row r="54" spans="1:3" ht="12" customHeight="1">
      <c r="A54" s="485" t="s">
        <v>106</v>
      </c>
      <c r="B54" s="8" t="s">
        <v>184</v>
      </c>
      <c r="C54" s="84"/>
    </row>
    <row r="55" spans="1:3" ht="12" customHeight="1">
      <c r="A55" s="485" t="s">
        <v>107</v>
      </c>
      <c r="B55" s="8" t="s">
        <v>59</v>
      </c>
      <c r="C55" s="84"/>
    </row>
    <row r="56" spans="1:3" ht="12" customHeight="1" thickBot="1">
      <c r="A56" s="485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7">
        <f>+C46+C52+C57</f>
        <v>0</v>
      </c>
    </row>
    <row r="59" ht="15" customHeight="1" thickBot="1">
      <c r="C59" s="398"/>
    </row>
    <row r="60" spans="1:3" ht="14.25" customHeight="1" thickBot="1">
      <c r="A60" s="271" t="s">
        <v>526</v>
      </c>
      <c r="B60" s="272"/>
      <c r="C60" s="131"/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+CONCATENATE("9.2.3. melléklet a ……/",LEFT(ÖSSZEFÜGGÉSEK!A5,4),". (….) önkormányzati rendelethez")</f>
        <v>9.2.3. melléklet a ……/2017. (….) önkormányzati rendelethez</v>
      </c>
    </row>
    <row r="2" spans="1:3" s="490" customFormat="1" ht="25.5" customHeight="1">
      <c r="A2" s="438" t="s">
        <v>201</v>
      </c>
      <c r="B2" s="643" t="s">
        <v>701</v>
      </c>
      <c r="C2" s="648" t="s">
        <v>765</v>
      </c>
    </row>
    <row r="3" spans="1:3" s="490" customFormat="1" ht="24.75" thickBot="1">
      <c r="A3" s="483" t="s">
        <v>200</v>
      </c>
      <c r="B3" s="386" t="s">
        <v>702</v>
      </c>
      <c r="C3" s="399" t="s">
        <v>434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528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3" customFormat="1" ht="12" customHeight="1">
      <c r="A27" s="486" t="s">
        <v>267</v>
      </c>
      <c r="B27" s="487" t="s">
        <v>262</v>
      </c>
      <c r="C27" s="81"/>
    </row>
    <row r="28" spans="1:3" s="493" customFormat="1" ht="12" customHeight="1">
      <c r="A28" s="486" t="s">
        <v>270</v>
      </c>
      <c r="B28" s="487" t="s">
        <v>409</v>
      </c>
      <c r="C28" s="342"/>
    </row>
    <row r="29" spans="1:3" s="493" customFormat="1" ht="12" customHeight="1">
      <c r="A29" s="486" t="s">
        <v>271</v>
      </c>
      <c r="B29" s="488" t="s">
        <v>412</v>
      </c>
      <c r="C29" s="342"/>
    </row>
    <row r="30" spans="1:3" s="493" customFormat="1" ht="12" customHeight="1" thickBot="1">
      <c r="A30" s="485" t="s">
        <v>272</v>
      </c>
      <c r="B30" s="152" t="s">
        <v>530</v>
      </c>
      <c r="C30" s="88"/>
    </row>
    <row r="31" spans="1:3" s="493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3" customFormat="1" ht="12" customHeight="1">
      <c r="A32" s="486" t="s">
        <v>92</v>
      </c>
      <c r="B32" s="487" t="s">
        <v>294</v>
      </c>
      <c r="C32" s="81"/>
    </row>
    <row r="33" spans="1:3" s="493" customFormat="1" ht="12" customHeight="1">
      <c r="A33" s="486" t="s">
        <v>93</v>
      </c>
      <c r="B33" s="488" t="s">
        <v>295</v>
      </c>
      <c r="C33" s="345"/>
    </row>
    <row r="34" spans="1:3" s="493" customFormat="1" ht="12" customHeight="1" thickBot="1">
      <c r="A34" s="485" t="s">
        <v>94</v>
      </c>
      <c r="B34" s="152" t="s">
        <v>296</v>
      </c>
      <c r="C34" s="88"/>
    </row>
    <row r="35" spans="1:3" s="400" customFormat="1" ht="12" customHeight="1" thickBot="1">
      <c r="A35" s="224" t="s">
        <v>22</v>
      </c>
      <c r="B35" s="134" t="s">
        <v>382</v>
      </c>
      <c r="C35" s="371"/>
    </row>
    <row r="36" spans="1:3" s="400" customFormat="1" ht="12" customHeight="1" thickBot="1">
      <c r="A36" s="224" t="s">
        <v>23</v>
      </c>
      <c r="B36" s="134" t="s">
        <v>414</v>
      </c>
      <c r="C36" s="392"/>
    </row>
    <row r="37" spans="1:3" s="400" customFormat="1" ht="12" customHeight="1" thickBot="1">
      <c r="A37" s="216" t="s">
        <v>24</v>
      </c>
      <c r="B37" s="134" t="s">
        <v>415</v>
      </c>
      <c r="C37" s="393">
        <f>+C8+C20+C25+C26+C31+C35+C36</f>
        <v>0</v>
      </c>
    </row>
    <row r="38" spans="1:3" s="400" customFormat="1" ht="12" customHeight="1" thickBot="1">
      <c r="A38" s="260" t="s">
        <v>25</v>
      </c>
      <c r="B38" s="134" t="s">
        <v>416</v>
      </c>
      <c r="C38" s="393">
        <f>+C39+C40+C41</f>
        <v>0</v>
      </c>
    </row>
    <row r="39" spans="1:3" s="400" customFormat="1" ht="12" customHeight="1">
      <c r="A39" s="486" t="s">
        <v>417</v>
      </c>
      <c r="B39" s="487" t="s">
        <v>235</v>
      </c>
      <c r="C39" s="81"/>
    </row>
    <row r="40" spans="1:3" s="400" customFormat="1" ht="12" customHeight="1">
      <c r="A40" s="486" t="s">
        <v>418</v>
      </c>
      <c r="B40" s="488" t="s">
        <v>1</v>
      </c>
      <c r="C40" s="345"/>
    </row>
    <row r="41" spans="1:3" s="493" customFormat="1" ht="12" customHeight="1" thickBot="1">
      <c r="A41" s="485" t="s">
        <v>419</v>
      </c>
      <c r="B41" s="152" t="s">
        <v>420</v>
      </c>
      <c r="C41" s="88"/>
    </row>
    <row r="42" spans="1:3" s="493" customFormat="1" ht="15" customHeight="1" thickBot="1">
      <c r="A42" s="260" t="s">
        <v>26</v>
      </c>
      <c r="B42" s="261" t="s">
        <v>421</v>
      </c>
      <c r="C42" s="396">
        <f>+C37+C38</f>
        <v>0</v>
      </c>
    </row>
    <row r="43" spans="1:3" s="493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2" customFormat="1" ht="16.5" customHeight="1" thickBot="1">
      <c r="A45" s="266"/>
      <c r="B45" s="267" t="s">
        <v>58</v>
      </c>
      <c r="C45" s="396"/>
    </row>
    <row r="46" spans="1:3" s="494" customFormat="1" ht="12" customHeight="1" thickBot="1">
      <c r="A46" s="224" t="s">
        <v>17</v>
      </c>
      <c r="B46" s="134" t="s">
        <v>422</v>
      </c>
      <c r="C46" s="344">
        <f>SUM(C47:C51)</f>
        <v>0</v>
      </c>
    </row>
    <row r="47" spans="1:3" ht="12" customHeight="1">
      <c r="A47" s="485" t="s">
        <v>99</v>
      </c>
      <c r="B47" s="9" t="s">
        <v>48</v>
      </c>
      <c r="C47" s="81"/>
    </row>
    <row r="48" spans="1:3" ht="12" customHeight="1">
      <c r="A48" s="485" t="s">
        <v>100</v>
      </c>
      <c r="B48" s="8" t="s">
        <v>180</v>
      </c>
      <c r="C48" s="84"/>
    </row>
    <row r="49" spans="1:3" ht="12" customHeight="1">
      <c r="A49" s="485" t="s">
        <v>101</v>
      </c>
      <c r="B49" s="8" t="s">
        <v>138</v>
      </c>
      <c r="C49" s="84"/>
    </row>
    <row r="50" spans="1:3" ht="12" customHeight="1">
      <c r="A50" s="485" t="s">
        <v>102</v>
      </c>
      <c r="B50" s="8" t="s">
        <v>181</v>
      </c>
      <c r="C50" s="84"/>
    </row>
    <row r="51" spans="1:3" ht="12" customHeight="1" thickBot="1">
      <c r="A51" s="485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4" customFormat="1" ht="12" customHeight="1">
      <c r="A53" s="485" t="s">
        <v>105</v>
      </c>
      <c r="B53" s="9" t="s">
        <v>225</v>
      </c>
      <c r="C53" s="81"/>
    </row>
    <row r="54" spans="1:3" ht="12" customHeight="1">
      <c r="A54" s="485" t="s">
        <v>106</v>
      </c>
      <c r="B54" s="8" t="s">
        <v>184</v>
      </c>
      <c r="C54" s="84"/>
    </row>
    <row r="55" spans="1:3" ht="12" customHeight="1">
      <c r="A55" s="485" t="s">
        <v>107</v>
      </c>
      <c r="B55" s="8" t="s">
        <v>59</v>
      </c>
      <c r="C55" s="84"/>
    </row>
    <row r="56" spans="1:3" ht="12" customHeight="1" thickBot="1">
      <c r="A56" s="485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7">
        <f>+C46+C52+C57</f>
        <v>0</v>
      </c>
    </row>
    <row r="59" ht="15" customHeight="1" thickBot="1">
      <c r="C59" s="398"/>
    </row>
    <row r="60" spans="1:3" ht="14.25" customHeight="1" thickBot="1">
      <c r="A60" s="271" t="s">
        <v>526</v>
      </c>
      <c r="B60" s="272"/>
      <c r="C60" s="131"/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+CONCATENATE("9.3. melléklet a ……/",LEFT(ÖSSZEFÜGGÉSEK!A5,4),". (….) önkormányzati rendelethez")</f>
        <v>9.3. melléklet a ……/2017. (….) önkormányzati rendelethez</v>
      </c>
    </row>
    <row r="2" spans="1:3" s="490" customFormat="1" ht="25.5" customHeight="1">
      <c r="A2" s="574" t="s">
        <v>201</v>
      </c>
      <c r="B2" s="385" t="s">
        <v>623</v>
      </c>
      <c r="C2" s="648" t="s">
        <v>765</v>
      </c>
    </row>
    <row r="3" spans="1:3" s="490" customFormat="1" ht="24.75" thickBot="1">
      <c r="A3" s="483" t="s">
        <v>200</v>
      </c>
      <c r="B3" s="386" t="s">
        <v>405</v>
      </c>
      <c r="C3" s="399" t="s">
        <v>53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12852400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>
        <v>0</v>
      </c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>
        <v>4120000</v>
      </c>
    </row>
    <row r="14" spans="1:3" s="400" customFormat="1" ht="12" customHeight="1">
      <c r="A14" s="485" t="s">
        <v>103</v>
      </c>
      <c r="B14" s="8" t="s">
        <v>406</v>
      </c>
      <c r="C14" s="342">
        <v>2732400</v>
      </c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>
        <v>6000000</v>
      </c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532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3" customFormat="1" ht="12" customHeight="1">
      <c r="A27" s="486" t="s">
        <v>267</v>
      </c>
      <c r="B27" s="487" t="s">
        <v>409</v>
      </c>
      <c r="C27" s="81"/>
    </row>
    <row r="28" spans="1:3" s="493" customFormat="1" ht="12" customHeight="1">
      <c r="A28" s="486" t="s">
        <v>270</v>
      </c>
      <c r="B28" s="488" t="s">
        <v>412</v>
      </c>
      <c r="C28" s="345"/>
    </row>
    <row r="29" spans="1:3" s="493" customFormat="1" ht="12" customHeight="1" thickBot="1">
      <c r="A29" s="485" t="s">
        <v>271</v>
      </c>
      <c r="B29" s="152" t="s">
        <v>533</v>
      </c>
      <c r="C29" s="88"/>
    </row>
    <row r="30" spans="1:3" s="493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3" customFormat="1" ht="12" customHeight="1">
      <c r="A31" s="486" t="s">
        <v>92</v>
      </c>
      <c r="B31" s="487" t="s">
        <v>294</v>
      </c>
      <c r="C31" s="81"/>
    </row>
    <row r="32" spans="1:3" s="493" customFormat="1" ht="12" customHeight="1">
      <c r="A32" s="486" t="s">
        <v>93</v>
      </c>
      <c r="B32" s="488" t="s">
        <v>295</v>
      </c>
      <c r="C32" s="345"/>
    </row>
    <row r="33" spans="1:3" s="493" customFormat="1" ht="12" customHeight="1" thickBot="1">
      <c r="A33" s="485" t="s">
        <v>94</v>
      </c>
      <c r="B33" s="152" t="s">
        <v>296</v>
      </c>
      <c r="C33" s="88"/>
    </row>
    <row r="34" spans="1:3" s="400" customFormat="1" ht="12" customHeight="1" thickBot="1">
      <c r="A34" s="224" t="s">
        <v>22</v>
      </c>
      <c r="B34" s="134" t="s">
        <v>382</v>
      </c>
      <c r="C34" s="371"/>
    </row>
    <row r="35" spans="1:3" s="400" customFormat="1" ht="12" customHeight="1" thickBot="1">
      <c r="A35" s="224" t="s">
        <v>23</v>
      </c>
      <c r="B35" s="134" t="s">
        <v>414</v>
      </c>
      <c r="C35" s="392"/>
    </row>
    <row r="36" spans="1:3" s="400" customFormat="1" ht="12" customHeight="1" thickBot="1">
      <c r="A36" s="216" t="s">
        <v>24</v>
      </c>
      <c r="B36" s="134" t="s">
        <v>534</v>
      </c>
      <c r="C36" s="393">
        <f>+C8+C20+C25+C26+C30+C34+C35</f>
        <v>12852400</v>
      </c>
    </row>
    <row r="37" spans="1:3" s="400" customFormat="1" ht="12" customHeight="1" thickBot="1">
      <c r="A37" s="260" t="s">
        <v>25</v>
      </c>
      <c r="B37" s="134" t="s">
        <v>416</v>
      </c>
      <c r="C37" s="393">
        <f>+C38+C39+C40</f>
        <v>92757193</v>
      </c>
    </row>
    <row r="38" spans="1:3" s="400" customFormat="1" ht="12" customHeight="1">
      <c r="A38" s="486" t="s">
        <v>417</v>
      </c>
      <c r="B38" s="487" t="s">
        <v>235</v>
      </c>
      <c r="C38" s="81"/>
    </row>
    <row r="39" spans="1:3" s="400" customFormat="1" ht="12" customHeight="1">
      <c r="A39" s="486" t="s">
        <v>418</v>
      </c>
      <c r="B39" s="488" t="s">
        <v>1</v>
      </c>
      <c r="C39" s="345"/>
    </row>
    <row r="40" spans="1:3" s="493" customFormat="1" ht="12" customHeight="1" thickBot="1">
      <c r="A40" s="485" t="s">
        <v>419</v>
      </c>
      <c r="B40" s="152" t="s">
        <v>420</v>
      </c>
      <c r="C40" s="88">
        <v>92757193</v>
      </c>
    </row>
    <row r="41" spans="1:3" s="493" customFormat="1" ht="15" customHeight="1" thickBot="1">
      <c r="A41" s="260" t="s">
        <v>26</v>
      </c>
      <c r="B41" s="261" t="s">
        <v>421</v>
      </c>
      <c r="C41" s="396">
        <f>C36+C37</f>
        <v>105609593</v>
      </c>
    </row>
    <row r="42" spans="1:3" s="493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2" customFormat="1" ht="16.5" customHeight="1" thickBot="1">
      <c r="A44" s="266"/>
      <c r="B44" s="267" t="s">
        <v>58</v>
      </c>
      <c r="C44" s="396"/>
    </row>
    <row r="45" spans="1:3" s="494" customFormat="1" ht="12" customHeight="1" thickBot="1">
      <c r="A45" s="224" t="s">
        <v>17</v>
      </c>
      <c r="B45" s="134" t="s">
        <v>422</v>
      </c>
      <c r="C45" s="344">
        <f>SUM(C46:C50)</f>
        <v>105609593</v>
      </c>
    </row>
    <row r="46" spans="1:3" ht="12" customHeight="1">
      <c r="A46" s="485" t="s">
        <v>99</v>
      </c>
      <c r="B46" s="9" t="s">
        <v>48</v>
      </c>
      <c r="C46" s="81">
        <v>56633000</v>
      </c>
    </row>
    <row r="47" spans="1:3" ht="12" customHeight="1">
      <c r="A47" s="485" t="s">
        <v>100</v>
      </c>
      <c r="B47" s="8" t="s">
        <v>180</v>
      </c>
      <c r="C47" s="84">
        <v>16715466</v>
      </c>
    </row>
    <row r="48" spans="1:3" ht="12" customHeight="1">
      <c r="A48" s="485" t="s">
        <v>101</v>
      </c>
      <c r="B48" s="8" t="s">
        <v>138</v>
      </c>
      <c r="C48" s="84">
        <v>32261127</v>
      </c>
    </row>
    <row r="49" spans="1:3" ht="12" customHeight="1">
      <c r="A49" s="485" t="s">
        <v>102</v>
      </c>
      <c r="B49" s="8" t="s">
        <v>181</v>
      </c>
      <c r="C49" s="84"/>
    </row>
    <row r="50" spans="1:3" ht="12" customHeight="1" thickBot="1">
      <c r="A50" s="485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4" customFormat="1" ht="12" customHeight="1">
      <c r="A52" s="485" t="s">
        <v>105</v>
      </c>
      <c r="B52" s="9" t="s">
        <v>225</v>
      </c>
      <c r="C52" s="81"/>
    </row>
    <row r="53" spans="1:3" ht="12" customHeight="1">
      <c r="A53" s="485" t="s">
        <v>106</v>
      </c>
      <c r="B53" s="8" t="s">
        <v>184</v>
      </c>
      <c r="C53" s="84"/>
    </row>
    <row r="54" spans="1:3" ht="12" customHeight="1">
      <c r="A54" s="485" t="s">
        <v>107</v>
      </c>
      <c r="B54" s="8" t="s">
        <v>59</v>
      </c>
      <c r="C54" s="84"/>
    </row>
    <row r="55" spans="1:3" ht="12" customHeight="1" thickBot="1">
      <c r="A55" s="485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7">
        <f>+C45+C51+C56</f>
        <v>105609593</v>
      </c>
    </row>
    <row r="58" ht="15" customHeight="1" thickBot="1">
      <c r="C58" s="398"/>
    </row>
    <row r="59" spans="1:3" ht="14.25" customHeight="1" thickBot="1">
      <c r="A59" s="271" t="s">
        <v>526</v>
      </c>
      <c r="B59" s="272"/>
      <c r="C59" s="131">
        <v>23</v>
      </c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8" zoomScaleNormal="118" workbookViewId="0" topLeftCell="A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+CONCATENATE("9.3.1. melléklet a ……/",LEFT(ÖSSZEFÜGGÉSEK!A5,4),". (….) önkormányzati rendelethez")</f>
        <v>9.3.1. melléklet a ……/2017. (….) önkormányzati rendelethez</v>
      </c>
    </row>
    <row r="2" spans="1:3" s="490" customFormat="1" ht="25.5" customHeight="1">
      <c r="A2" s="438" t="s">
        <v>201</v>
      </c>
      <c r="B2" s="385" t="s">
        <v>623</v>
      </c>
      <c r="C2" s="648" t="s">
        <v>765</v>
      </c>
    </row>
    <row r="3" spans="1:3" s="490" customFormat="1" ht="24.75" thickBot="1">
      <c r="A3" s="483" t="s">
        <v>200</v>
      </c>
      <c r="B3" s="386" t="s">
        <v>698</v>
      </c>
      <c r="C3" s="399" t="s">
        <v>60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12852400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>
        <v>4120000</v>
      </c>
    </row>
    <row r="14" spans="1:3" s="400" customFormat="1" ht="12" customHeight="1">
      <c r="A14" s="485" t="s">
        <v>103</v>
      </c>
      <c r="B14" s="8" t="s">
        <v>406</v>
      </c>
      <c r="C14" s="342">
        <v>2732400</v>
      </c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>
        <v>6000000</v>
      </c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532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3" customFormat="1" ht="12" customHeight="1">
      <c r="A27" s="486" t="s">
        <v>267</v>
      </c>
      <c r="B27" s="487" t="s">
        <v>409</v>
      </c>
      <c r="C27" s="81"/>
    </row>
    <row r="28" spans="1:3" s="493" customFormat="1" ht="12" customHeight="1">
      <c r="A28" s="486" t="s">
        <v>270</v>
      </c>
      <c r="B28" s="488" t="s">
        <v>412</v>
      </c>
      <c r="C28" s="345"/>
    </row>
    <row r="29" spans="1:3" s="493" customFormat="1" ht="12" customHeight="1" thickBot="1">
      <c r="A29" s="485" t="s">
        <v>271</v>
      </c>
      <c r="B29" s="152" t="s">
        <v>533</v>
      </c>
      <c r="C29" s="88"/>
    </row>
    <row r="30" spans="1:3" s="493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3" customFormat="1" ht="12" customHeight="1">
      <c r="A31" s="486" t="s">
        <v>92</v>
      </c>
      <c r="B31" s="487" t="s">
        <v>294</v>
      </c>
      <c r="C31" s="81"/>
    </row>
    <row r="32" spans="1:3" s="493" customFormat="1" ht="12" customHeight="1">
      <c r="A32" s="486" t="s">
        <v>93</v>
      </c>
      <c r="B32" s="488" t="s">
        <v>295</v>
      </c>
      <c r="C32" s="345"/>
    </row>
    <row r="33" spans="1:3" s="493" customFormat="1" ht="12" customHeight="1" thickBot="1">
      <c r="A33" s="485" t="s">
        <v>94</v>
      </c>
      <c r="B33" s="152" t="s">
        <v>296</v>
      </c>
      <c r="C33" s="88"/>
    </row>
    <row r="34" spans="1:3" s="400" customFormat="1" ht="12" customHeight="1" thickBot="1">
      <c r="A34" s="224" t="s">
        <v>22</v>
      </c>
      <c r="B34" s="134" t="s">
        <v>382</v>
      </c>
      <c r="C34" s="371"/>
    </row>
    <row r="35" spans="1:3" s="400" customFormat="1" ht="12" customHeight="1" thickBot="1">
      <c r="A35" s="224" t="s">
        <v>23</v>
      </c>
      <c r="B35" s="134" t="s">
        <v>414</v>
      </c>
      <c r="C35" s="392"/>
    </row>
    <row r="36" spans="1:3" s="400" customFormat="1" ht="12" customHeight="1" thickBot="1">
      <c r="A36" s="216" t="s">
        <v>24</v>
      </c>
      <c r="B36" s="134" t="s">
        <v>534</v>
      </c>
      <c r="C36" s="393">
        <f>+C8+C20+C25+C26+C30+C34+C35</f>
        <v>12852400</v>
      </c>
    </row>
    <row r="37" spans="1:3" s="400" customFormat="1" ht="12" customHeight="1" thickBot="1">
      <c r="A37" s="260" t="s">
        <v>25</v>
      </c>
      <c r="B37" s="134" t="s">
        <v>416</v>
      </c>
      <c r="C37" s="393">
        <f>+C38+C39+C40</f>
        <v>92757193</v>
      </c>
    </row>
    <row r="38" spans="1:3" s="400" customFormat="1" ht="12" customHeight="1">
      <c r="A38" s="486" t="s">
        <v>417</v>
      </c>
      <c r="B38" s="487" t="s">
        <v>235</v>
      </c>
      <c r="C38" s="81"/>
    </row>
    <row r="39" spans="1:3" s="400" customFormat="1" ht="12" customHeight="1">
      <c r="A39" s="486" t="s">
        <v>418</v>
      </c>
      <c r="B39" s="488" t="s">
        <v>1</v>
      </c>
      <c r="C39" s="345"/>
    </row>
    <row r="40" spans="1:3" s="493" customFormat="1" ht="12" customHeight="1" thickBot="1">
      <c r="A40" s="485" t="s">
        <v>419</v>
      </c>
      <c r="B40" s="152" t="s">
        <v>420</v>
      </c>
      <c r="C40" s="88">
        <v>92757193</v>
      </c>
    </row>
    <row r="41" spans="1:3" s="493" customFormat="1" ht="15" customHeight="1" thickBot="1">
      <c r="A41" s="260" t="s">
        <v>26</v>
      </c>
      <c r="B41" s="261" t="s">
        <v>421</v>
      </c>
      <c r="C41" s="396">
        <f>+C36+C37</f>
        <v>105609593</v>
      </c>
    </row>
    <row r="42" spans="1:3" s="493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2" customFormat="1" ht="16.5" customHeight="1" thickBot="1">
      <c r="A44" s="266"/>
      <c r="B44" s="267" t="s">
        <v>58</v>
      </c>
      <c r="C44" s="396"/>
    </row>
    <row r="45" spans="1:3" s="494" customFormat="1" ht="12" customHeight="1" thickBot="1">
      <c r="A45" s="224" t="s">
        <v>17</v>
      </c>
      <c r="B45" s="134" t="s">
        <v>422</v>
      </c>
      <c r="C45" s="344">
        <f>SUM(C46:C50)</f>
        <v>105609593</v>
      </c>
    </row>
    <row r="46" spans="1:3" ht="12" customHeight="1">
      <c r="A46" s="485" t="s">
        <v>99</v>
      </c>
      <c r="B46" s="9" t="s">
        <v>48</v>
      </c>
      <c r="C46" s="81">
        <v>56633000</v>
      </c>
    </row>
    <row r="47" spans="1:3" ht="12" customHeight="1">
      <c r="A47" s="485" t="s">
        <v>100</v>
      </c>
      <c r="B47" s="8" t="s">
        <v>180</v>
      </c>
      <c r="C47" s="84">
        <v>16715466</v>
      </c>
    </row>
    <row r="48" spans="1:3" ht="12" customHeight="1">
      <c r="A48" s="485" t="s">
        <v>101</v>
      </c>
      <c r="B48" s="8" t="s">
        <v>138</v>
      </c>
      <c r="C48" s="84">
        <v>32261127</v>
      </c>
    </row>
    <row r="49" spans="1:3" ht="12" customHeight="1">
      <c r="A49" s="485" t="s">
        <v>102</v>
      </c>
      <c r="B49" s="8" t="s">
        <v>181</v>
      </c>
      <c r="C49" s="84"/>
    </row>
    <row r="50" spans="1:3" ht="12" customHeight="1" thickBot="1">
      <c r="A50" s="485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4" customFormat="1" ht="12" customHeight="1">
      <c r="A52" s="485" t="s">
        <v>105</v>
      </c>
      <c r="B52" s="9" t="s">
        <v>225</v>
      </c>
      <c r="C52" s="81"/>
    </row>
    <row r="53" spans="1:3" ht="12" customHeight="1">
      <c r="A53" s="485" t="s">
        <v>106</v>
      </c>
      <c r="B53" s="8" t="s">
        <v>184</v>
      </c>
      <c r="C53" s="84">
        <v>0</v>
      </c>
    </row>
    <row r="54" spans="1:3" ht="12" customHeight="1">
      <c r="A54" s="485" t="s">
        <v>107</v>
      </c>
      <c r="B54" s="8" t="s">
        <v>59</v>
      </c>
      <c r="C54" s="84"/>
    </row>
    <row r="55" spans="1:3" ht="12" customHeight="1" thickBot="1">
      <c r="A55" s="485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7">
        <f>+C45+C51+C56</f>
        <v>105609593</v>
      </c>
    </row>
    <row r="58" ht="15" customHeight="1" thickBot="1">
      <c r="C58" s="398"/>
    </row>
    <row r="59" spans="1:3" ht="14.25" customHeight="1" thickBot="1">
      <c r="A59" s="271" t="s">
        <v>526</v>
      </c>
      <c r="B59" s="272"/>
      <c r="C59" s="131">
        <v>23</v>
      </c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95" zoomScaleNormal="95" workbookViewId="0" topLeftCell="A1">
      <selection activeCell="C94" sqref="C9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+CONCATENATE("9.3.2. melléklet a ……/",LEFT(ÖSSZEFÜGGÉSEK!A5,4),". (….) önkormányzati rendelethez")</f>
        <v>9.3.2. melléklet a ……/2017. (….) önkormányzati rendelethez</v>
      </c>
    </row>
    <row r="2" spans="1:3" s="490" customFormat="1" ht="25.5" customHeight="1">
      <c r="A2" s="438" t="s">
        <v>201</v>
      </c>
      <c r="B2" s="385" t="s">
        <v>623</v>
      </c>
      <c r="C2" s="648" t="s">
        <v>765</v>
      </c>
    </row>
    <row r="3" spans="1:3" s="490" customFormat="1" ht="24.75" thickBot="1">
      <c r="A3" s="483" t="s">
        <v>200</v>
      </c>
      <c r="B3" s="386" t="s">
        <v>699</v>
      </c>
      <c r="C3" s="399" t="s">
        <v>61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532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3" customFormat="1" ht="12" customHeight="1">
      <c r="A27" s="486" t="s">
        <v>267</v>
      </c>
      <c r="B27" s="487" t="s">
        <v>409</v>
      </c>
      <c r="C27" s="81"/>
    </row>
    <row r="28" spans="1:3" s="493" customFormat="1" ht="12" customHeight="1">
      <c r="A28" s="486" t="s">
        <v>270</v>
      </c>
      <c r="B28" s="488" t="s">
        <v>412</v>
      </c>
      <c r="C28" s="345"/>
    </row>
    <row r="29" spans="1:3" s="493" customFormat="1" ht="12" customHeight="1" thickBot="1">
      <c r="A29" s="485" t="s">
        <v>271</v>
      </c>
      <c r="B29" s="152" t="s">
        <v>533</v>
      </c>
      <c r="C29" s="88"/>
    </row>
    <row r="30" spans="1:3" s="493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3" customFormat="1" ht="12" customHeight="1">
      <c r="A31" s="486" t="s">
        <v>92</v>
      </c>
      <c r="B31" s="487" t="s">
        <v>294</v>
      </c>
      <c r="C31" s="81"/>
    </row>
    <row r="32" spans="1:3" s="493" customFormat="1" ht="12" customHeight="1">
      <c r="A32" s="486" t="s">
        <v>93</v>
      </c>
      <c r="B32" s="488" t="s">
        <v>295</v>
      </c>
      <c r="C32" s="345"/>
    </row>
    <row r="33" spans="1:3" s="493" customFormat="1" ht="12" customHeight="1" thickBot="1">
      <c r="A33" s="485" t="s">
        <v>94</v>
      </c>
      <c r="B33" s="152" t="s">
        <v>296</v>
      </c>
      <c r="C33" s="88"/>
    </row>
    <row r="34" spans="1:3" s="400" customFormat="1" ht="12" customHeight="1" thickBot="1">
      <c r="A34" s="224" t="s">
        <v>22</v>
      </c>
      <c r="B34" s="134" t="s">
        <v>382</v>
      </c>
      <c r="C34" s="371"/>
    </row>
    <row r="35" spans="1:3" s="400" customFormat="1" ht="12" customHeight="1" thickBot="1">
      <c r="A35" s="224" t="s">
        <v>23</v>
      </c>
      <c r="B35" s="134" t="s">
        <v>414</v>
      </c>
      <c r="C35" s="392"/>
    </row>
    <row r="36" spans="1:3" s="400" customFormat="1" ht="12" customHeight="1" thickBot="1">
      <c r="A36" s="216" t="s">
        <v>24</v>
      </c>
      <c r="B36" s="134" t="s">
        <v>534</v>
      </c>
      <c r="C36" s="393">
        <f>+C8+C20+C25+C26+C30+C34+C35</f>
        <v>0</v>
      </c>
    </row>
    <row r="37" spans="1:3" s="400" customFormat="1" ht="12" customHeight="1" thickBot="1">
      <c r="A37" s="260" t="s">
        <v>25</v>
      </c>
      <c r="B37" s="134" t="s">
        <v>416</v>
      </c>
      <c r="C37" s="393">
        <f>+C38+C39+C40</f>
        <v>0</v>
      </c>
    </row>
    <row r="38" spans="1:3" s="400" customFormat="1" ht="12" customHeight="1">
      <c r="A38" s="486" t="s">
        <v>417</v>
      </c>
      <c r="B38" s="487" t="s">
        <v>235</v>
      </c>
      <c r="C38" s="81"/>
    </row>
    <row r="39" spans="1:3" s="400" customFormat="1" ht="12" customHeight="1">
      <c r="A39" s="486" t="s">
        <v>418</v>
      </c>
      <c r="B39" s="488" t="s">
        <v>1</v>
      </c>
      <c r="C39" s="345"/>
    </row>
    <row r="40" spans="1:3" s="493" customFormat="1" ht="12" customHeight="1" thickBot="1">
      <c r="A40" s="485" t="s">
        <v>419</v>
      </c>
      <c r="B40" s="152" t="s">
        <v>420</v>
      </c>
      <c r="C40" s="88"/>
    </row>
    <row r="41" spans="1:3" s="493" customFormat="1" ht="15" customHeight="1" thickBot="1">
      <c r="A41" s="260" t="s">
        <v>26</v>
      </c>
      <c r="B41" s="261" t="s">
        <v>421</v>
      </c>
      <c r="C41" s="396">
        <f>+C36+C37</f>
        <v>0</v>
      </c>
    </row>
    <row r="42" spans="1:3" s="493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2" customFormat="1" ht="16.5" customHeight="1" thickBot="1">
      <c r="A44" s="266"/>
      <c r="B44" s="267" t="s">
        <v>58</v>
      </c>
      <c r="C44" s="396"/>
    </row>
    <row r="45" spans="1:3" s="494" customFormat="1" ht="12" customHeight="1" thickBot="1">
      <c r="A45" s="224" t="s">
        <v>17</v>
      </c>
      <c r="B45" s="134" t="s">
        <v>422</v>
      </c>
      <c r="C45" s="344">
        <f>SUM(C46:C50)</f>
        <v>0</v>
      </c>
    </row>
    <row r="46" spans="1:3" ht="12" customHeight="1">
      <c r="A46" s="485" t="s">
        <v>99</v>
      </c>
      <c r="B46" s="9" t="s">
        <v>48</v>
      </c>
      <c r="C46" s="81"/>
    </row>
    <row r="47" spans="1:3" ht="12" customHeight="1">
      <c r="A47" s="485" t="s">
        <v>100</v>
      </c>
      <c r="B47" s="8" t="s">
        <v>180</v>
      </c>
      <c r="C47" s="84"/>
    </row>
    <row r="48" spans="1:3" ht="12" customHeight="1">
      <c r="A48" s="485" t="s">
        <v>101</v>
      </c>
      <c r="B48" s="8" t="s">
        <v>138</v>
      </c>
      <c r="C48" s="84"/>
    </row>
    <row r="49" spans="1:3" ht="12" customHeight="1">
      <c r="A49" s="485" t="s">
        <v>102</v>
      </c>
      <c r="B49" s="8" t="s">
        <v>181</v>
      </c>
      <c r="C49" s="84"/>
    </row>
    <row r="50" spans="1:3" ht="12" customHeight="1" thickBot="1">
      <c r="A50" s="485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4" customFormat="1" ht="12" customHeight="1">
      <c r="A52" s="485" t="s">
        <v>105</v>
      </c>
      <c r="B52" s="9" t="s">
        <v>225</v>
      </c>
      <c r="C52" s="81"/>
    </row>
    <row r="53" spans="1:3" ht="12" customHeight="1">
      <c r="A53" s="485" t="s">
        <v>106</v>
      </c>
      <c r="B53" s="8" t="s">
        <v>184</v>
      </c>
      <c r="C53" s="84"/>
    </row>
    <row r="54" spans="1:3" ht="12" customHeight="1">
      <c r="A54" s="485" t="s">
        <v>107</v>
      </c>
      <c r="B54" s="8" t="s">
        <v>59</v>
      </c>
      <c r="C54" s="84"/>
    </row>
    <row r="55" spans="1:3" ht="12" customHeight="1" thickBot="1">
      <c r="A55" s="485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7">
        <f>+C45+C51+C56</f>
        <v>0</v>
      </c>
    </row>
    <row r="58" ht="15" customHeight="1" thickBot="1">
      <c r="C58" s="398"/>
    </row>
    <row r="59" spans="1:3" ht="14.25" customHeight="1" thickBot="1">
      <c r="A59" s="271" t="s">
        <v>526</v>
      </c>
      <c r="B59" s="272"/>
      <c r="C59" s="131"/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9" t="str">
        <f>+CONCATENATE("9.3.3. melléklet a ……/",LEFT(ÖSSZEFÜGGÉSEK!A5,4),". (….) önkormányzati rendelethez")</f>
        <v>9.3.3. melléklet a ……/2017. (….) önkormányzati rendelethez</v>
      </c>
    </row>
    <row r="2" spans="1:3" s="490" customFormat="1" ht="25.5" customHeight="1">
      <c r="A2" s="438" t="s">
        <v>201</v>
      </c>
      <c r="B2" s="385" t="s">
        <v>623</v>
      </c>
      <c r="C2" s="648" t="s">
        <v>765</v>
      </c>
    </row>
    <row r="3" spans="1:3" s="490" customFormat="1" ht="24.75" thickBot="1">
      <c r="A3" s="483" t="s">
        <v>200</v>
      </c>
      <c r="B3" s="386" t="s">
        <v>700</v>
      </c>
      <c r="C3" s="399" t="s">
        <v>434</v>
      </c>
    </row>
    <row r="4" spans="1:3" s="491" customFormat="1" ht="15.75" customHeight="1" thickBot="1">
      <c r="A4" s="252"/>
      <c r="B4" s="252"/>
      <c r="C4" s="253" t="s">
        <v>757</v>
      </c>
    </row>
    <row r="5" spans="1:3" ht="13.5" thickBot="1">
      <c r="A5" s="439" t="s">
        <v>202</v>
      </c>
      <c r="B5" s="254" t="s">
        <v>55</v>
      </c>
      <c r="C5" s="255" t="s">
        <v>56</v>
      </c>
    </row>
    <row r="6" spans="1:3" s="49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2" customFormat="1" ht="15.75" customHeight="1" thickBot="1">
      <c r="A7" s="256"/>
      <c r="B7" s="257" t="s">
        <v>57</v>
      </c>
      <c r="C7" s="258"/>
    </row>
    <row r="8" spans="1:3" s="400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400" customFormat="1" ht="12" customHeight="1">
      <c r="A9" s="484" t="s">
        <v>99</v>
      </c>
      <c r="B9" s="10" t="s">
        <v>280</v>
      </c>
      <c r="C9" s="390"/>
    </row>
    <row r="10" spans="1:3" s="400" customFormat="1" ht="12" customHeight="1">
      <c r="A10" s="485" t="s">
        <v>100</v>
      </c>
      <c r="B10" s="8" t="s">
        <v>281</v>
      </c>
      <c r="C10" s="342"/>
    </row>
    <row r="11" spans="1:3" s="400" customFormat="1" ht="12" customHeight="1">
      <c r="A11" s="485" t="s">
        <v>101</v>
      </c>
      <c r="B11" s="8" t="s">
        <v>282</v>
      </c>
      <c r="C11" s="342"/>
    </row>
    <row r="12" spans="1:3" s="400" customFormat="1" ht="12" customHeight="1">
      <c r="A12" s="485" t="s">
        <v>102</v>
      </c>
      <c r="B12" s="8" t="s">
        <v>283</v>
      </c>
      <c r="C12" s="342"/>
    </row>
    <row r="13" spans="1:3" s="400" customFormat="1" ht="12" customHeight="1">
      <c r="A13" s="485" t="s">
        <v>146</v>
      </c>
      <c r="B13" s="8" t="s">
        <v>284</v>
      </c>
      <c r="C13" s="342"/>
    </row>
    <row r="14" spans="1:3" s="400" customFormat="1" ht="12" customHeight="1">
      <c r="A14" s="485" t="s">
        <v>103</v>
      </c>
      <c r="B14" s="8" t="s">
        <v>406</v>
      </c>
      <c r="C14" s="342"/>
    </row>
    <row r="15" spans="1:3" s="400" customFormat="1" ht="12" customHeight="1">
      <c r="A15" s="485" t="s">
        <v>104</v>
      </c>
      <c r="B15" s="7" t="s">
        <v>407</v>
      </c>
      <c r="C15" s="342"/>
    </row>
    <row r="16" spans="1:3" s="400" customFormat="1" ht="12" customHeight="1">
      <c r="A16" s="485" t="s">
        <v>113</v>
      </c>
      <c r="B16" s="8" t="s">
        <v>287</v>
      </c>
      <c r="C16" s="391"/>
    </row>
    <row r="17" spans="1:3" s="493" customFormat="1" ht="12" customHeight="1">
      <c r="A17" s="485" t="s">
        <v>114</v>
      </c>
      <c r="B17" s="8" t="s">
        <v>288</v>
      </c>
      <c r="C17" s="342"/>
    </row>
    <row r="18" spans="1:3" s="493" customFormat="1" ht="12" customHeight="1">
      <c r="A18" s="485" t="s">
        <v>115</v>
      </c>
      <c r="B18" s="8" t="s">
        <v>439</v>
      </c>
      <c r="C18" s="343"/>
    </row>
    <row r="19" spans="1:3" s="493" customFormat="1" ht="12" customHeight="1" thickBot="1">
      <c r="A19" s="485" t="s">
        <v>116</v>
      </c>
      <c r="B19" s="7" t="s">
        <v>289</v>
      </c>
      <c r="C19" s="343"/>
    </row>
    <row r="20" spans="1:3" s="400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3" customFormat="1" ht="12" customHeight="1">
      <c r="A21" s="485" t="s">
        <v>105</v>
      </c>
      <c r="B21" s="9" t="s">
        <v>257</v>
      </c>
      <c r="C21" s="342"/>
    </row>
    <row r="22" spans="1:3" s="493" customFormat="1" ht="12" customHeight="1">
      <c r="A22" s="485" t="s">
        <v>106</v>
      </c>
      <c r="B22" s="8" t="s">
        <v>409</v>
      </c>
      <c r="C22" s="342"/>
    </row>
    <row r="23" spans="1:3" s="493" customFormat="1" ht="12" customHeight="1">
      <c r="A23" s="485" t="s">
        <v>107</v>
      </c>
      <c r="B23" s="8" t="s">
        <v>410</v>
      </c>
      <c r="C23" s="342"/>
    </row>
    <row r="24" spans="1:3" s="493" customFormat="1" ht="12" customHeight="1" thickBot="1">
      <c r="A24" s="485" t="s">
        <v>108</v>
      </c>
      <c r="B24" s="8" t="s">
        <v>532</v>
      </c>
      <c r="C24" s="342"/>
    </row>
    <row r="25" spans="1:3" s="493" customFormat="1" ht="12" customHeight="1" thickBot="1">
      <c r="A25" s="224" t="s">
        <v>19</v>
      </c>
      <c r="B25" s="134" t="s">
        <v>171</v>
      </c>
      <c r="C25" s="371"/>
    </row>
    <row r="26" spans="1:3" s="493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3" customFormat="1" ht="12" customHeight="1">
      <c r="A27" s="486" t="s">
        <v>267</v>
      </c>
      <c r="B27" s="487" t="s">
        <v>409</v>
      </c>
      <c r="C27" s="81"/>
    </row>
    <row r="28" spans="1:3" s="493" customFormat="1" ht="12" customHeight="1">
      <c r="A28" s="486" t="s">
        <v>270</v>
      </c>
      <c r="B28" s="488" t="s">
        <v>412</v>
      </c>
      <c r="C28" s="345"/>
    </row>
    <row r="29" spans="1:3" s="493" customFormat="1" ht="12" customHeight="1" thickBot="1">
      <c r="A29" s="485" t="s">
        <v>271</v>
      </c>
      <c r="B29" s="152" t="s">
        <v>533</v>
      </c>
      <c r="C29" s="88"/>
    </row>
    <row r="30" spans="1:3" s="493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3" customFormat="1" ht="12" customHeight="1">
      <c r="A31" s="486" t="s">
        <v>92</v>
      </c>
      <c r="B31" s="487" t="s">
        <v>294</v>
      </c>
      <c r="C31" s="81"/>
    </row>
    <row r="32" spans="1:3" s="493" customFormat="1" ht="12" customHeight="1">
      <c r="A32" s="486" t="s">
        <v>93</v>
      </c>
      <c r="B32" s="488" t="s">
        <v>295</v>
      </c>
      <c r="C32" s="345"/>
    </row>
    <row r="33" spans="1:3" s="493" customFormat="1" ht="12" customHeight="1" thickBot="1">
      <c r="A33" s="485" t="s">
        <v>94</v>
      </c>
      <c r="B33" s="152" t="s">
        <v>296</v>
      </c>
      <c r="C33" s="88"/>
    </row>
    <row r="34" spans="1:3" s="400" customFormat="1" ht="12" customHeight="1" thickBot="1">
      <c r="A34" s="224" t="s">
        <v>22</v>
      </c>
      <c r="B34" s="134" t="s">
        <v>382</v>
      </c>
      <c r="C34" s="371"/>
    </row>
    <row r="35" spans="1:3" s="400" customFormat="1" ht="12" customHeight="1" thickBot="1">
      <c r="A35" s="224" t="s">
        <v>23</v>
      </c>
      <c r="B35" s="134" t="s">
        <v>414</v>
      </c>
      <c r="C35" s="392"/>
    </row>
    <row r="36" spans="1:3" s="400" customFormat="1" ht="12" customHeight="1" thickBot="1">
      <c r="A36" s="216" t="s">
        <v>24</v>
      </c>
      <c r="B36" s="134" t="s">
        <v>534</v>
      </c>
      <c r="C36" s="393">
        <f>+C8+C20+C25+C26+C30+C34+C35</f>
        <v>0</v>
      </c>
    </row>
    <row r="37" spans="1:3" s="400" customFormat="1" ht="12" customHeight="1" thickBot="1">
      <c r="A37" s="260" t="s">
        <v>25</v>
      </c>
      <c r="B37" s="134" t="s">
        <v>416</v>
      </c>
      <c r="C37" s="393">
        <f>+C38+C39+C40</f>
        <v>0</v>
      </c>
    </row>
    <row r="38" spans="1:3" s="400" customFormat="1" ht="12" customHeight="1">
      <c r="A38" s="486" t="s">
        <v>417</v>
      </c>
      <c r="B38" s="487" t="s">
        <v>235</v>
      </c>
      <c r="C38" s="81"/>
    </row>
    <row r="39" spans="1:3" s="400" customFormat="1" ht="12" customHeight="1">
      <c r="A39" s="486" t="s">
        <v>418</v>
      </c>
      <c r="B39" s="488" t="s">
        <v>1</v>
      </c>
      <c r="C39" s="345"/>
    </row>
    <row r="40" spans="1:3" s="493" customFormat="1" ht="12" customHeight="1" thickBot="1">
      <c r="A40" s="485" t="s">
        <v>419</v>
      </c>
      <c r="B40" s="152" t="s">
        <v>420</v>
      </c>
      <c r="C40" s="88"/>
    </row>
    <row r="41" spans="1:3" s="493" customFormat="1" ht="15" customHeight="1" thickBot="1">
      <c r="A41" s="260" t="s">
        <v>26</v>
      </c>
      <c r="B41" s="261" t="s">
        <v>421</v>
      </c>
      <c r="C41" s="396">
        <f>+C36+C37</f>
        <v>0</v>
      </c>
    </row>
    <row r="42" spans="1:3" s="493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2" customFormat="1" ht="16.5" customHeight="1" thickBot="1">
      <c r="A44" s="266"/>
      <c r="B44" s="267" t="s">
        <v>58</v>
      </c>
      <c r="C44" s="396"/>
    </row>
    <row r="45" spans="1:3" s="494" customFormat="1" ht="12" customHeight="1" thickBot="1">
      <c r="A45" s="224" t="s">
        <v>17</v>
      </c>
      <c r="B45" s="134" t="s">
        <v>422</v>
      </c>
      <c r="C45" s="344">
        <f>SUM(C46:C50)</f>
        <v>0</v>
      </c>
    </row>
    <row r="46" spans="1:3" ht="12" customHeight="1">
      <c r="A46" s="485" t="s">
        <v>99</v>
      </c>
      <c r="B46" s="9" t="s">
        <v>48</v>
      </c>
      <c r="C46" s="81"/>
    </row>
    <row r="47" spans="1:3" ht="12" customHeight="1">
      <c r="A47" s="485" t="s">
        <v>100</v>
      </c>
      <c r="B47" s="8" t="s">
        <v>180</v>
      </c>
      <c r="C47" s="84"/>
    </row>
    <row r="48" spans="1:3" ht="12" customHeight="1">
      <c r="A48" s="485" t="s">
        <v>101</v>
      </c>
      <c r="B48" s="8" t="s">
        <v>138</v>
      </c>
      <c r="C48" s="84"/>
    </row>
    <row r="49" spans="1:3" ht="12" customHeight="1">
      <c r="A49" s="485" t="s">
        <v>102</v>
      </c>
      <c r="B49" s="8" t="s">
        <v>181</v>
      </c>
      <c r="C49" s="84"/>
    </row>
    <row r="50" spans="1:3" ht="12" customHeight="1" thickBot="1">
      <c r="A50" s="485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4" customFormat="1" ht="12" customHeight="1">
      <c r="A52" s="485" t="s">
        <v>105</v>
      </c>
      <c r="B52" s="9" t="s">
        <v>225</v>
      </c>
      <c r="C52" s="81"/>
    </row>
    <row r="53" spans="1:3" ht="12" customHeight="1">
      <c r="A53" s="485" t="s">
        <v>106</v>
      </c>
      <c r="B53" s="8" t="s">
        <v>184</v>
      </c>
      <c r="C53" s="84"/>
    </row>
    <row r="54" spans="1:3" ht="12" customHeight="1">
      <c r="A54" s="485" t="s">
        <v>107</v>
      </c>
      <c r="B54" s="8" t="s">
        <v>59</v>
      </c>
      <c r="C54" s="84"/>
    </row>
    <row r="55" spans="1:3" ht="12" customHeight="1" thickBot="1">
      <c r="A55" s="485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7">
        <f>+C45+C51+C56</f>
        <v>0</v>
      </c>
    </row>
    <row r="58" ht="15" customHeight="1" thickBot="1">
      <c r="C58" s="398"/>
    </row>
    <row r="59" spans="1:3" ht="14.25" customHeight="1" thickBot="1">
      <c r="A59" s="271" t="s">
        <v>526</v>
      </c>
      <c r="B59" s="272"/>
      <c r="C59" s="131"/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5" sqref="C5:F5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775" t="s">
        <v>2</v>
      </c>
      <c r="B1" s="775"/>
      <c r="C1" s="775"/>
      <c r="D1" s="775"/>
      <c r="E1" s="775"/>
      <c r="F1" s="775"/>
      <c r="G1" s="775"/>
    </row>
    <row r="3" spans="1:7" s="176" customFormat="1" ht="27" customHeight="1">
      <c r="A3" s="776" t="s">
        <v>624</v>
      </c>
      <c r="B3" s="777"/>
      <c r="C3" s="777"/>
      <c r="D3" s="777"/>
      <c r="E3" s="777"/>
      <c r="F3" s="777"/>
      <c r="G3" s="777"/>
    </row>
    <row r="4" spans="1:7" s="176" customFormat="1" ht="15.75">
      <c r="A4" s="175"/>
      <c r="B4" s="175"/>
      <c r="C4" s="175"/>
      <c r="D4" s="175"/>
      <c r="E4" s="175"/>
      <c r="F4" s="175"/>
      <c r="G4" s="175"/>
    </row>
    <row r="5" spans="1:7" s="176" customFormat="1" ht="24.75" customHeight="1">
      <c r="A5" s="174" t="s">
        <v>207</v>
      </c>
      <c r="B5" s="175"/>
      <c r="C5" s="774" t="s">
        <v>625</v>
      </c>
      <c r="D5" s="774"/>
      <c r="E5" s="774"/>
      <c r="F5" s="774"/>
      <c r="G5" s="575"/>
    </row>
    <row r="6" spans="1:7" s="177" customFormat="1" ht="12.75">
      <c r="A6" s="234"/>
      <c r="B6" s="234"/>
      <c r="C6" s="234"/>
      <c r="D6" s="234"/>
      <c r="E6" s="234"/>
      <c r="F6" s="234"/>
      <c r="G6" s="234"/>
    </row>
    <row r="7" spans="1:7" s="178" customFormat="1" ht="15" customHeight="1">
      <c r="A7" s="290" t="s">
        <v>771</v>
      </c>
      <c r="B7" s="289"/>
      <c r="C7" s="289"/>
      <c r="D7" s="275"/>
      <c r="E7" s="275"/>
      <c r="F7" s="275"/>
      <c r="G7" s="275"/>
    </row>
    <row r="8" spans="1:7" s="178" customFormat="1" ht="15" customHeight="1" thickBot="1">
      <c r="A8" s="290" t="s">
        <v>626</v>
      </c>
      <c r="B8" s="275"/>
      <c r="C8" s="275"/>
      <c r="D8" s="275"/>
      <c r="E8" s="275"/>
      <c r="F8" s="275"/>
      <c r="G8" s="275"/>
    </row>
    <row r="9" spans="1:7" s="80" customFormat="1" ht="42" customHeight="1" thickBot="1">
      <c r="A9" s="213" t="s">
        <v>15</v>
      </c>
      <c r="B9" s="214" t="s">
        <v>208</v>
      </c>
      <c r="C9" s="214" t="s">
        <v>209</v>
      </c>
      <c r="D9" s="214" t="s">
        <v>210</v>
      </c>
      <c r="E9" s="214" t="s">
        <v>211</v>
      </c>
      <c r="F9" s="214" t="s">
        <v>212</v>
      </c>
      <c r="G9" s="215" t="s">
        <v>52</v>
      </c>
    </row>
    <row r="10" spans="1:7" ht="24" customHeight="1">
      <c r="A10" s="276" t="s">
        <v>17</v>
      </c>
      <c r="B10" s="222" t="s">
        <v>213</v>
      </c>
      <c r="C10" s="179"/>
      <c r="D10" s="179"/>
      <c r="E10" s="179"/>
      <c r="F10" s="179"/>
      <c r="G10" s="277">
        <f>SUM(C10:F10)</f>
        <v>0</v>
      </c>
    </row>
    <row r="11" spans="1:7" ht="24" customHeight="1">
      <c r="A11" s="278" t="s">
        <v>18</v>
      </c>
      <c r="B11" s="223" t="s">
        <v>214</v>
      </c>
      <c r="C11" s="180"/>
      <c r="D11" s="180"/>
      <c r="E11" s="180"/>
      <c r="F11" s="180"/>
      <c r="G11" s="279">
        <f aca="true" t="shared" si="0" ref="G11:G16">SUM(C11:F11)</f>
        <v>0</v>
      </c>
    </row>
    <row r="12" spans="1:7" ht="24" customHeight="1">
      <c r="A12" s="278" t="s">
        <v>19</v>
      </c>
      <c r="B12" s="223" t="s">
        <v>215</v>
      </c>
      <c r="C12" s="180"/>
      <c r="D12" s="180"/>
      <c r="E12" s="180"/>
      <c r="F12" s="180"/>
      <c r="G12" s="279">
        <f t="shared" si="0"/>
        <v>0</v>
      </c>
    </row>
    <row r="13" spans="1:7" ht="24" customHeight="1">
      <c r="A13" s="278" t="s">
        <v>20</v>
      </c>
      <c r="B13" s="223" t="s">
        <v>216</v>
      </c>
      <c r="C13" s="180"/>
      <c r="D13" s="180"/>
      <c r="E13" s="180"/>
      <c r="F13" s="180"/>
      <c r="G13" s="279">
        <f t="shared" si="0"/>
        <v>0</v>
      </c>
    </row>
    <row r="14" spans="1:7" ht="24" customHeight="1">
      <c r="A14" s="278" t="s">
        <v>21</v>
      </c>
      <c r="B14" s="223" t="s">
        <v>217</v>
      </c>
      <c r="C14" s="180"/>
      <c r="D14" s="180"/>
      <c r="E14" s="180"/>
      <c r="F14" s="180"/>
      <c r="G14" s="279">
        <f t="shared" si="0"/>
        <v>0</v>
      </c>
    </row>
    <row r="15" spans="1:7" ht="24" customHeight="1" thickBot="1">
      <c r="A15" s="280" t="s">
        <v>22</v>
      </c>
      <c r="B15" s="281" t="s">
        <v>218</v>
      </c>
      <c r="C15" s="181"/>
      <c r="D15" s="181"/>
      <c r="E15" s="181"/>
      <c r="F15" s="181"/>
      <c r="G15" s="282">
        <f t="shared" si="0"/>
        <v>0</v>
      </c>
    </row>
    <row r="16" spans="1:7" s="182" customFormat="1" ht="24" customHeight="1" thickBot="1">
      <c r="A16" s="283" t="s">
        <v>23</v>
      </c>
      <c r="B16" s="284" t="s">
        <v>52</v>
      </c>
      <c r="C16" s="285">
        <f>SUM(C10:C15)</f>
        <v>0</v>
      </c>
      <c r="D16" s="285">
        <f>SUM(D10:D15)</f>
        <v>0</v>
      </c>
      <c r="E16" s="285">
        <f>SUM(E10:E15)</f>
        <v>0</v>
      </c>
      <c r="F16" s="285">
        <f>SUM(F10:F15)</f>
        <v>0</v>
      </c>
      <c r="G16" s="286">
        <f t="shared" si="0"/>
        <v>0</v>
      </c>
    </row>
    <row r="17" spans="1:7" s="177" customFormat="1" ht="12.75">
      <c r="A17" s="234"/>
      <c r="B17" s="234"/>
      <c r="C17" s="234"/>
      <c r="D17" s="234"/>
      <c r="E17" s="234"/>
      <c r="F17" s="234"/>
      <c r="G17" s="234"/>
    </row>
    <row r="18" spans="1:7" s="177" customFormat="1" ht="12.75">
      <c r="A18" s="234"/>
      <c r="B18" s="234"/>
      <c r="C18" s="234"/>
      <c r="D18" s="234"/>
      <c r="E18" s="234"/>
      <c r="F18" s="234"/>
      <c r="G18" s="234"/>
    </row>
    <row r="19" spans="1:7" s="177" customFormat="1" ht="12.75">
      <c r="A19" s="234"/>
      <c r="B19" s="234"/>
      <c r="C19" s="234"/>
      <c r="D19" s="234"/>
      <c r="E19" s="234"/>
      <c r="F19" s="234"/>
      <c r="G19" s="234"/>
    </row>
    <row r="20" spans="1:7" s="177" customFormat="1" ht="15.75">
      <c r="A20" s="176" t="s">
        <v>772</v>
      </c>
      <c r="B20" s="234"/>
      <c r="C20" s="234"/>
      <c r="D20" s="234"/>
      <c r="E20" s="234"/>
      <c r="F20" s="234"/>
      <c r="G20" s="234"/>
    </row>
    <row r="21" spans="1:7" s="177" customFormat="1" ht="12.75">
      <c r="A21" s="234"/>
      <c r="B21" s="234"/>
      <c r="C21" s="234"/>
      <c r="D21" s="234"/>
      <c r="E21" s="234"/>
      <c r="F21" s="234"/>
      <c r="G21" s="234"/>
    </row>
    <row r="22" spans="1:7" ht="12.75">
      <c r="A22" s="234"/>
      <c r="B22" s="234"/>
      <c r="C22" s="234"/>
      <c r="D22" s="234"/>
      <c r="E22" s="234"/>
      <c r="F22" s="234"/>
      <c r="G22" s="234"/>
    </row>
    <row r="23" spans="1:7" ht="12.75">
      <c r="A23" s="234"/>
      <c r="B23" s="234"/>
      <c r="C23" s="177"/>
      <c r="D23" s="177"/>
      <c r="E23" s="177"/>
      <c r="F23" s="177"/>
      <c r="G23" s="234"/>
    </row>
    <row r="24" spans="1:7" ht="13.5">
      <c r="A24" s="234"/>
      <c r="B24" s="234"/>
      <c r="C24" s="287"/>
      <c r="D24" s="288" t="s">
        <v>219</v>
      </c>
      <c r="E24" s="288"/>
      <c r="F24" s="287"/>
      <c r="G24" s="234"/>
    </row>
    <row r="25" spans="3:6" ht="13.5">
      <c r="C25" s="183"/>
      <c r="D25" s="184"/>
      <c r="E25" s="184"/>
      <c r="F25" s="183"/>
    </row>
    <row r="26" spans="3:6" ht="13.5">
      <c r="C26" s="183"/>
      <c r="D26" s="184"/>
      <c r="E26" s="184"/>
      <c r="F26" s="183"/>
    </row>
  </sheetData>
  <sheetProtection/>
  <mergeCells count="3">
    <mergeCell ref="C5:F5"/>
    <mergeCell ref="A1:G1"/>
    <mergeCell ref="A3:G3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J7" sqref="I7:J18"/>
    </sheetView>
  </sheetViews>
  <sheetFormatPr defaultColWidth="9.00390625" defaultRowHeight="12.75"/>
  <cols>
    <col min="1" max="1" width="6.875" style="209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781" t="s">
        <v>3</v>
      </c>
      <c r="B1" s="781"/>
      <c r="C1" s="781"/>
      <c r="D1" s="781"/>
      <c r="E1" s="781"/>
      <c r="F1" s="781"/>
      <c r="G1" s="781"/>
      <c r="H1" s="781"/>
      <c r="I1" s="781"/>
    </row>
    <row r="2" ht="20.25" customHeight="1" thickBot="1">
      <c r="I2" s="515" t="s">
        <v>757</v>
      </c>
    </row>
    <row r="3" spans="1:9" s="516" customFormat="1" ht="26.25" customHeight="1">
      <c r="A3" s="782" t="s">
        <v>70</v>
      </c>
      <c r="B3" s="784" t="s">
        <v>86</v>
      </c>
      <c r="C3" s="782" t="s">
        <v>87</v>
      </c>
      <c r="D3" s="782" t="str">
        <f>+CONCATENATE(LEFT(ÖSSZEFÜGGÉSEK!A5,4)," előtti kifizetés")</f>
        <v>2017 előtti kifizetés</v>
      </c>
      <c r="E3" s="786" t="s">
        <v>69</v>
      </c>
      <c r="F3" s="787"/>
      <c r="G3" s="787"/>
      <c r="H3" s="788"/>
      <c r="I3" s="784" t="s">
        <v>50</v>
      </c>
    </row>
    <row r="4" spans="1:9" s="517" customFormat="1" ht="32.25" customHeight="1" thickBot="1">
      <c r="A4" s="783"/>
      <c r="B4" s="785"/>
      <c r="C4" s="785"/>
      <c r="D4" s="783"/>
      <c r="E4" s="297" t="s">
        <v>768</v>
      </c>
      <c r="F4" s="297" t="s">
        <v>769</v>
      </c>
      <c r="G4" s="297" t="s">
        <v>773</v>
      </c>
      <c r="H4" s="298" t="s">
        <v>774</v>
      </c>
      <c r="I4" s="785"/>
    </row>
    <row r="5" spans="1:9" s="518" customFormat="1" ht="12.75" customHeight="1" thickBot="1">
      <c r="A5" s="299" t="s">
        <v>499</v>
      </c>
      <c r="B5" s="300" t="s">
        <v>500</v>
      </c>
      <c r="C5" s="301" t="s">
        <v>501</v>
      </c>
      <c r="D5" s="300" t="s">
        <v>503</v>
      </c>
      <c r="E5" s="299" t="s">
        <v>502</v>
      </c>
      <c r="F5" s="301" t="s">
        <v>504</v>
      </c>
      <c r="G5" s="301" t="s">
        <v>505</v>
      </c>
      <c r="H5" s="302" t="s">
        <v>506</v>
      </c>
      <c r="I5" s="303" t="s">
        <v>507</v>
      </c>
    </row>
    <row r="6" spans="1:9" ht="24.75" customHeight="1" thickBot="1">
      <c r="A6" s="304" t="s">
        <v>17</v>
      </c>
      <c r="B6" s="305" t="s">
        <v>4</v>
      </c>
      <c r="C6" s="510"/>
      <c r="D6" s="63">
        <f>+D7+D8</f>
        <v>0</v>
      </c>
      <c r="E6" s="64">
        <f>+E7+E8</f>
        <v>0</v>
      </c>
      <c r="F6" s="65">
        <f>+F7+F8</f>
        <v>0</v>
      </c>
      <c r="G6" s="65">
        <f>+G7+G8</f>
        <v>0</v>
      </c>
      <c r="H6" s="66">
        <f>+H7+H8</f>
        <v>0</v>
      </c>
      <c r="I6" s="63">
        <f aca="true" t="shared" si="0" ref="I6:I17">SUM(D6:H6)</f>
        <v>0</v>
      </c>
    </row>
    <row r="7" spans="1:10" ht="19.5" customHeight="1">
      <c r="A7" s="306" t="s">
        <v>18</v>
      </c>
      <c r="B7" s="67" t="s">
        <v>71</v>
      </c>
      <c r="C7" s="511"/>
      <c r="D7" s="68"/>
      <c r="E7" s="69"/>
      <c r="F7" s="28"/>
      <c r="G7" s="28"/>
      <c r="H7" s="25"/>
      <c r="I7" s="307">
        <f t="shared" si="0"/>
        <v>0</v>
      </c>
      <c r="J7" s="778" t="s">
        <v>696</v>
      </c>
    </row>
    <row r="8" spans="1:10" ht="19.5" customHeight="1" thickBot="1">
      <c r="A8" s="306" t="s">
        <v>19</v>
      </c>
      <c r="B8" s="67" t="s">
        <v>71</v>
      </c>
      <c r="C8" s="511"/>
      <c r="D8" s="68"/>
      <c r="E8" s="69"/>
      <c r="F8" s="28"/>
      <c r="G8" s="28"/>
      <c r="H8" s="25"/>
      <c r="I8" s="307">
        <f t="shared" si="0"/>
        <v>0</v>
      </c>
      <c r="J8" s="778"/>
    </row>
    <row r="9" spans="1:10" ht="25.5" customHeight="1" thickBot="1">
      <c r="A9" s="304" t="s">
        <v>20</v>
      </c>
      <c r="B9" s="305" t="s">
        <v>5</v>
      </c>
      <c r="C9" s="512"/>
      <c r="D9" s="63">
        <f>+D10+D11</f>
        <v>0</v>
      </c>
      <c r="E9" s="64">
        <f>+E10+E11</f>
        <v>0</v>
      </c>
      <c r="F9" s="65">
        <f>+F10+F11</f>
        <v>0</v>
      </c>
      <c r="G9" s="65">
        <f>+G10+G11</f>
        <v>0</v>
      </c>
      <c r="H9" s="66">
        <f>+H10+H11</f>
        <v>0</v>
      </c>
      <c r="I9" s="63">
        <f t="shared" si="0"/>
        <v>0</v>
      </c>
      <c r="J9" s="778"/>
    </row>
    <row r="10" spans="1:10" ht="19.5" customHeight="1">
      <c r="A10" s="306" t="s">
        <v>21</v>
      </c>
      <c r="B10" s="67" t="s">
        <v>71</v>
      </c>
      <c r="C10" s="511"/>
      <c r="D10" s="68"/>
      <c r="E10" s="69"/>
      <c r="F10" s="28"/>
      <c r="G10" s="28"/>
      <c r="H10" s="25"/>
      <c r="I10" s="307">
        <f t="shared" si="0"/>
        <v>0</v>
      </c>
      <c r="J10" s="778"/>
    </row>
    <row r="11" spans="1:10" ht="19.5" customHeight="1" thickBot="1">
      <c r="A11" s="306" t="s">
        <v>22</v>
      </c>
      <c r="B11" s="67" t="s">
        <v>71</v>
      </c>
      <c r="C11" s="511"/>
      <c r="D11" s="68"/>
      <c r="E11" s="69"/>
      <c r="F11" s="28"/>
      <c r="G11" s="28"/>
      <c r="H11" s="25"/>
      <c r="I11" s="307">
        <f t="shared" si="0"/>
        <v>0</v>
      </c>
      <c r="J11" s="778"/>
    </row>
    <row r="12" spans="1:10" ht="19.5" customHeight="1" thickBot="1">
      <c r="A12" s="304" t="s">
        <v>23</v>
      </c>
      <c r="B12" s="305" t="s">
        <v>204</v>
      </c>
      <c r="C12" s="512"/>
      <c r="D12" s="63">
        <f>+D13</f>
        <v>0</v>
      </c>
      <c r="E12" s="64">
        <f>+E13</f>
        <v>0</v>
      </c>
      <c r="F12" s="65">
        <f>+F13</f>
        <v>0</v>
      </c>
      <c r="G12" s="65">
        <f>+G13</f>
        <v>0</v>
      </c>
      <c r="H12" s="66">
        <f>+H13</f>
        <v>0</v>
      </c>
      <c r="I12" s="63">
        <f t="shared" si="0"/>
        <v>0</v>
      </c>
      <c r="J12" s="778"/>
    </row>
    <row r="13" spans="1:10" ht="19.5" customHeight="1" thickBot="1">
      <c r="A13" s="306" t="s">
        <v>24</v>
      </c>
      <c r="B13" s="67" t="s">
        <v>71</v>
      </c>
      <c r="C13" s="511"/>
      <c r="D13" s="68"/>
      <c r="E13" s="69"/>
      <c r="F13" s="28"/>
      <c r="G13" s="28"/>
      <c r="H13" s="25"/>
      <c r="I13" s="307">
        <f t="shared" si="0"/>
        <v>0</v>
      </c>
      <c r="J13" s="778"/>
    </row>
    <row r="14" spans="1:10" ht="19.5" customHeight="1" thickBot="1">
      <c r="A14" s="304" t="s">
        <v>25</v>
      </c>
      <c r="B14" s="305" t="s">
        <v>205</v>
      </c>
      <c r="C14" s="512"/>
      <c r="D14" s="63">
        <f>+D15</f>
        <v>0</v>
      </c>
      <c r="E14" s="64">
        <f>+E15</f>
        <v>0</v>
      </c>
      <c r="F14" s="65">
        <f>+F15</f>
        <v>0</v>
      </c>
      <c r="G14" s="65">
        <f>+G15</f>
        <v>0</v>
      </c>
      <c r="H14" s="66">
        <f>+H15</f>
        <v>0</v>
      </c>
      <c r="I14" s="63">
        <f t="shared" si="0"/>
        <v>0</v>
      </c>
      <c r="J14" s="778"/>
    </row>
    <row r="15" spans="1:10" ht="19.5" customHeight="1" thickBot="1">
      <c r="A15" s="308" t="s">
        <v>26</v>
      </c>
      <c r="B15" s="70" t="s">
        <v>71</v>
      </c>
      <c r="C15" s="513"/>
      <c r="D15" s="71"/>
      <c r="E15" s="72"/>
      <c r="F15" s="29"/>
      <c r="G15" s="29"/>
      <c r="H15" s="27"/>
      <c r="I15" s="309">
        <f t="shared" si="0"/>
        <v>0</v>
      </c>
      <c r="J15" s="778"/>
    </row>
    <row r="16" spans="1:10" ht="19.5" customHeight="1" thickBot="1">
      <c r="A16" s="304" t="s">
        <v>27</v>
      </c>
      <c r="B16" s="310" t="s">
        <v>206</v>
      </c>
      <c r="C16" s="512"/>
      <c r="D16" s="63">
        <f>+D17</f>
        <v>885000</v>
      </c>
      <c r="E16" s="64">
        <f>+E17</f>
        <v>900000</v>
      </c>
      <c r="F16" s="65">
        <f>+F17</f>
        <v>900000</v>
      </c>
      <c r="G16" s="65">
        <f>+G17</f>
        <v>920000</v>
      </c>
      <c r="H16" s="66">
        <f>+H17</f>
        <v>938000</v>
      </c>
      <c r="I16" s="63">
        <f>SUM(D16:H16)</f>
        <v>4543000</v>
      </c>
      <c r="J16" s="778"/>
    </row>
    <row r="17" spans="1:10" ht="19.5" customHeight="1" thickBot="1">
      <c r="A17" s="311" t="s">
        <v>28</v>
      </c>
      <c r="B17" s="73" t="s">
        <v>694</v>
      </c>
      <c r="C17" s="514" t="s">
        <v>695</v>
      </c>
      <c r="D17" s="74">
        <v>885000</v>
      </c>
      <c r="E17" s="75">
        <v>900000</v>
      </c>
      <c r="F17" s="76">
        <v>900000</v>
      </c>
      <c r="G17" s="76">
        <v>920000</v>
      </c>
      <c r="H17" s="26">
        <v>938000</v>
      </c>
      <c r="I17" s="312">
        <f>SUM(D17:H17)</f>
        <v>4543000</v>
      </c>
      <c r="J17" s="778"/>
    </row>
    <row r="18" spans="1:10" ht="19.5" customHeight="1" thickBot="1">
      <c r="A18" s="779" t="s">
        <v>144</v>
      </c>
      <c r="B18" s="780"/>
      <c r="C18" s="130"/>
      <c r="D18" s="63">
        <f>+D6+D9+D12+D14+D16</f>
        <v>885000</v>
      </c>
      <c r="E18" s="64">
        <f>+E6+E9+E12+E14+E16</f>
        <v>900000</v>
      </c>
      <c r="F18" s="65">
        <f>+F6+F9+F12+F14+F16</f>
        <v>900000</v>
      </c>
      <c r="G18" s="65">
        <f>+G6+G9+G12+G14+G16</f>
        <v>920000</v>
      </c>
      <c r="H18" s="66">
        <f>+H6+H9+H12+H14+H16</f>
        <v>938000</v>
      </c>
      <c r="I18" s="63">
        <f>+I6+I9+I12+I14+I16</f>
        <v>4543000</v>
      </c>
      <c r="J18" s="778"/>
    </row>
  </sheetData>
  <sheetProtection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SheetLayoutView="100" workbookViewId="0" topLeftCell="A148">
      <selection activeCell="C94" sqref="C94"/>
    </sheetView>
  </sheetViews>
  <sheetFormatPr defaultColWidth="9.00390625" defaultRowHeight="12.75"/>
  <cols>
    <col min="1" max="1" width="9.50390625" style="556" customWidth="1"/>
    <col min="2" max="2" width="84.125" style="556" customWidth="1"/>
    <col min="3" max="3" width="21.625" style="565" customWidth="1"/>
    <col min="4" max="4" width="12.625" style="556" bestFit="1" customWidth="1"/>
    <col min="5" max="5" width="11.625" style="556" bestFit="1" customWidth="1"/>
    <col min="6" max="7" width="12.625" style="556" bestFit="1" customWidth="1"/>
    <col min="8" max="8" width="10.875" style="556" bestFit="1" customWidth="1"/>
    <col min="9" max="16384" width="9.375" style="556" customWidth="1"/>
  </cols>
  <sheetData>
    <row r="1" spans="1:3" ht="15.75" customHeight="1">
      <c r="A1" s="739" t="s">
        <v>14</v>
      </c>
      <c r="B1" s="739"/>
      <c r="C1" s="739"/>
    </row>
    <row r="2" spans="1:3" ht="15.75" customHeight="1" thickBot="1">
      <c r="A2" s="740" t="s">
        <v>711</v>
      </c>
      <c r="B2" s="740"/>
      <c r="C2" s="557" t="s">
        <v>758</v>
      </c>
    </row>
    <row r="3" spans="1:3" ht="37.5" customHeight="1" thickBot="1">
      <c r="A3" s="35" t="s">
        <v>70</v>
      </c>
      <c r="B3" s="36" t="s">
        <v>16</v>
      </c>
      <c r="C3" s="37" t="str">
        <f>+CONCATENATE(LEFT(ÖSSZEFÜGGÉSEK!A5,4),". évi előirányzat")</f>
        <v>2017. évi előirányzat</v>
      </c>
    </row>
    <row r="4" spans="1:7" s="446" customFormat="1" ht="12" customHeight="1" thickBot="1">
      <c r="A4" s="440" t="s">
        <v>499</v>
      </c>
      <c r="B4" s="441" t="s">
        <v>500</v>
      </c>
      <c r="C4" s="442" t="s">
        <v>501</v>
      </c>
      <c r="D4" s="446" t="s">
        <v>562</v>
      </c>
      <c r="E4" s="446" t="s">
        <v>560</v>
      </c>
      <c r="F4" s="446" t="s">
        <v>561</v>
      </c>
      <c r="G4" s="446" t="s">
        <v>563</v>
      </c>
    </row>
    <row r="5" spans="1:8" s="446" customFormat="1" ht="12" customHeight="1" thickBot="1">
      <c r="A5" s="20" t="s">
        <v>17</v>
      </c>
      <c r="B5" s="21" t="s">
        <v>251</v>
      </c>
      <c r="C5" s="662">
        <f>+C6+C7+C8+C9+C10+C11</f>
        <v>121596080</v>
      </c>
      <c r="D5" s="682">
        <f>+D6+D7+D8+D9+D10+D11</f>
        <v>121596080</v>
      </c>
      <c r="E5" s="682">
        <f>+E6+E7+E8+E9+E10+E11</f>
        <v>0</v>
      </c>
      <c r="F5" s="682">
        <f>+F6+F7+F8+F9+F10+F11</f>
        <v>0</v>
      </c>
      <c r="G5" s="682">
        <f>SUM(D5:F5)</f>
        <v>121596080</v>
      </c>
      <c r="H5" s="697">
        <f>G5-C5</f>
        <v>0</v>
      </c>
    </row>
    <row r="6" spans="1:8" s="446" customFormat="1" ht="12" customHeight="1">
      <c r="A6" s="15" t="s">
        <v>99</v>
      </c>
      <c r="B6" s="448" t="s">
        <v>252</v>
      </c>
      <c r="C6" s="568">
        <v>55822140</v>
      </c>
      <c r="D6" s="683">
        <v>55822140</v>
      </c>
      <c r="E6" s="683"/>
      <c r="F6" s="683"/>
      <c r="G6" s="682">
        <f aca="true" t="shared" si="0" ref="G6:G69">SUM(D6:F6)</f>
        <v>55822140</v>
      </c>
      <c r="H6" s="697">
        <f aca="true" t="shared" si="1" ref="H6:H69">G6-C6</f>
        <v>0</v>
      </c>
    </row>
    <row r="7" spans="1:8" s="446" customFormat="1" ht="12" customHeight="1">
      <c r="A7" s="14" t="s">
        <v>100</v>
      </c>
      <c r="B7" s="449" t="s">
        <v>253</v>
      </c>
      <c r="C7" s="569">
        <v>37646584</v>
      </c>
      <c r="D7" s="683">
        <v>37646584</v>
      </c>
      <c r="E7" s="683"/>
      <c r="F7" s="683"/>
      <c r="G7" s="682">
        <f t="shared" si="0"/>
        <v>37646584</v>
      </c>
      <c r="H7" s="697">
        <f t="shared" si="1"/>
        <v>0</v>
      </c>
    </row>
    <row r="8" spans="1:8" s="446" customFormat="1" ht="12" customHeight="1">
      <c r="A8" s="14" t="s">
        <v>101</v>
      </c>
      <c r="B8" s="449" t="s">
        <v>254</v>
      </c>
      <c r="C8" s="567">
        <v>23277112</v>
      </c>
      <c r="D8" s="683">
        <v>23277112</v>
      </c>
      <c r="E8" s="683"/>
      <c r="F8" s="683"/>
      <c r="G8" s="682">
        <f t="shared" si="0"/>
        <v>23277112</v>
      </c>
      <c r="H8" s="697">
        <f t="shared" si="1"/>
        <v>0</v>
      </c>
    </row>
    <row r="9" spans="1:8" s="446" customFormat="1" ht="12" customHeight="1">
      <c r="A9" s="14" t="s">
        <v>102</v>
      </c>
      <c r="B9" s="449" t="s">
        <v>255</v>
      </c>
      <c r="C9" s="567">
        <v>1959660</v>
      </c>
      <c r="D9" s="683">
        <v>1959660</v>
      </c>
      <c r="E9" s="683"/>
      <c r="F9" s="683"/>
      <c r="G9" s="682">
        <f t="shared" si="0"/>
        <v>1959660</v>
      </c>
      <c r="H9" s="697">
        <f t="shared" si="1"/>
        <v>0</v>
      </c>
    </row>
    <row r="10" spans="1:8" s="446" customFormat="1" ht="12" customHeight="1">
      <c r="A10" s="14" t="s">
        <v>146</v>
      </c>
      <c r="B10" s="320" t="s">
        <v>435</v>
      </c>
      <c r="C10" s="567">
        <v>2890584</v>
      </c>
      <c r="D10" s="683">
        <v>2890584</v>
      </c>
      <c r="E10" s="683"/>
      <c r="F10" s="683"/>
      <c r="G10" s="682">
        <f t="shared" si="0"/>
        <v>2890584</v>
      </c>
      <c r="H10" s="697">
        <f t="shared" si="1"/>
        <v>0</v>
      </c>
    </row>
    <row r="11" spans="1:8" s="446" customFormat="1" ht="12" customHeight="1" thickBot="1">
      <c r="A11" s="16" t="s">
        <v>103</v>
      </c>
      <c r="B11" s="321" t="s">
        <v>436</v>
      </c>
      <c r="D11" s="683"/>
      <c r="E11" s="683"/>
      <c r="F11" s="683"/>
      <c r="G11" s="682">
        <f t="shared" si="0"/>
        <v>0</v>
      </c>
      <c r="H11" s="697">
        <f t="shared" si="1"/>
        <v>0</v>
      </c>
    </row>
    <row r="12" spans="1:8" s="446" customFormat="1" ht="12" customHeight="1" thickBot="1">
      <c r="A12" s="20" t="s">
        <v>18</v>
      </c>
      <c r="B12" s="319" t="s">
        <v>256</v>
      </c>
      <c r="C12" s="662">
        <f>+C13+C14+C15+C16+C17</f>
        <v>11604000</v>
      </c>
      <c r="D12" s="682">
        <f>+D13+D14+D15+D16+D17</f>
        <v>5604000</v>
      </c>
      <c r="E12" s="682">
        <f>+E13+E14+E15+E16+E17</f>
        <v>6000000</v>
      </c>
      <c r="F12" s="682">
        <f>+F13+F14+F15+F16+F17</f>
        <v>0</v>
      </c>
      <c r="G12" s="682">
        <f t="shared" si="0"/>
        <v>11604000</v>
      </c>
      <c r="H12" s="697">
        <f t="shared" si="1"/>
        <v>0</v>
      </c>
    </row>
    <row r="13" spans="1:8" s="446" customFormat="1" ht="12" customHeight="1">
      <c r="A13" s="15" t="s">
        <v>105</v>
      </c>
      <c r="B13" s="448" t="s">
        <v>257</v>
      </c>
      <c r="C13" s="663"/>
      <c r="D13" s="683"/>
      <c r="E13" s="683"/>
      <c r="F13" s="683"/>
      <c r="G13" s="682">
        <f t="shared" si="0"/>
        <v>0</v>
      </c>
      <c r="H13" s="697">
        <f t="shared" si="1"/>
        <v>0</v>
      </c>
    </row>
    <row r="14" spans="1:8" s="446" customFormat="1" ht="12" customHeight="1">
      <c r="A14" s="14" t="s">
        <v>106</v>
      </c>
      <c r="B14" s="449" t="s">
        <v>258</v>
      </c>
      <c r="C14" s="664"/>
      <c r="D14" s="683"/>
      <c r="E14" s="683"/>
      <c r="F14" s="683"/>
      <c r="G14" s="682">
        <f t="shared" si="0"/>
        <v>0</v>
      </c>
      <c r="H14" s="697">
        <f t="shared" si="1"/>
        <v>0</v>
      </c>
    </row>
    <row r="15" spans="1:8" s="446" customFormat="1" ht="12" customHeight="1">
      <c r="A15" s="14" t="s">
        <v>107</v>
      </c>
      <c r="B15" s="449" t="s">
        <v>427</v>
      </c>
      <c r="C15" s="664"/>
      <c r="D15" s="683"/>
      <c r="E15" s="683"/>
      <c r="F15" s="683"/>
      <c r="G15" s="682">
        <f t="shared" si="0"/>
        <v>0</v>
      </c>
      <c r="H15" s="697">
        <f t="shared" si="1"/>
        <v>0</v>
      </c>
    </row>
    <row r="16" spans="1:8" s="446" customFormat="1" ht="12" customHeight="1">
      <c r="A16" s="14" t="s">
        <v>108</v>
      </c>
      <c r="B16" s="449" t="s">
        <v>428</v>
      </c>
      <c r="C16" s="664"/>
      <c r="D16" s="683"/>
      <c r="E16" s="683"/>
      <c r="F16" s="683"/>
      <c r="G16" s="682">
        <f t="shared" si="0"/>
        <v>0</v>
      </c>
      <c r="H16" s="697">
        <f t="shared" si="1"/>
        <v>0</v>
      </c>
    </row>
    <row r="17" spans="1:8" s="446" customFormat="1" ht="12" customHeight="1">
      <c r="A17" s="14" t="s">
        <v>109</v>
      </c>
      <c r="B17" s="449" t="s">
        <v>259</v>
      </c>
      <c r="C17" s="664">
        <v>11604000</v>
      </c>
      <c r="D17" s="683">
        <v>5604000</v>
      </c>
      <c r="E17" s="683">
        <v>6000000</v>
      </c>
      <c r="F17" s="683"/>
      <c r="G17" s="682">
        <f t="shared" si="0"/>
        <v>11604000</v>
      </c>
      <c r="H17" s="697">
        <f t="shared" si="1"/>
        <v>0</v>
      </c>
    </row>
    <row r="18" spans="1:8" s="446" customFormat="1" ht="12" customHeight="1" thickBot="1">
      <c r="A18" s="16" t="s">
        <v>117</v>
      </c>
      <c r="B18" s="321" t="s">
        <v>260</v>
      </c>
      <c r="C18" s="665"/>
      <c r="D18" s="683"/>
      <c r="E18" s="683"/>
      <c r="F18" s="683"/>
      <c r="G18" s="682">
        <f t="shared" si="0"/>
        <v>0</v>
      </c>
      <c r="H18" s="697">
        <f t="shared" si="1"/>
        <v>0</v>
      </c>
    </row>
    <row r="19" spans="1:8" s="446" customFormat="1" ht="12" customHeight="1" thickBot="1">
      <c r="A19" s="20" t="s">
        <v>19</v>
      </c>
      <c r="B19" s="21" t="s">
        <v>261</v>
      </c>
      <c r="C19" s="662">
        <f>+C20+C21+C22+C23+C24</f>
        <v>0</v>
      </c>
      <c r="D19" s="683"/>
      <c r="E19" s="683"/>
      <c r="F19" s="683"/>
      <c r="G19" s="682">
        <f t="shared" si="0"/>
        <v>0</v>
      </c>
      <c r="H19" s="697">
        <f t="shared" si="1"/>
        <v>0</v>
      </c>
    </row>
    <row r="20" spans="1:8" s="446" customFormat="1" ht="12" customHeight="1">
      <c r="A20" s="15" t="s">
        <v>88</v>
      </c>
      <c r="B20" s="448" t="s">
        <v>262</v>
      </c>
      <c r="C20" s="663"/>
      <c r="D20" s="683"/>
      <c r="E20" s="683"/>
      <c r="F20" s="683"/>
      <c r="G20" s="682">
        <f t="shared" si="0"/>
        <v>0</v>
      </c>
      <c r="H20" s="697">
        <f t="shared" si="1"/>
        <v>0</v>
      </c>
    </row>
    <row r="21" spans="1:8" s="446" customFormat="1" ht="12" customHeight="1">
      <c r="A21" s="14" t="s">
        <v>89</v>
      </c>
      <c r="B21" s="449" t="s">
        <v>263</v>
      </c>
      <c r="C21" s="664"/>
      <c r="D21" s="683"/>
      <c r="E21" s="683"/>
      <c r="F21" s="683"/>
      <c r="G21" s="682">
        <f t="shared" si="0"/>
        <v>0</v>
      </c>
      <c r="H21" s="697">
        <f t="shared" si="1"/>
        <v>0</v>
      </c>
    </row>
    <row r="22" spans="1:8" s="446" customFormat="1" ht="12" customHeight="1">
      <c r="A22" s="14" t="s">
        <v>90</v>
      </c>
      <c r="B22" s="449" t="s">
        <v>429</v>
      </c>
      <c r="C22" s="664"/>
      <c r="D22" s="683"/>
      <c r="E22" s="683"/>
      <c r="F22" s="683"/>
      <c r="G22" s="682">
        <f t="shared" si="0"/>
        <v>0</v>
      </c>
      <c r="H22" s="697">
        <f t="shared" si="1"/>
        <v>0</v>
      </c>
    </row>
    <row r="23" spans="1:8" s="446" customFormat="1" ht="12" customHeight="1">
      <c r="A23" s="14" t="s">
        <v>91</v>
      </c>
      <c r="B23" s="449" t="s">
        <v>430</v>
      </c>
      <c r="C23" s="664"/>
      <c r="D23" s="683"/>
      <c r="E23" s="683"/>
      <c r="F23" s="683"/>
      <c r="G23" s="682">
        <f t="shared" si="0"/>
        <v>0</v>
      </c>
      <c r="H23" s="697">
        <f t="shared" si="1"/>
        <v>0</v>
      </c>
    </row>
    <row r="24" spans="1:8" s="446" customFormat="1" ht="12" customHeight="1">
      <c r="A24" s="14" t="s">
        <v>168</v>
      </c>
      <c r="B24" s="449" t="s">
        <v>264</v>
      </c>
      <c r="C24" s="664"/>
      <c r="D24" s="683"/>
      <c r="E24" s="683"/>
      <c r="F24" s="683"/>
      <c r="G24" s="682">
        <f t="shared" si="0"/>
        <v>0</v>
      </c>
      <c r="H24" s="697">
        <f t="shared" si="1"/>
        <v>0</v>
      </c>
    </row>
    <row r="25" spans="1:8" s="446" customFormat="1" ht="12" customHeight="1" thickBot="1">
      <c r="A25" s="16" t="s">
        <v>169</v>
      </c>
      <c r="B25" s="450" t="s">
        <v>265</v>
      </c>
      <c r="C25" s="665"/>
      <c r="D25" s="683"/>
      <c r="E25" s="683"/>
      <c r="F25" s="683"/>
      <c r="G25" s="682">
        <f t="shared" si="0"/>
        <v>0</v>
      </c>
      <c r="H25" s="697">
        <f t="shared" si="1"/>
        <v>0</v>
      </c>
    </row>
    <row r="26" spans="1:8" s="446" customFormat="1" ht="12" customHeight="1" thickBot="1">
      <c r="A26" s="20" t="s">
        <v>170</v>
      </c>
      <c r="B26" s="21" t="s">
        <v>266</v>
      </c>
      <c r="C26" s="666">
        <f>+C27+C31+C32+C33</f>
        <v>77700000</v>
      </c>
      <c r="D26" s="684">
        <f>+D27+D31+D32+D33</f>
        <v>77700000</v>
      </c>
      <c r="E26" s="685">
        <f>+E27+E31+E32+E33</f>
        <v>0</v>
      </c>
      <c r="F26" s="685">
        <f>+F27+F31+F32+F33</f>
        <v>0</v>
      </c>
      <c r="G26" s="682">
        <f t="shared" si="0"/>
        <v>77700000</v>
      </c>
      <c r="H26" s="697">
        <f t="shared" si="1"/>
        <v>0</v>
      </c>
    </row>
    <row r="27" spans="1:8" s="446" customFormat="1" ht="12" customHeight="1">
      <c r="A27" s="15" t="s">
        <v>267</v>
      </c>
      <c r="B27" s="448" t="s">
        <v>442</v>
      </c>
      <c r="C27" s="667">
        <v>69650000</v>
      </c>
      <c r="D27" s="686">
        <v>69650000</v>
      </c>
      <c r="E27" s="687">
        <f>+E28+E29+E30</f>
        <v>0</v>
      </c>
      <c r="F27" s="687">
        <f>+F28+F29+F30</f>
        <v>0</v>
      </c>
      <c r="G27" s="682">
        <f t="shared" si="0"/>
        <v>69650000</v>
      </c>
      <c r="H27" s="697">
        <f t="shared" si="1"/>
        <v>0</v>
      </c>
    </row>
    <row r="28" spans="1:8" s="446" customFormat="1" ht="12" customHeight="1">
      <c r="A28" s="14" t="s">
        <v>268</v>
      </c>
      <c r="B28" s="449" t="s">
        <v>273</v>
      </c>
      <c r="C28" s="664">
        <v>2650000</v>
      </c>
      <c r="D28" s="683">
        <v>2650000</v>
      </c>
      <c r="E28" s="683"/>
      <c r="F28" s="683"/>
      <c r="G28" s="682">
        <f t="shared" si="0"/>
        <v>2650000</v>
      </c>
      <c r="H28" s="697">
        <f>G28-C28</f>
        <v>0</v>
      </c>
    </row>
    <row r="29" spans="1:8" s="446" customFormat="1" ht="12" customHeight="1">
      <c r="A29" s="14" t="s">
        <v>269</v>
      </c>
      <c r="B29" s="449" t="s">
        <v>274</v>
      </c>
      <c r="C29" s="664"/>
      <c r="D29" s="683"/>
      <c r="E29" s="683"/>
      <c r="F29" s="683"/>
      <c r="G29" s="682">
        <f t="shared" si="0"/>
        <v>0</v>
      </c>
      <c r="H29" s="697">
        <f t="shared" si="1"/>
        <v>0</v>
      </c>
    </row>
    <row r="30" spans="1:8" s="446" customFormat="1" ht="12" customHeight="1">
      <c r="A30" s="14" t="s">
        <v>440</v>
      </c>
      <c r="B30" s="521" t="s">
        <v>441</v>
      </c>
      <c r="C30" s="664">
        <v>67000000</v>
      </c>
      <c r="D30" s="683">
        <v>67000000</v>
      </c>
      <c r="E30" s="683"/>
      <c r="F30" s="683"/>
      <c r="G30" s="682">
        <f t="shared" si="0"/>
        <v>67000000</v>
      </c>
      <c r="H30" s="697">
        <f t="shared" si="1"/>
        <v>0</v>
      </c>
    </row>
    <row r="31" spans="1:8" s="446" customFormat="1" ht="12" customHeight="1">
      <c r="A31" s="14" t="s">
        <v>270</v>
      </c>
      <c r="B31" s="449" t="s">
        <v>275</v>
      </c>
      <c r="C31" s="664">
        <v>8000000</v>
      </c>
      <c r="D31" s="683">
        <v>8000000</v>
      </c>
      <c r="E31" s="683"/>
      <c r="F31" s="683"/>
      <c r="G31" s="682">
        <f t="shared" si="0"/>
        <v>8000000</v>
      </c>
      <c r="H31" s="697">
        <f t="shared" si="1"/>
        <v>0</v>
      </c>
    </row>
    <row r="32" spans="1:8" s="446" customFormat="1" ht="12" customHeight="1">
      <c r="A32" s="14" t="s">
        <v>271</v>
      </c>
      <c r="B32" s="449" t="s">
        <v>276</v>
      </c>
      <c r="C32" s="664"/>
      <c r="D32" s="683"/>
      <c r="E32" s="683"/>
      <c r="F32" s="683"/>
      <c r="G32" s="682">
        <f t="shared" si="0"/>
        <v>0</v>
      </c>
      <c r="H32" s="697">
        <f t="shared" si="1"/>
        <v>0</v>
      </c>
    </row>
    <row r="33" spans="1:8" s="446" customFormat="1" ht="12" customHeight="1" thickBot="1">
      <c r="A33" s="16" t="s">
        <v>272</v>
      </c>
      <c r="B33" s="450" t="s">
        <v>277</v>
      </c>
      <c r="C33" s="665">
        <v>50000</v>
      </c>
      <c r="D33" s="683">
        <v>50000</v>
      </c>
      <c r="E33" s="683"/>
      <c r="F33" s="683"/>
      <c r="G33" s="682">
        <f t="shared" si="0"/>
        <v>50000</v>
      </c>
      <c r="H33" s="697">
        <f t="shared" si="1"/>
        <v>0</v>
      </c>
    </row>
    <row r="34" spans="1:8" s="446" customFormat="1" ht="12" customHeight="1" thickBot="1">
      <c r="A34" s="20" t="s">
        <v>21</v>
      </c>
      <c r="B34" s="21" t="s">
        <v>437</v>
      </c>
      <c r="C34" s="662">
        <f>SUM(C35:C45)</f>
        <v>22606000</v>
      </c>
      <c r="D34" s="682">
        <f>SUM(D35:D45)</f>
        <v>9753600</v>
      </c>
      <c r="E34" s="682">
        <f>SUM(E35:E45)</f>
        <v>0</v>
      </c>
      <c r="F34" s="682">
        <f>SUM(F35:F45)</f>
        <v>12852400</v>
      </c>
      <c r="G34" s="682">
        <f t="shared" si="0"/>
        <v>22606000</v>
      </c>
      <c r="H34" s="697">
        <f t="shared" si="1"/>
        <v>0</v>
      </c>
    </row>
    <row r="35" spans="1:8" s="446" customFormat="1" ht="12" customHeight="1">
      <c r="A35" s="15" t="s">
        <v>92</v>
      </c>
      <c r="B35" s="448" t="s">
        <v>280</v>
      </c>
      <c r="C35" s="663"/>
      <c r="D35" s="683"/>
      <c r="E35" s="683"/>
      <c r="F35" s="683"/>
      <c r="G35" s="682">
        <f t="shared" si="0"/>
        <v>0</v>
      </c>
      <c r="H35" s="697">
        <f t="shared" si="1"/>
        <v>0</v>
      </c>
    </row>
    <row r="36" spans="1:8" s="446" customFormat="1" ht="12" customHeight="1">
      <c r="A36" s="14" t="s">
        <v>93</v>
      </c>
      <c r="B36" s="449" t="s">
        <v>281</v>
      </c>
      <c r="C36" s="664">
        <v>5970000</v>
      </c>
      <c r="D36" s="683">
        <v>5970000</v>
      </c>
      <c r="E36" s="683"/>
      <c r="F36" s="683"/>
      <c r="G36" s="682">
        <f t="shared" si="0"/>
        <v>5970000</v>
      </c>
      <c r="H36" s="697">
        <f t="shared" si="1"/>
        <v>0</v>
      </c>
    </row>
    <row r="37" spans="1:8" s="446" customFormat="1" ht="12" customHeight="1">
      <c r="A37" s="14" t="s">
        <v>94</v>
      </c>
      <c r="B37" s="449" t="s">
        <v>282</v>
      </c>
      <c r="C37" s="664">
        <v>1710000</v>
      </c>
      <c r="D37" s="683">
        <v>1710000</v>
      </c>
      <c r="E37" s="683"/>
      <c r="F37" s="683"/>
      <c r="G37" s="682">
        <f t="shared" si="0"/>
        <v>1710000</v>
      </c>
      <c r="H37" s="697">
        <f t="shared" si="1"/>
        <v>0</v>
      </c>
    </row>
    <row r="38" spans="1:8" s="446" customFormat="1" ht="12" customHeight="1">
      <c r="A38" s="14" t="s">
        <v>172</v>
      </c>
      <c r="B38" s="449" t="s">
        <v>283</v>
      </c>
      <c r="C38" s="664"/>
      <c r="D38" s="683"/>
      <c r="E38" s="683"/>
      <c r="F38" s="683"/>
      <c r="G38" s="682">
        <f t="shared" si="0"/>
        <v>0</v>
      </c>
      <c r="H38" s="697">
        <f t="shared" si="1"/>
        <v>0</v>
      </c>
    </row>
    <row r="39" spans="1:8" s="446" customFormat="1" ht="12" customHeight="1">
      <c r="A39" s="14" t="s">
        <v>173</v>
      </c>
      <c r="B39" s="449" t="s">
        <v>284</v>
      </c>
      <c r="C39" s="664">
        <v>4120000</v>
      </c>
      <c r="D39" s="683"/>
      <c r="E39" s="683"/>
      <c r="F39" s="683">
        <v>4120000</v>
      </c>
      <c r="G39" s="682">
        <f t="shared" si="0"/>
        <v>4120000</v>
      </c>
      <c r="H39" s="697">
        <f t="shared" si="1"/>
        <v>0</v>
      </c>
    </row>
    <row r="40" spans="1:8" s="446" customFormat="1" ht="12" customHeight="1">
      <c r="A40" s="14" t="s">
        <v>174</v>
      </c>
      <c r="B40" s="449" t="s">
        <v>285</v>
      </c>
      <c r="C40" s="664">
        <v>4806000</v>
      </c>
      <c r="D40" s="683">
        <v>2073600</v>
      </c>
      <c r="E40" s="683"/>
      <c r="F40" s="683">
        <v>2732400</v>
      </c>
      <c r="G40" s="682">
        <f t="shared" si="0"/>
        <v>4806000</v>
      </c>
      <c r="H40" s="697">
        <f t="shared" si="1"/>
        <v>0</v>
      </c>
    </row>
    <row r="41" spans="1:8" s="446" customFormat="1" ht="12" customHeight="1">
      <c r="A41" s="14" t="s">
        <v>175</v>
      </c>
      <c r="B41" s="449" t="s">
        <v>286</v>
      </c>
      <c r="C41" s="664"/>
      <c r="D41" s="683"/>
      <c r="E41" s="683"/>
      <c r="F41" s="683"/>
      <c r="G41" s="682">
        <f t="shared" si="0"/>
        <v>0</v>
      </c>
      <c r="H41" s="697">
        <f t="shared" si="1"/>
        <v>0</v>
      </c>
    </row>
    <row r="42" spans="1:8" s="446" customFormat="1" ht="12" customHeight="1">
      <c r="A42" s="14" t="s">
        <v>176</v>
      </c>
      <c r="B42" s="449" t="s">
        <v>287</v>
      </c>
      <c r="C42" s="664"/>
      <c r="D42" s="683"/>
      <c r="E42" s="683"/>
      <c r="F42" s="683"/>
      <c r="G42" s="682">
        <f t="shared" si="0"/>
        <v>0</v>
      </c>
      <c r="H42" s="697">
        <f t="shared" si="1"/>
        <v>0</v>
      </c>
    </row>
    <row r="43" spans="1:8" s="446" customFormat="1" ht="12" customHeight="1">
      <c r="A43" s="14" t="s">
        <v>278</v>
      </c>
      <c r="B43" s="449" t="s">
        <v>288</v>
      </c>
      <c r="C43" s="668"/>
      <c r="D43" s="683"/>
      <c r="E43" s="683"/>
      <c r="F43" s="683"/>
      <c r="G43" s="682">
        <f t="shared" si="0"/>
        <v>0</v>
      </c>
      <c r="H43" s="697">
        <f t="shared" si="1"/>
        <v>0</v>
      </c>
    </row>
    <row r="44" spans="1:8" s="446" customFormat="1" ht="12" customHeight="1">
      <c r="A44" s="16" t="s">
        <v>279</v>
      </c>
      <c r="B44" s="450" t="s">
        <v>439</v>
      </c>
      <c r="C44" s="669"/>
      <c r="D44" s="683"/>
      <c r="E44" s="683"/>
      <c r="F44" s="683"/>
      <c r="G44" s="682">
        <f t="shared" si="0"/>
        <v>0</v>
      </c>
      <c r="H44" s="697">
        <f t="shared" si="1"/>
        <v>0</v>
      </c>
    </row>
    <row r="45" spans="1:8" s="446" customFormat="1" ht="12" customHeight="1" thickBot="1">
      <c r="A45" s="16" t="s">
        <v>438</v>
      </c>
      <c r="B45" s="321" t="s">
        <v>289</v>
      </c>
      <c r="C45" s="669">
        <v>6000000</v>
      </c>
      <c r="D45" s="683"/>
      <c r="E45" s="683"/>
      <c r="F45" s="683">
        <v>6000000</v>
      </c>
      <c r="G45" s="682">
        <f t="shared" si="0"/>
        <v>6000000</v>
      </c>
      <c r="H45" s="697">
        <f t="shared" si="1"/>
        <v>0</v>
      </c>
    </row>
    <row r="46" spans="1:8" s="446" customFormat="1" ht="12" customHeight="1" thickBot="1">
      <c r="A46" s="20" t="s">
        <v>22</v>
      </c>
      <c r="B46" s="21" t="s">
        <v>290</v>
      </c>
      <c r="C46" s="662">
        <f>SUM(C47:C51)</f>
        <v>0</v>
      </c>
      <c r="D46" s="682">
        <f>SUM(D47:D51)</f>
        <v>0</v>
      </c>
      <c r="E46" s="682">
        <f>SUM(E47:E51)</f>
        <v>0</v>
      </c>
      <c r="F46" s="682">
        <f>SUM(F47:F51)</f>
        <v>0</v>
      </c>
      <c r="G46" s="682">
        <f t="shared" si="0"/>
        <v>0</v>
      </c>
      <c r="H46" s="697">
        <f t="shared" si="1"/>
        <v>0</v>
      </c>
    </row>
    <row r="47" spans="1:8" s="446" customFormat="1" ht="12" customHeight="1">
      <c r="A47" s="15" t="s">
        <v>95</v>
      </c>
      <c r="B47" s="448" t="s">
        <v>294</v>
      </c>
      <c r="C47" s="670"/>
      <c r="D47" s="683"/>
      <c r="E47" s="683"/>
      <c r="F47" s="683"/>
      <c r="G47" s="682">
        <f t="shared" si="0"/>
        <v>0</v>
      </c>
      <c r="H47" s="697">
        <f t="shared" si="1"/>
        <v>0</v>
      </c>
    </row>
    <row r="48" spans="1:8" s="446" customFormat="1" ht="12" customHeight="1">
      <c r="A48" s="14" t="s">
        <v>96</v>
      </c>
      <c r="B48" s="449" t="s">
        <v>295</v>
      </c>
      <c r="C48" s="668"/>
      <c r="D48" s="683"/>
      <c r="E48" s="683"/>
      <c r="F48" s="683"/>
      <c r="G48" s="682">
        <f t="shared" si="0"/>
        <v>0</v>
      </c>
      <c r="H48" s="697">
        <f t="shared" si="1"/>
        <v>0</v>
      </c>
    </row>
    <row r="49" spans="1:8" s="446" customFormat="1" ht="12" customHeight="1">
      <c r="A49" s="14" t="s">
        <v>291</v>
      </c>
      <c r="B49" s="449" t="s">
        <v>296</v>
      </c>
      <c r="C49" s="668"/>
      <c r="D49" s="683"/>
      <c r="E49" s="683"/>
      <c r="F49" s="683"/>
      <c r="G49" s="682">
        <f t="shared" si="0"/>
        <v>0</v>
      </c>
      <c r="H49" s="697">
        <f t="shared" si="1"/>
        <v>0</v>
      </c>
    </row>
    <row r="50" spans="1:8" s="446" customFormat="1" ht="12" customHeight="1">
      <c r="A50" s="14" t="s">
        <v>292</v>
      </c>
      <c r="B50" s="449" t="s">
        <v>297</v>
      </c>
      <c r="C50" s="668"/>
      <c r="D50" s="683"/>
      <c r="E50" s="683"/>
      <c r="F50" s="683"/>
      <c r="G50" s="682">
        <f t="shared" si="0"/>
        <v>0</v>
      </c>
      <c r="H50" s="697">
        <f t="shared" si="1"/>
        <v>0</v>
      </c>
    </row>
    <row r="51" spans="1:8" s="446" customFormat="1" ht="12" customHeight="1" thickBot="1">
      <c r="A51" s="16" t="s">
        <v>293</v>
      </c>
      <c r="B51" s="321" t="s">
        <v>298</v>
      </c>
      <c r="C51" s="669"/>
      <c r="D51" s="683"/>
      <c r="E51" s="683"/>
      <c r="F51" s="683"/>
      <c r="G51" s="682">
        <f t="shared" si="0"/>
        <v>0</v>
      </c>
      <c r="H51" s="697">
        <f t="shared" si="1"/>
        <v>0</v>
      </c>
    </row>
    <row r="52" spans="1:8" s="446" customFormat="1" ht="12" customHeight="1" thickBot="1">
      <c r="A52" s="20" t="s">
        <v>177</v>
      </c>
      <c r="B52" s="21" t="s">
        <v>299</v>
      </c>
      <c r="C52" s="662">
        <f>SUM(C53:C55)</f>
        <v>0</v>
      </c>
      <c r="D52" s="682">
        <f>SUM(D53:D55)</f>
        <v>0</v>
      </c>
      <c r="E52" s="682">
        <f>SUM(E53:E55)</f>
        <v>0</v>
      </c>
      <c r="F52" s="682">
        <f>SUM(F53:F55)</f>
        <v>0</v>
      </c>
      <c r="G52" s="682">
        <f t="shared" si="0"/>
        <v>0</v>
      </c>
      <c r="H52" s="697">
        <f t="shared" si="1"/>
        <v>0</v>
      </c>
    </row>
    <row r="53" spans="1:8" s="446" customFormat="1" ht="12" customHeight="1">
      <c r="A53" s="15" t="s">
        <v>97</v>
      </c>
      <c r="B53" s="448" t="s">
        <v>300</v>
      </c>
      <c r="C53" s="663"/>
      <c r="D53" s="683"/>
      <c r="E53" s="683"/>
      <c r="F53" s="683"/>
      <c r="G53" s="682">
        <f t="shared" si="0"/>
        <v>0</v>
      </c>
      <c r="H53" s="697">
        <f t="shared" si="1"/>
        <v>0</v>
      </c>
    </row>
    <row r="54" spans="1:8" s="446" customFormat="1" ht="12" customHeight="1">
      <c r="A54" s="14" t="s">
        <v>98</v>
      </c>
      <c r="B54" s="449" t="s">
        <v>431</v>
      </c>
      <c r="C54" s="664"/>
      <c r="D54" s="683"/>
      <c r="E54" s="683"/>
      <c r="F54" s="683"/>
      <c r="G54" s="682">
        <f t="shared" si="0"/>
        <v>0</v>
      </c>
      <c r="H54" s="697">
        <f t="shared" si="1"/>
        <v>0</v>
      </c>
    </row>
    <row r="55" spans="1:8" s="446" customFormat="1" ht="12" customHeight="1">
      <c r="A55" s="14" t="s">
        <v>303</v>
      </c>
      <c r="B55" s="449" t="s">
        <v>301</v>
      </c>
      <c r="C55" s="664"/>
      <c r="D55" s="683"/>
      <c r="E55" s="683"/>
      <c r="F55" s="683"/>
      <c r="G55" s="682">
        <f t="shared" si="0"/>
        <v>0</v>
      </c>
      <c r="H55" s="697">
        <f t="shared" si="1"/>
        <v>0</v>
      </c>
    </row>
    <row r="56" spans="1:8" s="446" customFormat="1" ht="12" customHeight="1" thickBot="1">
      <c r="A56" s="16" t="s">
        <v>304</v>
      </c>
      <c r="B56" s="321" t="s">
        <v>302</v>
      </c>
      <c r="C56" s="665"/>
      <c r="D56" s="683"/>
      <c r="E56" s="683"/>
      <c r="F56" s="683"/>
      <c r="G56" s="682">
        <f t="shared" si="0"/>
        <v>0</v>
      </c>
      <c r="H56" s="697">
        <f t="shared" si="1"/>
        <v>0</v>
      </c>
    </row>
    <row r="57" spans="1:8" s="446" customFormat="1" ht="12" customHeight="1" thickBot="1">
      <c r="A57" s="20" t="s">
        <v>24</v>
      </c>
      <c r="B57" s="319" t="s">
        <v>305</v>
      </c>
      <c r="C57" s="662">
        <f>SUM(C58:C60)</f>
        <v>0</v>
      </c>
      <c r="D57" s="682">
        <f>SUM(D58:D60)</f>
        <v>0</v>
      </c>
      <c r="E57" s="682">
        <f>SUM(E58:E60)</f>
        <v>0</v>
      </c>
      <c r="F57" s="682">
        <f>SUM(F58:F60)</f>
        <v>0</v>
      </c>
      <c r="G57" s="682">
        <f t="shared" si="0"/>
        <v>0</v>
      </c>
      <c r="H57" s="697">
        <f t="shared" si="1"/>
        <v>0</v>
      </c>
    </row>
    <row r="58" spans="1:8" s="446" customFormat="1" ht="12" customHeight="1">
      <c r="A58" s="15" t="s">
        <v>178</v>
      </c>
      <c r="B58" s="448" t="s">
        <v>307</v>
      </c>
      <c r="C58" s="668"/>
      <c r="D58" s="683"/>
      <c r="E58" s="683"/>
      <c r="F58" s="683"/>
      <c r="G58" s="682">
        <f t="shared" si="0"/>
        <v>0</v>
      </c>
      <c r="H58" s="697">
        <f t="shared" si="1"/>
        <v>0</v>
      </c>
    </row>
    <row r="59" spans="1:8" s="446" customFormat="1" ht="12" customHeight="1">
      <c r="A59" s="14" t="s">
        <v>179</v>
      </c>
      <c r="B59" s="449" t="s">
        <v>432</v>
      </c>
      <c r="C59" s="668"/>
      <c r="D59" s="683"/>
      <c r="E59" s="683"/>
      <c r="F59" s="683"/>
      <c r="G59" s="682">
        <f t="shared" si="0"/>
        <v>0</v>
      </c>
      <c r="H59" s="697">
        <f t="shared" si="1"/>
        <v>0</v>
      </c>
    </row>
    <row r="60" spans="1:8" s="446" customFormat="1" ht="12" customHeight="1">
      <c r="A60" s="14" t="s">
        <v>227</v>
      </c>
      <c r="B60" s="449" t="s">
        <v>308</v>
      </c>
      <c r="C60" s="668"/>
      <c r="D60" s="683"/>
      <c r="E60" s="683"/>
      <c r="F60" s="683"/>
      <c r="G60" s="682">
        <f t="shared" si="0"/>
        <v>0</v>
      </c>
      <c r="H60" s="697">
        <f t="shared" si="1"/>
        <v>0</v>
      </c>
    </row>
    <row r="61" spans="1:8" s="446" customFormat="1" ht="12" customHeight="1" thickBot="1">
      <c r="A61" s="16" t="s">
        <v>306</v>
      </c>
      <c r="B61" s="321" t="s">
        <v>309</v>
      </c>
      <c r="C61" s="668"/>
      <c r="D61" s="683"/>
      <c r="E61" s="683"/>
      <c r="F61" s="683"/>
      <c r="G61" s="682">
        <f t="shared" si="0"/>
        <v>0</v>
      </c>
      <c r="H61" s="697">
        <f t="shared" si="1"/>
        <v>0</v>
      </c>
    </row>
    <row r="62" spans="1:8" s="446" customFormat="1" ht="12" customHeight="1" thickBot="1">
      <c r="A62" s="528" t="s">
        <v>482</v>
      </c>
      <c r="B62" s="21" t="s">
        <v>310</v>
      </c>
      <c r="C62" s="666">
        <f>+C5+C12+C19+C26+C34+C46+C52+C57</f>
        <v>233506080</v>
      </c>
      <c r="D62" s="685">
        <f>+D5+D12+D19+D26+D34+D46+D52+D57</f>
        <v>214653680</v>
      </c>
      <c r="E62" s="685">
        <f>+E5+E12+E19+E26+E34+E46+E52+E57</f>
        <v>6000000</v>
      </c>
      <c r="F62" s="685">
        <f>+F5+F12+F19+F26+F34+F46+F52+F57</f>
        <v>12852400</v>
      </c>
      <c r="G62" s="682">
        <f t="shared" si="0"/>
        <v>233506080</v>
      </c>
      <c r="H62" s="697">
        <f t="shared" si="1"/>
        <v>0</v>
      </c>
    </row>
    <row r="63" spans="1:8" s="446" customFormat="1" ht="12" customHeight="1" thickBot="1">
      <c r="A63" s="498" t="s">
        <v>311</v>
      </c>
      <c r="B63" s="319" t="s">
        <v>312</v>
      </c>
      <c r="C63" s="662">
        <f>SUM(C64:C66)</f>
        <v>0</v>
      </c>
      <c r="D63" s="683"/>
      <c r="E63" s="683"/>
      <c r="F63" s="683"/>
      <c r="G63" s="682">
        <f t="shared" si="0"/>
        <v>0</v>
      </c>
      <c r="H63" s="697">
        <f t="shared" si="1"/>
        <v>0</v>
      </c>
    </row>
    <row r="64" spans="1:8" s="446" customFormat="1" ht="12" customHeight="1">
      <c r="A64" s="15" t="s">
        <v>343</v>
      </c>
      <c r="B64" s="448" t="s">
        <v>313</v>
      </c>
      <c r="C64" s="668"/>
      <c r="D64" s="683"/>
      <c r="E64" s="683"/>
      <c r="F64" s="683"/>
      <c r="G64" s="682">
        <f t="shared" si="0"/>
        <v>0</v>
      </c>
      <c r="H64" s="697">
        <f t="shared" si="1"/>
        <v>0</v>
      </c>
    </row>
    <row r="65" spans="1:8" s="446" customFormat="1" ht="12" customHeight="1">
      <c r="A65" s="14" t="s">
        <v>352</v>
      </c>
      <c r="B65" s="449" t="s">
        <v>314</v>
      </c>
      <c r="C65" s="668"/>
      <c r="D65" s="683"/>
      <c r="E65" s="683"/>
      <c r="F65" s="683"/>
      <c r="G65" s="682">
        <f t="shared" si="0"/>
        <v>0</v>
      </c>
      <c r="H65" s="697">
        <f t="shared" si="1"/>
        <v>0</v>
      </c>
    </row>
    <row r="66" spans="1:8" s="446" customFormat="1" ht="12" customHeight="1" thickBot="1">
      <c r="A66" s="16" t="s">
        <v>353</v>
      </c>
      <c r="B66" s="522" t="s">
        <v>467</v>
      </c>
      <c r="C66" s="668"/>
      <c r="D66" s="683"/>
      <c r="E66" s="683"/>
      <c r="F66" s="683"/>
      <c r="G66" s="682">
        <f t="shared" si="0"/>
        <v>0</v>
      </c>
      <c r="H66" s="697">
        <f t="shared" si="1"/>
        <v>0</v>
      </c>
    </row>
    <row r="67" spans="1:8" s="446" customFormat="1" ht="12" customHeight="1" thickBot="1">
      <c r="A67" s="498" t="s">
        <v>316</v>
      </c>
      <c r="B67" s="319" t="s">
        <v>317</v>
      </c>
      <c r="C67" s="662">
        <f>SUM(C68:C71)</f>
        <v>53413304</v>
      </c>
      <c r="D67" s="662">
        <f>SUM(D68:D71)</f>
        <v>53413304</v>
      </c>
      <c r="E67" s="662">
        <f>SUM(E68:E71)</f>
        <v>0</v>
      </c>
      <c r="F67" s="662">
        <f>SUM(F68:F71)</f>
        <v>0</v>
      </c>
      <c r="G67" s="662">
        <f>SUM(G68:G71)</f>
        <v>53413304</v>
      </c>
      <c r="H67" s="697">
        <f t="shared" si="1"/>
        <v>0</v>
      </c>
    </row>
    <row r="68" spans="1:8" s="446" customFormat="1" ht="12" customHeight="1">
      <c r="A68" s="15" t="s">
        <v>147</v>
      </c>
      <c r="B68" s="448" t="s">
        <v>318</v>
      </c>
      <c r="C68" s="668">
        <v>53413304</v>
      </c>
      <c r="D68" s="683">
        <v>53413304</v>
      </c>
      <c r="E68" s="683"/>
      <c r="F68" s="683"/>
      <c r="G68" s="682">
        <f t="shared" si="0"/>
        <v>53413304</v>
      </c>
      <c r="H68" s="697">
        <f t="shared" si="1"/>
        <v>0</v>
      </c>
    </row>
    <row r="69" spans="1:8" s="446" customFormat="1" ht="12" customHeight="1">
      <c r="A69" s="14" t="s">
        <v>148</v>
      </c>
      <c r="B69" s="449" t="s">
        <v>319</v>
      </c>
      <c r="C69" s="668"/>
      <c r="D69" s="683"/>
      <c r="E69" s="683"/>
      <c r="F69" s="683"/>
      <c r="G69" s="682">
        <f t="shared" si="0"/>
        <v>0</v>
      </c>
      <c r="H69" s="697">
        <f t="shared" si="1"/>
        <v>0</v>
      </c>
    </row>
    <row r="70" spans="1:8" s="446" customFormat="1" ht="12" customHeight="1">
      <c r="A70" s="14" t="s">
        <v>344</v>
      </c>
      <c r="B70" s="449" t="s">
        <v>320</v>
      </c>
      <c r="C70" s="668"/>
      <c r="D70" s="683"/>
      <c r="E70" s="683"/>
      <c r="F70" s="683"/>
      <c r="G70" s="682">
        <f aca="true" t="shared" si="2" ref="G70:G133">SUM(D70:F70)</f>
        <v>0</v>
      </c>
      <c r="H70" s="697">
        <f aca="true" t="shared" si="3" ref="H70:H133">G70-C70</f>
        <v>0</v>
      </c>
    </row>
    <row r="71" spans="1:8" s="446" customFormat="1" ht="12" customHeight="1" thickBot="1">
      <c r="A71" s="16" t="s">
        <v>345</v>
      </c>
      <c r="B71" s="321" t="s">
        <v>321</v>
      </c>
      <c r="C71" s="668"/>
      <c r="D71" s="683"/>
      <c r="E71" s="683"/>
      <c r="F71" s="683"/>
      <c r="G71" s="682">
        <f t="shared" si="2"/>
        <v>0</v>
      </c>
      <c r="H71" s="697">
        <f t="shared" si="3"/>
        <v>0</v>
      </c>
    </row>
    <row r="72" spans="1:8" s="446" customFormat="1" ht="12" customHeight="1" thickBot="1">
      <c r="A72" s="498" t="s">
        <v>322</v>
      </c>
      <c r="B72" s="319" t="s">
        <v>323</v>
      </c>
      <c r="C72" s="662">
        <f>SUM(C73:C74)</f>
        <v>0</v>
      </c>
      <c r="D72" s="683"/>
      <c r="E72" s="683"/>
      <c r="F72" s="683"/>
      <c r="G72" s="682">
        <f t="shared" si="2"/>
        <v>0</v>
      </c>
      <c r="H72" s="697">
        <f t="shared" si="3"/>
        <v>0</v>
      </c>
    </row>
    <row r="73" spans="1:8" s="446" customFormat="1" ht="12" customHeight="1">
      <c r="A73" s="15" t="s">
        <v>346</v>
      </c>
      <c r="B73" s="448" t="s">
        <v>324</v>
      </c>
      <c r="C73" s="668"/>
      <c r="D73" s="683"/>
      <c r="E73" s="683"/>
      <c r="F73" s="683"/>
      <c r="G73" s="682">
        <f t="shared" si="2"/>
        <v>0</v>
      </c>
      <c r="H73" s="697">
        <f t="shared" si="3"/>
        <v>0</v>
      </c>
    </row>
    <row r="74" spans="1:8" s="446" customFormat="1" ht="12" customHeight="1" thickBot="1">
      <c r="A74" s="16" t="s">
        <v>347</v>
      </c>
      <c r="B74" s="321" t="s">
        <v>325</v>
      </c>
      <c r="C74" s="668"/>
      <c r="D74" s="683"/>
      <c r="E74" s="683"/>
      <c r="F74" s="683"/>
      <c r="G74" s="682">
        <f t="shared" si="2"/>
        <v>0</v>
      </c>
      <c r="H74" s="697">
        <f t="shared" si="3"/>
        <v>0</v>
      </c>
    </row>
    <row r="75" spans="1:8" s="446" customFormat="1" ht="12" customHeight="1" thickBot="1">
      <c r="A75" s="498" t="s">
        <v>326</v>
      </c>
      <c r="B75" s="319" t="s">
        <v>327</v>
      </c>
      <c r="C75" s="662">
        <f>SUM(C76:C78)</f>
        <v>0</v>
      </c>
      <c r="D75" s="683"/>
      <c r="E75" s="683"/>
      <c r="F75" s="683"/>
      <c r="G75" s="682">
        <f t="shared" si="2"/>
        <v>0</v>
      </c>
      <c r="H75" s="697">
        <f t="shared" si="3"/>
        <v>0</v>
      </c>
    </row>
    <row r="76" spans="1:8" s="446" customFormat="1" ht="12" customHeight="1">
      <c r="A76" s="15" t="s">
        <v>348</v>
      </c>
      <c r="B76" s="448" t="s">
        <v>328</v>
      </c>
      <c r="C76" s="668"/>
      <c r="D76" s="683"/>
      <c r="E76" s="683"/>
      <c r="F76" s="683"/>
      <c r="G76" s="682">
        <f t="shared" si="2"/>
        <v>0</v>
      </c>
      <c r="H76" s="697">
        <f t="shared" si="3"/>
        <v>0</v>
      </c>
    </row>
    <row r="77" spans="1:8" s="446" customFormat="1" ht="12" customHeight="1">
      <c r="A77" s="14" t="s">
        <v>349</v>
      </c>
      <c r="B77" s="449" t="s">
        <v>329</v>
      </c>
      <c r="C77" s="668"/>
      <c r="D77" s="683"/>
      <c r="E77" s="683"/>
      <c r="F77" s="683"/>
      <c r="G77" s="682">
        <f t="shared" si="2"/>
        <v>0</v>
      </c>
      <c r="H77" s="697">
        <f t="shared" si="3"/>
        <v>0</v>
      </c>
    </row>
    <row r="78" spans="1:8" s="446" customFormat="1" ht="12" customHeight="1" thickBot="1">
      <c r="A78" s="16" t="s">
        <v>350</v>
      </c>
      <c r="B78" s="321" t="s">
        <v>330</v>
      </c>
      <c r="C78" s="668"/>
      <c r="D78" s="683"/>
      <c r="E78" s="683"/>
      <c r="F78" s="683"/>
      <c r="G78" s="682">
        <f t="shared" si="2"/>
        <v>0</v>
      </c>
      <c r="H78" s="697">
        <f t="shared" si="3"/>
        <v>0</v>
      </c>
    </row>
    <row r="79" spans="1:8" s="446" customFormat="1" ht="12" customHeight="1" thickBot="1">
      <c r="A79" s="498" t="s">
        <v>331</v>
      </c>
      <c r="B79" s="319" t="s">
        <v>351</v>
      </c>
      <c r="C79" s="662">
        <f>SUM(C80:C83)</f>
        <v>0</v>
      </c>
      <c r="D79" s="662">
        <f>SUM(D80:D83)</f>
        <v>0</v>
      </c>
      <c r="E79" s="662">
        <f>SUM(E80:E83)</f>
        <v>0</v>
      </c>
      <c r="F79" s="662">
        <f>SUM(F80:F83)</f>
        <v>0</v>
      </c>
      <c r="G79" s="662">
        <f>SUM(G80:G83)</f>
        <v>0</v>
      </c>
      <c r="H79" s="697">
        <f t="shared" si="3"/>
        <v>0</v>
      </c>
    </row>
    <row r="80" spans="1:8" s="446" customFormat="1" ht="12" customHeight="1">
      <c r="A80" s="452" t="s">
        <v>332</v>
      </c>
      <c r="B80" s="448" t="s">
        <v>333</v>
      </c>
      <c r="C80" s="668"/>
      <c r="D80" s="683"/>
      <c r="E80" s="683"/>
      <c r="F80" s="683"/>
      <c r="G80" s="682">
        <f t="shared" si="2"/>
        <v>0</v>
      </c>
      <c r="H80" s="697">
        <f t="shared" si="3"/>
        <v>0</v>
      </c>
    </row>
    <row r="81" spans="1:8" s="446" customFormat="1" ht="12" customHeight="1">
      <c r="A81" s="453" t="s">
        <v>334</v>
      </c>
      <c r="B81" s="449" t="s">
        <v>335</v>
      </c>
      <c r="C81" s="668"/>
      <c r="D81" s="683"/>
      <c r="E81" s="683"/>
      <c r="F81" s="683"/>
      <c r="G81" s="682">
        <f t="shared" si="2"/>
        <v>0</v>
      </c>
      <c r="H81" s="697">
        <f t="shared" si="3"/>
        <v>0</v>
      </c>
    </row>
    <row r="82" spans="1:8" s="446" customFormat="1" ht="12" customHeight="1">
      <c r="A82" s="453" t="s">
        <v>336</v>
      </c>
      <c r="B82" s="449" t="s">
        <v>337</v>
      </c>
      <c r="C82" s="668"/>
      <c r="D82" s="683"/>
      <c r="E82" s="683"/>
      <c r="F82" s="683"/>
      <c r="G82" s="682">
        <f t="shared" si="2"/>
        <v>0</v>
      </c>
      <c r="H82" s="697">
        <f t="shared" si="3"/>
        <v>0</v>
      </c>
    </row>
    <row r="83" spans="1:8" s="446" customFormat="1" ht="12" customHeight="1" thickBot="1">
      <c r="A83" s="454" t="s">
        <v>338</v>
      </c>
      <c r="B83" s="321" t="s">
        <v>339</v>
      </c>
      <c r="C83" s="668"/>
      <c r="D83" s="683"/>
      <c r="E83" s="683"/>
      <c r="F83" s="683"/>
      <c r="G83" s="682">
        <f t="shared" si="2"/>
        <v>0</v>
      </c>
      <c r="H83" s="697">
        <f t="shared" si="3"/>
        <v>0</v>
      </c>
    </row>
    <row r="84" spans="1:8" s="446" customFormat="1" ht="12" customHeight="1" thickBot="1">
      <c r="A84" s="498" t="s">
        <v>340</v>
      </c>
      <c r="B84" s="319" t="s">
        <v>481</v>
      </c>
      <c r="C84" s="671"/>
      <c r="D84" s="683"/>
      <c r="E84" s="683"/>
      <c r="F84" s="683"/>
      <c r="G84" s="682">
        <f t="shared" si="2"/>
        <v>0</v>
      </c>
      <c r="H84" s="697">
        <f t="shared" si="3"/>
        <v>0</v>
      </c>
    </row>
    <row r="85" spans="1:8" s="446" customFormat="1" ht="13.5" customHeight="1" thickBot="1">
      <c r="A85" s="498" t="s">
        <v>342</v>
      </c>
      <c r="B85" s="319" t="s">
        <v>341</v>
      </c>
      <c r="C85" s="671"/>
      <c r="D85" s="683"/>
      <c r="E85" s="683"/>
      <c r="F85" s="683"/>
      <c r="G85" s="682">
        <f t="shared" si="2"/>
        <v>0</v>
      </c>
      <c r="H85" s="697">
        <f t="shared" si="3"/>
        <v>0</v>
      </c>
    </row>
    <row r="86" spans="1:8" s="446" customFormat="1" ht="15.75" customHeight="1" thickBot="1">
      <c r="A86" s="498" t="s">
        <v>354</v>
      </c>
      <c r="B86" s="455" t="s">
        <v>484</v>
      </c>
      <c r="C86" s="666">
        <v>53413304</v>
      </c>
      <c r="D86" s="685">
        <f>+D63+D67+D72+D75+D79+D85+D84</f>
        <v>53413304</v>
      </c>
      <c r="E86" s="685">
        <v>53125334</v>
      </c>
      <c r="F86" s="685">
        <v>92757193</v>
      </c>
      <c r="G86" s="682">
        <f t="shared" si="2"/>
        <v>199295831</v>
      </c>
      <c r="H86" s="697">
        <f>G86-C86</f>
        <v>145882527</v>
      </c>
    </row>
    <row r="87" spans="1:8" s="446" customFormat="1" ht="16.5" customHeight="1" thickBot="1">
      <c r="A87" s="499" t="s">
        <v>483</v>
      </c>
      <c r="B87" s="456" t="s">
        <v>485</v>
      </c>
      <c r="C87" s="666">
        <f>+C62+C86</f>
        <v>286919384</v>
      </c>
      <c r="D87" s="690">
        <f>+D62+D86</f>
        <v>268066984</v>
      </c>
      <c r="E87" s="690">
        <f>+E62+E86</f>
        <v>59125334</v>
      </c>
      <c r="F87" s="690">
        <f>+F62+F86</f>
        <v>105609593</v>
      </c>
      <c r="G87" s="691">
        <f t="shared" si="2"/>
        <v>432801911</v>
      </c>
      <c r="H87" s="697">
        <f t="shared" si="3"/>
        <v>145882527</v>
      </c>
    </row>
    <row r="88" spans="1:8" s="446" customFormat="1" ht="83.25" customHeight="1">
      <c r="A88" s="558"/>
      <c r="B88" s="559"/>
      <c r="C88" s="560"/>
      <c r="D88" s="693"/>
      <c r="E88" s="693"/>
      <c r="F88" s="693"/>
      <c r="G88" s="694">
        <f t="shared" si="2"/>
        <v>0</v>
      </c>
      <c r="H88" s="697">
        <f t="shared" si="3"/>
        <v>0</v>
      </c>
    </row>
    <row r="89" spans="1:8" ht="16.5" customHeight="1">
      <c r="A89" s="739" t="s">
        <v>46</v>
      </c>
      <c r="B89" s="739"/>
      <c r="C89" s="739"/>
      <c r="D89" s="566"/>
      <c r="E89" s="566"/>
      <c r="F89" s="566"/>
      <c r="G89" s="560">
        <f t="shared" si="2"/>
        <v>0</v>
      </c>
      <c r="H89" s="697"/>
    </row>
    <row r="90" spans="1:8" s="562" customFormat="1" ht="16.5" customHeight="1" thickBot="1">
      <c r="A90" s="741" t="s">
        <v>150</v>
      </c>
      <c r="B90" s="741"/>
      <c r="C90" s="561" t="s">
        <v>758</v>
      </c>
      <c r="D90" s="695"/>
      <c r="E90" s="695"/>
      <c r="F90" s="695"/>
      <c r="G90" s="696">
        <f t="shared" si="2"/>
        <v>0</v>
      </c>
      <c r="H90" s="697"/>
    </row>
    <row r="91" spans="1:8" ht="37.5" customHeight="1" thickBot="1">
      <c r="A91" s="35" t="s">
        <v>70</v>
      </c>
      <c r="B91" s="36" t="s">
        <v>47</v>
      </c>
      <c r="C91" s="672" t="str">
        <f>+C3</f>
        <v>2017. évi előirányzat</v>
      </c>
      <c r="D91" s="384"/>
      <c r="E91" s="384"/>
      <c r="F91" s="384"/>
      <c r="G91" s="692">
        <f t="shared" si="2"/>
        <v>0</v>
      </c>
      <c r="H91" s="697"/>
    </row>
    <row r="92" spans="1:8" s="446" customFormat="1" ht="12" customHeight="1" thickBot="1">
      <c r="A92" s="35" t="s">
        <v>499</v>
      </c>
      <c r="B92" s="36" t="s">
        <v>500</v>
      </c>
      <c r="C92" s="672" t="s">
        <v>501</v>
      </c>
      <c r="D92" s="683" t="s">
        <v>562</v>
      </c>
      <c r="E92" s="683" t="s">
        <v>560</v>
      </c>
      <c r="F92" s="683" t="s">
        <v>561</v>
      </c>
      <c r="G92" s="682">
        <f t="shared" si="2"/>
        <v>0</v>
      </c>
      <c r="H92" s="697"/>
    </row>
    <row r="93" spans="1:8" ht="12" customHeight="1" thickBot="1">
      <c r="A93" s="22" t="s">
        <v>17</v>
      </c>
      <c r="B93" s="31" t="s">
        <v>443</v>
      </c>
      <c r="C93" s="673">
        <f>C94+C95+C96+C97+C98+C111</f>
        <v>256645898</v>
      </c>
      <c r="D93" s="682">
        <f>D94+D95+D96+D97+D98+D111</f>
        <v>91910971</v>
      </c>
      <c r="E93" s="682">
        <f>E94+E95+E96+E97+E98+E111</f>
        <v>59125334</v>
      </c>
      <c r="F93" s="682">
        <f>F94+F95+F96+F97+F98+F111</f>
        <v>105609593</v>
      </c>
      <c r="G93" s="682">
        <f t="shared" si="2"/>
        <v>256645898</v>
      </c>
      <c r="H93" s="697">
        <f t="shared" si="3"/>
        <v>0</v>
      </c>
    </row>
    <row r="94" spans="1:8" ht="12" customHeight="1">
      <c r="A94" s="17" t="s">
        <v>99</v>
      </c>
      <c r="B94" s="10" t="s">
        <v>48</v>
      </c>
      <c r="C94" s="674">
        <v>116461066</v>
      </c>
      <c r="D94" s="688">
        <v>21657896</v>
      </c>
      <c r="E94" s="688">
        <v>38170170</v>
      </c>
      <c r="F94" s="688">
        <v>56633000</v>
      </c>
      <c r="G94" s="682">
        <f t="shared" si="2"/>
        <v>116461066</v>
      </c>
      <c r="H94" s="697"/>
    </row>
    <row r="95" spans="1:8" ht="12" customHeight="1">
      <c r="A95" s="14" t="s">
        <v>100</v>
      </c>
      <c r="B95" s="8" t="s">
        <v>180</v>
      </c>
      <c r="C95" s="664">
        <v>36101501</v>
      </c>
      <c r="D95" s="688">
        <v>8842871</v>
      </c>
      <c r="E95" s="688">
        <v>10543164</v>
      </c>
      <c r="F95" s="688">
        <v>16715466</v>
      </c>
      <c r="G95" s="682">
        <f t="shared" si="2"/>
        <v>36101501</v>
      </c>
      <c r="H95" s="697">
        <f t="shared" si="3"/>
        <v>0</v>
      </c>
    </row>
    <row r="96" spans="1:8" ht="12" customHeight="1">
      <c r="A96" s="14" t="s">
        <v>101</v>
      </c>
      <c r="B96" s="8" t="s">
        <v>138</v>
      </c>
      <c r="C96" s="665">
        <v>99083331</v>
      </c>
      <c r="D96" s="688">
        <v>56410204</v>
      </c>
      <c r="E96" s="688">
        <v>10412000</v>
      </c>
      <c r="F96" s="688">
        <v>32261127</v>
      </c>
      <c r="G96" s="682">
        <f t="shared" si="2"/>
        <v>99083331</v>
      </c>
      <c r="H96" s="697">
        <f t="shared" si="3"/>
        <v>0</v>
      </c>
    </row>
    <row r="97" spans="1:8" ht="12" customHeight="1">
      <c r="A97" s="14" t="s">
        <v>102</v>
      </c>
      <c r="B97" s="11" t="s">
        <v>181</v>
      </c>
      <c r="C97" s="665">
        <v>3000000</v>
      </c>
      <c r="D97" s="688">
        <v>3000000</v>
      </c>
      <c r="E97" s="688"/>
      <c r="F97" s="688"/>
      <c r="G97" s="682">
        <f t="shared" si="2"/>
        <v>3000000</v>
      </c>
      <c r="H97" s="697">
        <f t="shared" si="3"/>
        <v>0</v>
      </c>
    </row>
    <row r="98" spans="1:8" ht="12" customHeight="1">
      <c r="A98" s="14" t="s">
        <v>112</v>
      </c>
      <c r="B98" s="19" t="s">
        <v>182</v>
      </c>
      <c r="C98" s="665">
        <v>2000000</v>
      </c>
      <c r="D98" s="688">
        <v>2000000</v>
      </c>
      <c r="E98" s="688"/>
      <c r="F98" s="688"/>
      <c r="G98" s="682">
        <f t="shared" si="2"/>
        <v>2000000</v>
      </c>
      <c r="H98" s="697">
        <f t="shared" si="3"/>
        <v>0</v>
      </c>
    </row>
    <row r="99" spans="1:8" ht="12" customHeight="1">
      <c r="A99" s="14" t="s">
        <v>103</v>
      </c>
      <c r="B99" s="8" t="s">
        <v>448</v>
      </c>
      <c r="C99" s="665"/>
      <c r="D99" s="688"/>
      <c r="E99" s="688"/>
      <c r="F99" s="688"/>
      <c r="G99" s="682">
        <f t="shared" si="2"/>
        <v>0</v>
      </c>
      <c r="H99" s="697">
        <f t="shared" si="3"/>
        <v>0</v>
      </c>
    </row>
    <row r="100" spans="1:8" ht="12" customHeight="1">
      <c r="A100" s="14" t="s">
        <v>104</v>
      </c>
      <c r="B100" s="155" t="s">
        <v>447</v>
      </c>
      <c r="C100" s="665"/>
      <c r="D100" s="688"/>
      <c r="E100" s="688"/>
      <c r="F100" s="688"/>
      <c r="G100" s="682">
        <f t="shared" si="2"/>
        <v>0</v>
      </c>
      <c r="H100" s="697">
        <f t="shared" si="3"/>
        <v>0</v>
      </c>
    </row>
    <row r="101" spans="1:8" ht="12" customHeight="1">
      <c r="A101" s="14" t="s">
        <v>113</v>
      </c>
      <c r="B101" s="155" t="s">
        <v>446</v>
      </c>
      <c r="C101" s="665"/>
      <c r="D101" s="688"/>
      <c r="E101" s="688"/>
      <c r="F101" s="688"/>
      <c r="G101" s="682">
        <f t="shared" si="2"/>
        <v>0</v>
      </c>
      <c r="H101" s="697">
        <f t="shared" si="3"/>
        <v>0</v>
      </c>
    </row>
    <row r="102" spans="1:8" ht="12" customHeight="1">
      <c r="A102" s="14" t="s">
        <v>114</v>
      </c>
      <c r="B102" s="153" t="s">
        <v>357</v>
      </c>
      <c r="C102" s="665"/>
      <c r="D102" s="688"/>
      <c r="E102" s="688"/>
      <c r="F102" s="688"/>
      <c r="G102" s="682">
        <f t="shared" si="2"/>
        <v>0</v>
      </c>
      <c r="H102" s="697">
        <f t="shared" si="3"/>
        <v>0</v>
      </c>
    </row>
    <row r="103" spans="1:8" ht="12" customHeight="1">
      <c r="A103" s="14" t="s">
        <v>115</v>
      </c>
      <c r="B103" s="154" t="s">
        <v>358</v>
      </c>
      <c r="C103" s="665"/>
      <c r="D103" s="688"/>
      <c r="E103" s="688"/>
      <c r="F103" s="688"/>
      <c r="G103" s="682">
        <f t="shared" si="2"/>
        <v>0</v>
      </c>
      <c r="H103" s="697">
        <f t="shared" si="3"/>
        <v>0</v>
      </c>
    </row>
    <row r="104" spans="1:8" ht="12" customHeight="1">
      <c r="A104" s="14" t="s">
        <v>116</v>
      </c>
      <c r="B104" s="154" t="s">
        <v>359</v>
      </c>
      <c r="C104" s="665"/>
      <c r="D104" s="688"/>
      <c r="E104" s="688"/>
      <c r="F104" s="688"/>
      <c r="G104" s="682">
        <f t="shared" si="2"/>
        <v>0</v>
      </c>
      <c r="H104" s="697">
        <f t="shared" si="3"/>
        <v>0</v>
      </c>
    </row>
    <row r="105" spans="1:8" ht="12" customHeight="1">
      <c r="A105" s="14" t="s">
        <v>118</v>
      </c>
      <c r="B105" s="153" t="s">
        <v>360</v>
      </c>
      <c r="C105" s="665"/>
      <c r="D105" s="688"/>
      <c r="E105" s="688"/>
      <c r="F105" s="688"/>
      <c r="G105" s="682">
        <f t="shared" si="2"/>
        <v>0</v>
      </c>
      <c r="H105" s="697">
        <f t="shared" si="3"/>
        <v>0</v>
      </c>
    </row>
    <row r="106" spans="1:8" ht="12" customHeight="1">
      <c r="A106" s="14" t="s">
        <v>183</v>
      </c>
      <c r="B106" s="153" t="s">
        <v>361</v>
      </c>
      <c r="C106" s="665"/>
      <c r="D106" s="688"/>
      <c r="E106" s="688"/>
      <c r="F106" s="688"/>
      <c r="G106" s="682">
        <f t="shared" si="2"/>
        <v>0</v>
      </c>
      <c r="H106" s="697">
        <f t="shared" si="3"/>
        <v>0</v>
      </c>
    </row>
    <row r="107" spans="1:8" ht="12" customHeight="1">
      <c r="A107" s="14" t="s">
        <v>355</v>
      </c>
      <c r="B107" s="154" t="s">
        <v>362</v>
      </c>
      <c r="C107" s="665"/>
      <c r="D107" s="688"/>
      <c r="E107" s="688"/>
      <c r="F107" s="688"/>
      <c r="G107" s="682">
        <f t="shared" si="2"/>
        <v>0</v>
      </c>
      <c r="H107" s="697">
        <f t="shared" si="3"/>
        <v>0</v>
      </c>
    </row>
    <row r="108" spans="1:8" ht="12" customHeight="1">
      <c r="A108" s="13" t="s">
        <v>356</v>
      </c>
      <c r="B108" s="155" t="s">
        <v>363</v>
      </c>
      <c r="C108" s="665"/>
      <c r="D108" s="688"/>
      <c r="E108" s="688"/>
      <c r="F108" s="688"/>
      <c r="G108" s="682">
        <f t="shared" si="2"/>
        <v>0</v>
      </c>
      <c r="H108" s="697">
        <f t="shared" si="3"/>
        <v>0</v>
      </c>
    </row>
    <row r="109" spans="1:8" ht="12" customHeight="1">
      <c r="A109" s="14" t="s">
        <v>444</v>
      </c>
      <c r="B109" s="155" t="s">
        <v>364</v>
      </c>
      <c r="C109" s="665"/>
      <c r="D109" s="688"/>
      <c r="E109" s="688"/>
      <c r="F109" s="688"/>
      <c r="G109" s="682">
        <f t="shared" si="2"/>
        <v>0</v>
      </c>
      <c r="H109" s="697">
        <f t="shared" si="3"/>
        <v>0</v>
      </c>
    </row>
    <row r="110" spans="1:8" ht="12" customHeight="1">
      <c r="A110" s="16" t="s">
        <v>445</v>
      </c>
      <c r="B110" s="155" t="s">
        <v>365</v>
      </c>
      <c r="C110" s="665"/>
      <c r="D110" s="688"/>
      <c r="E110" s="688"/>
      <c r="F110" s="688"/>
      <c r="G110" s="682">
        <f t="shared" si="2"/>
        <v>0</v>
      </c>
      <c r="H110" s="697">
        <f t="shared" si="3"/>
        <v>0</v>
      </c>
    </row>
    <row r="111" spans="1:8" ht="12" customHeight="1">
      <c r="A111" s="14" t="s">
        <v>449</v>
      </c>
      <c r="B111" s="11" t="s">
        <v>49</v>
      </c>
      <c r="C111" s="664"/>
      <c r="D111" s="688"/>
      <c r="E111" s="688"/>
      <c r="F111" s="688"/>
      <c r="G111" s="682">
        <f t="shared" si="2"/>
        <v>0</v>
      </c>
      <c r="H111" s="697">
        <f t="shared" si="3"/>
        <v>0</v>
      </c>
    </row>
    <row r="112" spans="1:8" ht="12" customHeight="1">
      <c r="A112" s="14" t="s">
        <v>450</v>
      </c>
      <c r="B112" s="8" t="s">
        <v>452</v>
      </c>
      <c r="C112" s="664"/>
      <c r="D112" s="688"/>
      <c r="E112" s="688"/>
      <c r="F112" s="688"/>
      <c r="G112" s="682">
        <f t="shared" si="2"/>
        <v>0</v>
      </c>
      <c r="H112" s="697">
        <f t="shared" si="3"/>
        <v>0</v>
      </c>
    </row>
    <row r="113" spans="1:8" ht="12" customHeight="1" thickBot="1">
      <c r="A113" s="18" t="s">
        <v>451</v>
      </c>
      <c r="B113" s="526" t="s">
        <v>453</v>
      </c>
      <c r="C113" s="675"/>
      <c r="D113" s="688"/>
      <c r="E113" s="688"/>
      <c r="F113" s="688"/>
      <c r="G113" s="682">
        <f t="shared" si="2"/>
        <v>0</v>
      </c>
      <c r="H113" s="697">
        <f t="shared" si="3"/>
        <v>0</v>
      </c>
    </row>
    <row r="114" spans="1:8" ht="12" customHeight="1" thickBot="1">
      <c r="A114" s="523" t="s">
        <v>18</v>
      </c>
      <c r="B114" s="524" t="s">
        <v>366</v>
      </c>
      <c r="C114" s="676">
        <f>+C115+C117+C119</f>
        <v>30273486</v>
      </c>
      <c r="D114" s="682">
        <f>+D115+D117+D119</f>
        <v>30273486</v>
      </c>
      <c r="E114" s="682">
        <f>+E115+E117+E119</f>
        <v>0</v>
      </c>
      <c r="F114" s="682">
        <f>+F115+F117+F119</f>
        <v>0</v>
      </c>
      <c r="G114" s="682">
        <f t="shared" si="2"/>
        <v>30273486</v>
      </c>
      <c r="H114" s="697">
        <f t="shared" si="3"/>
        <v>0</v>
      </c>
    </row>
    <row r="115" spans="1:8" ht="12" customHeight="1">
      <c r="A115" s="15" t="s">
        <v>105</v>
      </c>
      <c r="B115" s="8" t="s">
        <v>225</v>
      </c>
      <c r="C115" s="663">
        <v>30273486</v>
      </c>
      <c r="D115" s="688">
        <v>30273486</v>
      </c>
      <c r="E115" s="688"/>
      <c r="F115" s="688"/>
      <c r="G115" s="682">
        <f t="shared" si="2"/>
        <v>30273486</v>
      </c>
      <c r="H115" s="697">
        <f t="shared" si="3"/>
        <v>0</v>
      </c>
    </row>
    <row r="116" spans="1:8" ht="12" customHeight="1">
      <c r="A116" s="15" t="s">
        <v>106</v>
      </c>
      <c r="B116" s="12" t="s">
        <v>370</v>
      </c>
      <c r="C116" s="663"/>
      <c r="D116" s="688"/>
      <c r="E116" s="688"/>
      <c r="F116" s="688"/>
      <c r="G116" s="682">
        <f t="shared" si="2"/>
        <v>0</v>
      </c>
      <c r="H116" s="697">
        <f t="shared" si="3"/>
        <v>0</v>
      </c>
    </row>
    <row r="117" spans="1:8" ht="12" customHeight="1">
      <c r="A117" s="15" t="s">
        <v>107</v>
      </c>
      <c r="B117" s="12" t="s">
        <v>184</v>
      </c>
      <c r="C117" s="664"/>
      <c r="D117" s="688"/>
      <c r="E117" s="688"/>
      <c r="F117" s="688"/>
      <c r="G117" s="682">
        <f t="shared" si="2"/>
        <v>0</v>
      </c>
      <c r="H117" s="697">
        <f t="shared" si="3"/>
        <v>0</v>
      </c>
    </row>
    <row r="118" spans="1:8" ht="12" customHeight="1">
      <c r="A118" s="15" t="s">
        <v>108</v>
      </c>
      <c r="B118" s="12" t="s">
        <v>371</v>
      </c>
      <c r="C118" s="677"/>
      <c r="D118" s="688"/>
      <c r="E118" s="688"/>
      <c r="F118" s="688"/>
      <c r="G118" s="682">
        <f t="shared" si="2"/>
        <v>0</v>
      </c>
      <c r="H118" s="697">
        <f t="shared" si="3"/>
        <v>0</v>
      </c>
    </row>
    <row r="119" spans="1:8" ht="12" customHeight="1">
      <c r="A119" s="15" t="s">
        <v>109</v>
      </c>
      <c r="B119" s="321" t="s">
        <v>228</v>
      </c>
      <c r="C119" s="677"/>
      <c r="D119" s="688"/>
      <c r="E119" s="688"/>
      <c r="F119" s="688"/>
      <c r="G119" s="682">
        <f t="shared" si="2"/>
        <v>0</v>
      </c>
      <c r="H119" s="697">
        <f t="shared" si="3"/>
        <v>0</v>
      </c>
    </row>
    <row r="120" spans="1:8" ht="12" customHeight="1">
      <c r="A120" s="15" t="s">
        <v>117</v>
      </c>
      <c r="B120" s="320" t="s">
        <v>433</v>
      </c>
      <c r="C120" s="677"/>
      <c r="D120" s="688"/>
      <c r="E120" s="688"/>
      <c r="F120" s="688"/>
      <c r="G120" s="682">
        <f t="shared" si="2"/>
        <v>0</v>
      </c>
      <c r="H120" s="697">
        <f t="shared" si="3"/>
        <v>0</v>
      </c>
    </row>
    <row r="121" spans="1:8" ht="12" customHeight="1">
      <c r="A121" s="15" t="s">
        <v>119</v>
      </c>
      <c r="B121" s="444" t="s">
        <v>376</v>
      </c>
      <c r="C121" s="677"/>
      <c r="D121" s="688"/>
      <c r="E121" s="688"/>
      <c r="F121" s="688"/>
      <c r="G121" s="682">
        <f t="shared" si="2"/>
        <v>0</v>
      </c>
      <c r="H121" s="697">
        <f t="shared" si="3"/>
        <v>0</v>
      </c>
    </row>
    <row r="122" spans="1:8" ht="11.25">
      <c r="A122" s="15" t="s">
        <v>185</v>
      </c>
      <c r="B122" s="154" t="s">
        <v>359</v>
      </c>
      <c r="C122" s="677"/>
      <c r="D122" s="688"/>
      <c r="E122" s="688"/>
      <c r="F122" s="688"/>
      <c r="G122" s="682">
        <f t="shared" si="2"/>
        <v>0</v>
      </c>
      <c r="H122" s="697">
        <f t="shared" si="3"/>
        <v>0</v>
      </c>
    </row>
    <row r="123" spans="1:8" ht="12" customHeight="1">
      <c r="A123" s="15" t="s">
        <v>186</v>
      </c>
      <c r="B123" s="154" t="s">
        <v>375</v>
      </c>
      <c r="C123" s="677"/>
      <c r="D123" s="688"/>
      <c r="E123" s="688"/>
      <c r="F123" s="688"/>
      <c r="G123" s="682">
        <f t="shared" si="2"/>
        <v>0</v>
      </c>
      <c r="H123" s="697">
        <f t="shared" si="3"/>
        <v>0</v>
      </c>
    </row>
    <row r="124" spans="1:8" ht="12" customHeight="1">
      <c r="A124" s="15" t="s">
        <v>187</v>
      </c>
      <c r="B124" s="154" t="s">
        <v>374</v>
      </c>
      <c r="C124" s="677"/>
      <c r="D124" s="688"/>
      <c r="E124" s="688"/>
      <c r="F124" s="688"/>
      <c r="G124" s="682">
        <f t="shared" si="2"/>
        <v>0</v>
      </c>
      <c r="H124" s="697">
        <f t="shared" si="3"/>
        <v>0</v>
      </c>
    </row>
    <row r="125" spans="1:8" ht="12" customHeight="1">
      <c r="A125" s="15" t="s">
        <v>367</v>
      </c>
      <c r="B125" s="154" t="s">
        <v>362</v>
      </c>
      <c r="C125" s="677"/>
      <c r="D125" s="688"/>
      <c r="E125" s="688"/>
      <c r="F125" s="688"/>
      <c r="G125" s="682">
        <f t="shared" si="2"/>
        <v>0</v>
      </c>
      <c r="H125" s="697">
        <f t="shared" si="3"/>
        <v>0</v>
      </c>
    </row>
    <row r="126" spans="1:8" ht="12" customHeight="1">
      <c r="A126" s="15" t="s">
        <v>368</v>
      </c>
      <c r="B126" s="154" t="s">
        <v>373</v>
      </c>
      <c r="C126" s="677"/>
      <c r="D126" s="688"/>
      <c r="E126" s="688"/>
      <c r="F126" s="688"/>
      <c r="G126" s="682">
        <f t="shared" si="2"/>
        <v>0</v>
      </c>
      <c r="H126" s="697">
        <f t="shared" si="3"/>
        <v>0</v>
      </c>
    </row>
    <row r="127" spans="1:8" ht="12" thickBot="1">
      <c r="A127" s="13" t="s">
        <v>369</v>
      </c>
      <c r="B127" s="154" t="s">
        <v>372</v>
      </c>
      <c r="C127" s="678"/>
      <c r="D127" s="688"/>
      <c r="E127" s="688"/>
      <c r="F127" s="688"/>
      <c r="G127" s="682">
        <f t="shared" si="2"/>
        <v>0</v>
      </c>
      <c r="H127" s="697">
        <f t="shared" si="3"/>
        <v>0</v>
      </c>
    </row>
    <row r="128" spans="1:8" ht="12" customHeight="1" thickBot="1">
      <c r="A128" s="20" t="s">
        <v>19</v>
      </c>
      <c r="B128" s="134" t="s">
        <v>454</v>
      </c>
      <c r="C128" s="662">
        <f>+C93+C114</f>
        <v>286919384</v>
      </c>
      <c r="D128" s="682">
        <f>+D93+D114</f>
        <v>122184457</v>
      </c>
      <c r="E128" s="682">
        <f>+E93+E114</f>
        <v>59125334</v>
      </c>
      <c r="F128" s="682">
        <f>+F93+F114</f>
        <v>105609593</v>
      </c>
      <c r="G128" s="682">
        <f t="shared" si="2"/>
        <v>286919384</v>
      </c>
      <c r="H128" s="697">
        <f t="shared" si="3"/>
        <v>0</v>
      </c>
    </row>
    <row r="129" spans="1:8" ht="12" customHeight="1" thickBot="1">
      <c r="A129" s="20" t="s">
        <v>20</v>
      </c>
      <c r="B129" s="134" t="s">
        <v>455</v>
      </c>
      <c r="C129" s="662">
        <f>+C130+C131+C132</f>
        <v>0</v>
      </c>
      <c r="D129" s="688"/>
      <c r="E129" s="688"/>
      <c r="F129" s="688"/>
      <c r="G129" s="682">
        <f t="shared" si="2"/>
        <v>0</v>
      </c>
      <c r="H129" s="697">
        <f t="shared" si="3"/>
        <v>0</v>
      </c>
    </row>
    <row r="130" spans="1:8" ht="12" customHeight="1">
      <c r="A130" s="15" t="s">
        <v>267</v>
      </c>
      <c r="B130" s="12" t="s">
        <v>462</v>
      </c>
      <c r="C130" s="677"/>
      <c r="D130" s="688"/>
      <c r="E130" s="688"/>
      <c r="F130" s="688"/>
      <c r="G130" s="682">
        <f t="shared" si="2"/>
        <v>0</v>
      </c>
      <c r="H130" s="697">
        <f t="shared" si="3"/>
        <v>0</v>
      </c>
    </row>
    <row r="131" spans="1:8" ht="12" customHeight="1">
      <c r="A131" s="15" t="s">
        <v>270</v>
      </c>
      <c r="B131" s="12" t="s">
        <v>463</v>
      </c>
      <c r="C131" s="677"/>
      <c r="D131" s="688"/>
      <c r="E131" s="688"/>
      <c r="F131" s="688"/>
      <c r="G131" s="682">
        <f t="shared" si="2"/>
        <v>0</v>
      </c>
      <c r="H131" s="697">
        <f t="shared" si="3"/>
        <v>0</v>
      </c>
    </row>
    <row r="132" spans="1:8" ht="12" customHeight="1" thickBot="1">
      <c r="A132" s="13" t="s">
        <v>271</v>
      </c>
      <c r="B132" s="12" t="s">
        <v>464</v>
      </c>
      <c r="C132" s="677"/>
      <c r="D132" s="688"/>
      <c r="E132" s="688"/>
      <c r="F132" s="688"/>
      <c r="G132" s="682">
        <f t="shared" si="2"/>
        <v>0</v>
      </c>
      <c r="H132" s="697">
        <f t="shared" si="3"/>
        <v>0</v>
      </c>
    </row>
    <row r="133" spans="1:8" ht="12" customHeight="1" thickBot="1">
      <c r="A133" s="20" t="s">
        <v>21</v>
      </c>
      <c r="B133" s="134" t="s">
        <v>456</v>
      </c>
      <c r="C133" s="662">
        <f>SUM(C134:C139)</f>
        <v>0</v>
      </c>
      <c r="D133" s="688"/>
      <c r="E133" s="688"/>
      <c r="F133" s="688"/>
      <c r="G133" s="682">
        <f t="shared" si="2"/>
        <v>0</v>
      </c>
      <c r="H133" s="697">
        <f t="shared" si="3"/>
        <v>0</v>
      </c>
    </row>
    <row r="134" spans="1:8" ht="12" customHeight="1">
      <c r="A134" s="15" t="s">
        <v>92</v>
      </c>
      <c r="B134" s="9" t="s">
        <v>465</v>
      </c>
      <c r="C134" s="677"/>
      <c r="D134" s="688"/>
      <c r="E134" s="688"/>
      <c r="F134" s="688"/>
      <c r="G134" s="682">
        <f aca="true" t="shared" si="4" ref="G134:G154">SUM(D134:F134)</f>
        <v>0</v>
      </c>
      <c r="H134" s="697">
        <f aca="true" t="shared" si="5" ref="H134:H154">G134-C134</f>
        <v>0</v>
      </c>
    </row>
    <row r="135" spans="1:8" ht="12" customHeight="1">
      <c r="A135" s="15" t="s">
        <v>93</v>
      </c>
      <c r="B135" s="9" t="s">
        <v>457</v>
      </c>
      <c r="C135" s="677"/>
      <c r="D135" s="688"/>
      <c r="E135" s="688"/>
      <c r="F135" s="688"/>
      <c r="G135" s="682">
        <f t="shared" si="4"/>
        <v>0</v>
      </c>
      <c r="H135" s="697">
        <f t="shared" si="5"/>
        <v>0</v>
      </c>
    </row>
    <row r="136" spans="1:8" ht="12" customHeight="1">
      <c r="A136" s="15" t="s">
        <v>94</v>
      </c>
      <c r="B136" s="9" t="s">
        <v>458</v>
      </c>
      <c r="C136" s="677"/>
      <c r="D136" s="688"/>
      <c r="E136" s="688"/>
      <c r="F136" s="688"/>
      <c r="G136" s="682">
        <f t="shared" si="4"/>
        <v>0</v>
      </c>
      <c r="H136" s="697">
        <f t="shared" si="5"/>
        <v>0</v>
      </c>
    </row>
    <row r="137" spans="1:8" ht="12" customHeight="1">
      <c r="A137" s="15" t="s">
        <v>172</v>
      </c>
      <c r="B137" s="9" t="s">
        <v>459</v>
      </c>
      <c r="C137" s="677"/>
      <c r="D137" s="688"/>
      <c r="E137" s="688"/>
      <c r="F137" s="688"/>
      <c r="G137" s="682">
        <f t="shared" si="4"/>
        <v>0</v>
      </c>
      <c r="H137" s="697">
        <f t="shared" si="5"/>
        <v>0</v>
      </c>
    </row>
    <row r="138" spans="1:8" ht="12" customHeight="1">
      <c r="A138" s="15" t="s">
        <v>173</v>
      </c>
      <c r="B138" s="9" t="s">
        <v>460</v>
      </c>
      <c r="C138" s="677"/>
      <c r="D138" s="688"/>
      <c r="E138" s="688"/>
      <c r="F138" s="688"/>
      <c r="G138" s="682">
        <f t="shared" si="4"/>
        <v>0</v>
      </c>
      <c r="H138" s="697">
        <f t="shared" si="5"/>
        <v>0</v>
      </c>
    </row>
    <row r="139" spans="1:8" ht="12" customHeight="1" thickBot="1">
      <c r="A139" s="13" t="s">
        <v>174</v>
      </c>
      <c r="B139" s="9" t="s">
        <v>461</v>
      </c>
      <c r="C139" s="677"/>
      <c r="D139" s="688"/>
      <c r="E139" s="688"/>
      <c r="F139" s="688"/>
      <c r="G139" s="682">
        <f t="shared" si="4"/>
        <v>0</v>
      </c>
      <c r="H139" s="697">
        <f t="shared" si="5"/>
        <v>0</v>
      </c>
    </row>
    <row r="140" spans="1:8" ht="12" customHeight="1" thickBot="1">
      <c r="A140" s="20" t="s">
        <v>22</v>
      </c>
      <c r="B140" s="134" t="s">
        <v>469</v>
      </c>
      <c r="C140" s="666">
        <f>+C141+C142+C143+C144</f>
        <v>0</v>
      </c>
      <c r="D140" s="685">
        <f>+D141+D142+D143+D144</f>
        <v>0</v>
      </c>
      <c r="E140" s="685">
        <f>+E141+E142+E143+E144</f>
        <v>0</v>
      </c>
      <c r="F140" s="685">
        <f>+F141+F142+F143+F144</f>
        <v>0</v>
      </c>
      <c r="G140" s="682">
        <f t="shared" si="4"/>
        <v>0</v>
      </c>
      <c r="H140" s="697">
        <f t="shared" si="5"/>
        <v>0</v>
      </c>
    </row>
    <row r="141" spans="1:8" ht="12" customHeight="1">
      <c r="A141" s="15" t="s">
        <v>95</v>
      </c>
      <c r="B141" s="9" t="s">
        <v>377</v>
      </c>
      <c r="C141" s="677"/>
      <c r="D141" s="688"/>
      <c r="E141" s="688"/>
      <c r="F141" s="688"/>
      <c r="G141" s="682">
        <f t="shared" si="4"/>
        <v>0</v>
      </c>
      <c r="H141" s="697">
        <f t="shared" si="5"/>
        <v>0</v>
      </c>
    </row>
    <row r="142" spans="1:8" ht="12" customHeight="1">
      <c r="A142" s="15" t="s">
        <v>96</v>
      </c>
      <c r="B142" s="9" t="s">
        <v>378</v>
      </c>
      <c r="C142" s="677"/>
      <c r="D142" s="688"/>
      <c r="E142" s="688"/>
      <c r="F142" s="688"/>
      <c r="G142" s="682">
        <f t="shared" si="4"/>
        <v>0</v>
      </c>
      <c r="H142" s="697">
        <f t="shared" si="5"/>
        <v>0</v>
      </c>
    </row>
    <row r="143" spans="1:8" ht="12" customHeight="1">
      <c r="A143" s="15" t="s">
        <v>291</v>
      </c>
      <c r="B143" s="9" t="s">
        <v>470</v>
      </c>
      <c r="C143" s="677"/>
      <c r="D143" s="688"/>
      <c r="E143" s="688"/>
      <c r="F143" s="688"/>
      <c r="G143" s="682">
        <f t="shared" si="4"/>
        <v>0</v>
      </c>
      <c r="H143" s="697">
        <f t="shared" si="5"/>
        <v>0</v>
      </c>
    </row>
    <row r="144" spans="1:8" ht="12" customHeight="1" thickBot="1">
      <c r="A144" s="13" t="s">
        <v>292</v>
      </c>
      <c r="B144" s="7" t="s">
        <v>397</v>
      </c>
      <c r="C144" s="677"/>
      <c r="D144" s="688"/>
      <c r="E144" s="688"/>
      <c r="F144" s="688"/>
      <c r="G144" s="682">
        <f t="shared" si="4"/>
        <v>0</v>
      </c>
      <c r="H144" s="697">
        <f t="shared" si="5"/>
        <v>0</v>
      </c>
    </row>
    <row r="145" spans="1:8" ht="12" customHeight="1" thickBot="1">
      <c r="A145" s="20" t="s">
        <v>23</v>
      </c>
      <c r="B145" s="134" t="s">
        <v>471</v>
      </c>
      <c r="C145" s="679">
        <f>SUM(C146:C150)</f>
        <v>0</v>
      </c>
      <c r="D145" s="688"/>
      <c r="E145" s="688"/>
      <c r="F145" s="688"/>
      <c r="G145" s="682">
        <f t="shared" si="4"/>
        <v>0</v>
      </c>
      <c r="H145" s="697">
        <f t="shared" si="5"/>
        <v>0</v>
      </c>
    </row>
    <row r="146" spans="1:8" ht="12" customHeight="1">
      <c r="A146" s="15" t="s">
        <v>97</v>
      </c>
      <c r="B146" s="9" t="s">
        <v>466</v>
      </c>
      <c r="C146" s="677"/>
      <c r="D146" s="688"/>
      <c r="E146" s="688"/>
      <c r="F146" s="688"/>
      <c r="G146" s="682">
        <f t="shared" si="4"/>
        <v>0</v>
      </c>
      <c r="H146" s="697">
        <f t="shared" si="5"/>
        <v>0</v>
      </c>
    </row>
    <row r="147" spans="1:8" ht="12" customHeight="1">
      <c r="A147" s="15" t="s">
        <v>98</v>
      </c>
      <c r="B147" s="9" t="s">
        <v>473</v>
      </c>
      <c r="C147" s="677"/>
      <c r="D147" s="688"/>
      <c r="E147" s="688"/>
      <c r="F147" s="688"/>
      <c r="G147" s="682">
        <f t="shared" si="4"/>
        <v>0</v>
      </c>
      <c r="H147" s="697">
        <f t="shared" si="5"/>
        <v>0</v>
      </c>
    </row>
    <row r="148" spans="1:8" ht="12" customHeight="1">
      <c r="A148" s="15" t="s">
        <v>303</v>
      </c>
      <c r="B148" s="9" t="s">
        <v>468</v>
      </c>
      <c r="C148" s="677"/>
      <c r="D148" s="688"/>
      <c r="E148" s="688"/>
      <c r="F148" s="688"/>
      <c r="G148" s="682">
        <f t="shared" si="4"/>
        <v>0</v>
      </c>
      <c r="H148" s="697">
        <f t="shared" si="5"/>
        <v>0</v>
      </c>
    </row>
    <row r="149" spans="1:8" ht="12" customHeight="1">
      <c r="A149" s="15" t="s">
        <v>304</v>
      </c>
      <c r="B149" s="9" t="s">
        <v>474</v>
      </c>
      <c r="C149" s="677"/>
      <c r="D149" s="688"/>
      <c r="E149" s="688"/>
      <c r="F149" s="688"/>
      <c r="G149" s="682">
        <f t="shared" si="4"/>
        <v>0</v>
      </c>
      <c r="H149" s="697">
        <f t="shared" si="5"/>
        <v>0</v>
      </c>
    </row>
    <row r="150" spans="1:8" ht="12" customHeight="1" thickBot="1">
      <c r="A150" s="15" t="s">
        <v>472</v>
      </c>
      <c r="B150" s="9" t="s">
        <v>475</v>
      </c>
      <c r="C150" s="677"/>
      <c r="D150" s="688"/>
      <c r="E150" s="688"/>
      <c r="F150" s="688"/>
      <c r="G150" s="682">
        <f t="shared" si="4"/>
        <v>0</v>
      </c>
      <c r="H150" s="697">
        <f t="shared" si="5"/>
        <v>0</v>
      </c>
    </row>
    <row r="151" spans="1:8" ht="12" customHeight="1" thickBot="1">
      <c r="A151" s="20" t="s">
        <v>24</v>
      </c>
      <c r="B151" s="134" t="s">
        <v>476</v>
      </c>
      <c r="C151" s="680"/>
      <c r="D151" s="688"/>
      <c r="E151" s="688"/>
      <c r="F151" s="688"/>
      <c r="G151" s="682">
        <f t="shared" si="4"/>
        <v>0</v>
      </c>
      <c r="H151" s="697">
        <f t="shared" si="5"/>
        <v>0</v>
      </c>
    </row>
    <row r="152" spans="1:8" ht="12" customHeight="1" thickBot="1">
      <c r="A152" s="20" t="s">
        <v>25</v>
      </c>
      <c r="B152" s="134" t="s">
        <v>477</v>
      </c>
      <c r="C152" s="680"/>
      <c r="D152" s="688"/>
      <c r="E152" s="688"/>
      <c r="F152" s="688"/>
      <c r="G152" s="682">
        <f t="shared" si="4"/>
        <v>0</v>
      </c>
      <c r="H152" s="697">
        <f t="shared" si="5"/>
        <v>0</v>
      </c>
    </row>
    <row r="153" spans="1:9" ht="15" customHeight="1" thickBot="1">
      <c r="A153" s="20" t="s">
        <v>26</v>
      </c>
      <c r="B153" s="134" t="s">
        <v>479</v>
      </c>
      <c r="C153" s="681"/>
      <c r="D153" s="689">
        <v>145882527</v>
      </c>
      <c r="E153" s="689">
        <f>+E129+E133+E140+E145+E151+E152</f>
        <v>0</v>
      </c>
      <c r="F153" s="689">
        <f>+F129+F133+F140+F145+F151+F152</f>
        <v>0</v>
      </c>
      <c r="G153" s="682">
        <f t="shared" si="4"/>
        <v>145882527</v>
      </c>
      <c r="H153" s="697">
        <f t="shared" si="5"/>
        <v>145882527</v>
      </c>
      <c r="I153" s="563"/>
    </row>
    <row r="154" spans="1:8" s="446" customFormat="1" ht="12.75" customHeight="1" thickBot="1">
      <c r="A154" s="322" t="s">
        <v>27</v>
      </c>
      <c r="B154" s="564" t="s">
        <v>478</v>
      </c>
      <c r="C154" s="681">
        <f>+C128+C153</f>
        <v>286919384</v>
      </c>
      <c r="D154" s="689">
        <f>+D128+D153</f>
        <v>268066984</v>
      </c>
      <c r="E154" s="689">
        <f>+E128+E153</f>
        <v>59125334</v>
      </c>
      <c r="F154" s="689">
        <f>+F128+F153</f>
        <v>105609593</v>
      </c>
      <c r="G154" s="682">
        <f t="shared" si="4"/>
        <v>432801911</v>
      </c>
      <c r="H154" s="697">
        <f t="shared" si="5"/>
        <v>145882527</v>
      </c>
    </row>
    <row r="155" ht="7.5" customHeight="1"/>
    <row r="156" spans="1:3" ht="11.25">
      <c r="A156" s="742" t="s">
        <v>379</v>
      </c>
      <c r="B156" s="742"/>
      <c r="C156" s="742"/>
    </row>
    <row r="157" spans="1:3" ht="15" customHeight="1" thickBot="1">
      <c r="A157" s="740" t="s">
        <v>151</v>
      </c>
      <c r="B157" s="740"/>
      <c r="C157" s="557" t="s">
        <v>226</v>
      </c>
    </row>
    <row r="158" spans="1:4" ht="13.5" customHeight="1" thickBot="1">
      <c r="A158" s="20">
        <v>1</v>
      </c>
      <c r="B158" s="30" t="s">
        <v>480</v>
      </c>
      <c r="C158" s="324">
        <f>+C62-C128</f>
        <v>-53413304</v>
      </c>
      <c r="D158" s="566"/>
    </row>
    <row r="159" spans="1:3" ht="27.75" customHeight="1" thickBot="1">
      <c r="A159" s="20" t="s">
        <v>18</v>
      </c>
      <c r="B159" s="716" t="s">
        <v>486</v>
      </c>
      <c r="C159" s="324">
        <f>+C86-C153</f>
        <v>53413304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9.00390625" style="414" customWidth="1"/>
    <col min="2" max="2" width="75.875" style="414" customWidth="1"/>
    <col min="3" max="3" width="15.50390625" style="415" customWidth="1"/>
    <col min="4" max="5" width="15.50390625" style="414" customWidth="1"/>
    <col min="6" max="6" width="9.00390625" style="41" customWidth="1"/>
    <col min="7" max="16384" width="9.375" style="41" customWidth="1"/>
  </cols>
  <sheetData>
    <row r="1" spans="1:5" ht="15.75" customHeight="1">
      <c r="A1" s="743" t="s">
        <v>14</v>
      </c>
      <c r="B1" s="743"/>
      <c r="C1" s="743"/>
      <c r="D1" s="743"/>
      <c r="E1" s="743"/>
    </row>
    <row r="2" spans="1:5" ht="15.75" customHeight="1" thickBot="1">
      <c r="A2" s="744" t="s">
        <v>693</v>
      </c>
      <c r="B2" s="744"/>
      <c r="D2" s="151"/>
      <c r="E2" s="334" t="s">
        <v>758</v>
      </c>
    </row>
    <row r="3" spans="1:5" ht="37.5" customHeight="1" thickBot="1">
      <c r="A3" s="23" t="s">
        <v>70</v>
      </c>
      <c r="B3" s="24" t="s">
        <v>16</v>
      </c>
      <c r="C3" s="24" t="str">
        <f>+CONCATENATE(LEFT(ÖSSZEFÜGGÉSEK!A5,4)-2,". évi tény")</f>
        <v>2015. évi tény</v>
      </c>
      <c r="D3" s="437" t="str">
        <f>+CONCATENATE(LEFT(ÖSSZEFÜGGÉSEK!A5,4)-1,". évi várható")</f>
        <v>2016. évi várható</v>
      </c>
      <c r="E3" s="173" t="str">
        <f>+'1.1.sz.mell.'!C3</f>
        <v>2017. évi előirányzat</v>
      </c>
    </row>
    <row r="4" spans="1:5" s="43" customFormat="1" ht="12" customHeight="1" thickBot="1">
      <c r="A4" s="35" t="s">
        <v>499</v>
      </c>
      <c r="B4" s="36" t="s">
        <v>500</v>
      </c>
      <c r="C4" s="36" t="s">
        <v>501</v>
      </c>
      <c r="D4" s="36" t="s">
        <v>503</v>
      </c>
      <c r="E4" s="482" t="s">
        <v>502</v>
      </c>
    </row>
    <row r="5" spans="1:5" s="1" customFormat="1" ht="12" customHeight="1" thickBot="1">
      <c r="A5" s="20" t="s">
        <v>17</v>
      </c>
      <c r="B5" s="21" t="s">
        <v>251</v>
      </c>
      <c r="C5" s="429">
        <f>+C6+C7+C8+C9+C10+C11</f>
        <v>129663</v>
      </c>
      <c r="D5" s="429">
        <f>+D6+D7+D8+D9+D10+D11</f>
        <v>124556</v>
      </c>
      <c r="E5" s="291">
        <f>+E6+E7+E8+E9+E10+E11</f>
        <v>126038</v>
      </c>
    </row>
    <row r="6" spans="1:5" s="1" customFormat="1" ht="12" customHeight="1">
      <c r="A6" s="15" t="s">
        <v>99</v>
      </c>
      <c r="B6" s="448" t="s">
        <v>252</v>
      </c>
      <c r="C6" s="431">
        <v>56734</v>
      </c>
      <c r="D6" s="431">
        <v>54454</v>
      </c>
      <c r="E6" s="293">
        <v>55731</v>
      </c>
    </row>
    <row r="7" spans="1:5" s="1" customFormat="1" ht="12" customHeight="1">
      <c r="A7" s="14" t="s">
        <v>100</v>
      </c>
      <c r="B7" s="449" t="s">
        <v>253</v>
      </c>
      <c r="C7" s="430">
        <v>40845</v>
      </c>
      <c r="D7" s="430">
        <v>41335</v>
      </c>
      <c r="E7" s="292">
        <v>42092</v>
      </c>
    </row>
    <row r="8" spans="1:5" s="1" customFormat="1" ht="12" customHeight="1">
      <c r="A8" s="14" t="s">
        <v>101</v>
      </c>
      <c r="B8" s="449" t="s">
        <v>254</v>
      </c>
      <c r="C8" s="430">
        <v>22930</v>
      </c>
      <c r="D8" s="430">
        <v>24814</v>
      </c>
      <c r="E8" s="292">
        <v>23379</v>
      </c>
    </row>
    <row r="9" spans="1:5" s="1" customFormat="1" ht="12" customHeight="1">
      <c r="A9" s="14" t="s">
        <v>102</v>
      </c>
      <c r="B9" s="449" t="s">
        <v>255</v>
      </c>
      <c r="C9" s="430">
        <v>1943</v>
      </c>
      <c r="D9" s="430">
        <v>1912</v>
      </c>
      <c r="E9" s="292">
        <v>1946</v>
      </c>
    </row>
    <row r="10" spans="1:5" s="1" customFormat="1" ht="12" customHeight="1">
      <c r="A10" s="14" t="s">
        <v>146</v>
      </c>
      <c r="B10" s="320" t="s">
        <v>435</v>
      </c>
      <c r="C10" s="430">
        <v>2515</v>
      </c>
      <c r="D10" s="430">
        <v>2041</v>
      </c>
      <c r="E10" s="292">
        <v>2890</v>
      </c>
    </row>
    <row r="11" spans="1:5" s="1" customFormat="1" ht="12" customHeight="1" thickBot="1">
      <c r="A11" s="16" t="s">
        <v>103</v>
      </c>
      <c r="B11" s="321" t="s">
        <v>436</v>
      </c>
      <c r="C11" s="430">
        <v>4696</v>
      </c>
      <c r="D11" s="430">
        <v>0</v>
      </c>
      <c r="E11" s="292"/>
    </row>
    <row r="12" spans="1:5" s="1" customFormat="1" ht="12" customHeight="1" thickBot="1">
      <c r="A12" s="20" t="s">
        <v>18</v>
      </c>
      <c r="B12" s="319" t="s">
        <v>256</v>
      </c>
      <c r="C12" s="429">
        <f>+C13+C14+C15+C16+C17</f>
        <v>0</v>
      </c>
      <c r="D12" s="429">
        <f>+D13+D14+D15+D16+D17</f>
        <v>0</v>
      </c>
      <c r="E12" s="291">
        <f>+E13+E14+E15+E16+E17</f>
        <v>0</v>
      </c>
    </row>
    <row r="13" spans="1:5" s="1" customFormat="1" ht="12" customHeight="1">
      <c r="A13" s="15" t="s">
        <v>105</v>
      </c>
      <c r="B13" s="448" t="s">
        <v>257</v>
      </c>
      <c r="C13" s="431"/>
      <c r="D13" s="431"/>
      <c r="E13" s="293"/>
    </row>
    <row r="14" spans="1:5" s="1" customFormat="1" ht="12" customHeight="1">
      <c r="A14" s="14" t="s">
        <v>106</v>
      </c>
      <c r="B14" s="449" t="s">
        <v>258</v>
      </c>
      <c r="C14" s="430"/>
      <c r="D14" s="430"/>
      <c r="E14" s="292"/>
    </row>
    <row r="15" spans="1:5" s="1" customFormat="1" ht="12" customHeight="1">
      <c r="A15" s="14" t="s">
        <v>107</v>
      </c>
      <c r="B15" s="449" t="s">
        <v>427</v>
      </c>
      <c r="C15" s="430"/>
      <c r="D15" s="430"/>
      <c r="E15" s="292"/>
    </row>
    <row r="16" spans="1:5" s="1" customFormat="1" ht="12" customHeight="1">
      <c r="A16" s="14" t="s">
        <v>108</v>
      </c>
      <c r="B16" s="449" t="s">
        <v>428</v>
      </c>
      <c r="C16" s="430"/>
      <c r="D16" s="430"/>
      <c r="E16" s="292"/>
    </row>
    <row r="17" spans="1:5" s="1" customFormat="1" ht="12" customHeight="1">
      <c r="A17" s="14" t="s">
        <v>109</v>
      </c>
      <c r="B17" s="449" t="s">
        <v>259</v>
      </c>
      <c r="C17" s="430"/>
      <c r="D17" s="430"/>
      <c r="E17" s="292"/>
    </row>
    <row r="18" spans="1:5" s="1" customFormat="1" ht="12" customHeight="1" thickBot="1">
      <c r="A18" s="16" t="s">
        <v>117</v>
      </c>
      <c r="B18" s="321" t="s">
        <v>260</v>
      </c>
      <c r="C18" s="432"/>
      <c r="D18" s="432"/>
      <c r="E18" s="294"/>
    </row>
    <row r="19" spans="1:5" s="1" customFormat="1" ht="12" customHeight="1" thickBot="1">
      <c r="A19" s="20" t="s">
        <v>19</v>
      </c>
      <c r="B19" s="21" t="s">
        <v>261</v>
      </c>
      <c r="C19" s="429">
        <f>+C20+C21+C22+C23+C24</f>
        <v>20000</v>
      </c>
      <c r="D19" s="429">
        <f>+D20+D21+D22+D23+D24</f>
        <v>0</v>
      </c>
      <c r="E19" s="291">
        <f>+E20+E21+E22+E23+E24</f>
        <v>0</v>
      </c>
    </row>
    <row r="20" spans="1:5" s="1" customFormat="1" ht="12" customHeight="1">
      <c r="A20" s="15" t="s">
        <v>88</v>
      </c>
      <c r="B20" s="448" t="s">
        <v>262</v>
      </c>
      <c r="C20" s="431">
        <v>20000</v>
      </c>
      <c r="D20" s="431"/>
      <c r="E20" s="293"/>
    </row>
    <row r="21" spans="1:5" s="1" customFormat="1" ht="12" customHeight="1">
      <c r="A21" s="14" t="s">
        <v>89</v>
      </c>
      <c r="B21" s="449" t="s">
        <v>263</v>
      </c>
      <c r="C21" s="430"/>
      <c r="D21" s="430"/>
      <c r="E21" s="292"/>
    </row>
    <row r="22" spans="1:5" s="1" customFormat="1" ht="12" customHeight="1">
      <c r="A22" s="14" t="s">
        <v>90</v>
      </c>
      <c r="B22" s="449" t="s">
        <v>429</v>
      </c>
      <c r="C22" s="430"/>
      <c r="D22" s="430"/>
      <c r="E22" s="292"/>
    </row>
    <row r="23" spans="1:5" s="1" customFormat="1" ht="12" customHeight="1">
      <c r="A23" s="14" t="s">
        <v>91</v>
      </c>
      <c r="B23" s="449" t="s">
        <v>430</v>
      </c>
      <c r="C23" s="430"/>
      <c r="D23" s="430"/>
      <c r="E23" s="292"/>
    </row>
    <row r="24" spans="1:5" s="1" customFormat="1" ht="12" customHeight="1">
      <c r="A24" s="14" t="s">
        <v>168</v>
      </c>
      <c r="B24" s="449" t="s">
        <v>264</v>
      </c>
      <c r="C24" s="430"/>
      <c r="D24" s="430"/>
      <c r="E24" s="292"/>
    </row>
    <row r="25" spans="1:5" s="1" customFormat="1" ht="12" customHeight="1" thickBot="1">
      <c r="A25" s="16" t="s">
        <v>169</v>
      </c>
      <c r="B25" s="450" t="s">
        <v>265</v>
      </c>
      <c r="C25" s="432"/>
      <c r="D25" s="432"/>
      <c r="E25" s="294"/>
    </row>
    <row r="26" spans="1:5" s="1" customFormat="1" ht="12" customHeight="1" thickBot="1">
      <c r="A26" s="20" t="s">
        <v>170</v>
      </c>
      <c r="B26" s="21" t="s">
        <v>266</v>
      </c>
      <c r="C26" s="436">
        <f>+C27+C31+C32+C33</f>
        <v>87123</v>
      </c>
      <c r="D26" s="436">
        <f>+D27+D31+D32+D33</f>
        <v>77703</v>
      </c>
      <c r="E26" s="479">
        <f>+E27+E31+E32+E33</f>
        <v>73000</v>
      </c>
    </row>
    <row r="27" spans="1:5" s="1" customFormat="1" ht="12" customHeight="1">
      <c r="A27" s="15" t="s">
        <v>267</v>
      </c>
      <c r="B27" s="448" t="s">
        <v>442</v>
      </c>
      <c r="C27" s="481">
        <f>+C28+C29+C30</f>
        <v>78864</v>
      </c>
      <c r="D27" s="481">
        <f>+D28+D29+D30</f>
        <v>69879</v>
      </c>
      <c r="E27" s="480">
        <f>+E28+E29+E30</f>
        <v>65850</v>
      </c>
    </row>
    <row r="28" spans="1:5" s="1" customFormat="1" ht="12" customHeight="1">
      <c r="A28" s="14" t="s">
        <v>268</v>
      </c>
      <c r="B28" s="449" t="s">
        <v>273</v>
      </c>
      <c r="C28" s="430">
        <v>2794</v>
      </c>
      <c r="D28" s="430">
        <v>2888</v>
      </c>
      <c r="E28" s="292">
        <v>2850</v>
      </c>
    </row>
    <row r="29" spans="1:5" s="1" customFormat="1" ht="12" customHeight="1">
      <c r="A29" s="14" t="s">
        <v>269</v>
      </c>
      <c r="B29" s="449" t="s">
        <v>274</v>
      </c>
      <c r="C29" s="430"/>
      <c r="D29" s="430"/>
      <c r="E29" s="292"/>
    </row>
    <row r="30" spans="1:5" s="1" customFormat="1" ht="12" customHeight="1">
      <c r="A30" s="14" t="s">
        <v>440</v>
      </c>
      <c r="B30" s="521" t="s">
        <v>441</v>
      </c>
      <c r="C30" s="430">
        <v>76070</v>
      </c>
      <c r="D30" s="430">
        <v>66991</v>
      </c>
      <c r="E30" s="292">
        <v>63000</v>
      </c>
    </row>
    <row r="31" spans="1:5" s="1" customFormat="1" ht="12" customHeight="1">
      <c r="A31" s="14" t="s">
        <v>270</v>
      </c>
      <c r="B31" s="449" t="s">
        <v>275</v>
      </c>
      <c r="C31" s="430">
        <v>7850</v>
      </c>
      <c r="D31" s="430">
        <v>7703</v>
      </c>
      <c r="E31" s="292">
        <v>7000</v>
      </c>
    </row>
    <row r="32" spans="1:5" s="1" customFormat="1" ht="12" customHeight="1">
      <c r="A32" s="14" t="s">
        <v>271</v>
      </c>
      <c r="B32" s="449" t="s">
        <v>276</v>
      </c>
      <c r="C32" s="430"/>
      <c r="D32" s="430"/>
      <c r="E32" s="292"/>
    </row>
    <row r="33" spans="1:5" s="1" customFormat="1" ht="12" customHeight="1" thickBot="1">
      <c r="A33" s="16" t="s">
        <v>272</v>
      </c>
      <c r="B33" s="450" t="s">
        <v>277</v>
      </c>
      <c r="C33" s="432">
        <v>409</v>
      </c>
      <c r="D33" s="432">
        <v>121</v>
      </c>
      <c r="E33" s="294">
        <v>150</v>
      </c>
    </row>
    <row r="34" spans="1:5" s="1" customFormat="1" ht="12" customHeight="1" thickBot="1">
      <c r="A34" s="20" t="s">
        <v>21</v>
      </c>
      <c r="B34" s="21" t="s">
        <v>437</v>
      </c>
      <c r="C34" s="429">
        <f>SUM(C35:C45)</f>
        <v>30930</v>
      </c>
      <c r="D34" s="429">
        <f>SUM(D35:D45)</f>
        <v>31275</v>
      </c>
      <c r="E34" s="291">
        <f>SUM(E35:E45)</f>
        <v>22767</v>
      </c>
    </row>
    <row r="35" spans="1:5" s="1" customFormat="1" ht="12" customHeight="1">
      <c r="A35" s="15" t="s">
        <v>92</v>
      </c>
      <c r="B35" s="448" t="s">
        <v>280</v>
      </c>
      <c r="C35" s="431">
        <v>12</v>
      </c>
      <c r="D35" s="431"/>
      <c r="E35" s="293"/>
    </row>
    <row r="36" spans="1:5" s="1" customFormat="1" ht="12" customHeight="1">
      <c r="A36" s="14" t="s">
        <v>93</v>
      </c>
      <c r="B36" s="449" t="s">
        <v>281</v>
      </c>
      <c r="C36" s="430">
        <v>6772</v>
      </c>
      <c r="D36" s="430">
        <v>6515</v>
      </c>
      <c r="E36" s="292">
        <v>5737</v>
      </c>
    </row>
    <row r="37" spans="1:5" s="1" customFormat="1" ht="12" customHeight="1">
      <c r="A37" s="14" t="s">
        <v>94</v>
      </c>
      <c r="B37" s="449" t="s">
        <v>282</v>
      </c>
      <c r="C37" s="430">
        <v>2257</v>
      </c>
      <c r="D37" s="430">
        <v>2226</v>
      </c>
      <c r="E37" s="292">
        <v>2110</v>
      </c>
    </row>
    <row r="38" spans="1:5" s="1" customFormat="1" ht="12" customHeight="1">
      <c r="A38" s="14" t="s">
        <v>172</v>
      </c>
      <c r="B38" s="449" t="s">
        <v>283</v>
      </c>
      <c r="C38" s="430">
        <v>7011</v>
      </c>
      <c r="D38" s="430">
        <v>6733</v>
      </c>
      <c r="E38" s="292">
        <v>5654</v>
      </c>
    </row>
    <row r="39" spans="1:5" s="1" customFormat="1" ht="12" customHeight="1">
      <c r="A39" s="14" t="s">
        <v>173</v>
      </c>
      <c r="B39" s="449" t="s">
        <v>284</v>
      </c>
      <c r="C39" s="430">
        <v>8248</v>
      </c>
      <c r="D39" s="430">
        <v>9807</v>
      </c>
      <c r="E39" s="292">
        <v>4425</v>
      </c>
    </row>
    <row r="40" spans="1:5" s="1" customFormat="1" ht="12" customHeight="1">
      <c r="A40" s="14" t="s">
        <v>174</v>
      </c>
      <c r="B40" s="449" t="s">
        <v>285</v>
      </c>
      <c r="C40" s="430">
        <v>5702</v>
      </c>
      <c r="D40" s="430">
        <v>5727</v>
      </c>
      <c r="E40" s="292">
        <v>4841</v>
      </c>
    </row>
    <row r="41" spans="1:5" s="1" customFormat="1" ht="12" customHeight="1">
      <c r="A41" s="14" t="s">
        <v>175</v>
      </c>
      <c r="B41" s="449" t="s">
        <v>286</v>
      </c>
      <c r="C41" s="430"/>
      <c r="D41" s="430"/>
      <c r="E41" s="292"/>
    </row>
    <row r="42" spans="1:5" s="1" customFormat="1" ht="12" customHeight="1">
      <c r="A42" s="14" t="s">
        <v>176</v>
      </c>
      <c r="B42" s="449" t="s">
        <v>287</v>
      </c>
      <c r="C42" s="430">
        <v>928</v>
      </c>
      <c r="D42" s="430">
        <v>267</v>
      </c>
      <c r="E42" s="292"/>
    </row>
    <row r="43" spans="1:5" s="1" customFormat="1" ht="12" customHeight="1">
      <c r="A43" s="14" t="s">
        <v>278</v>
      </c>
      <c r="B43" s="449" t="s">
        <v>288</v>
      </c>
      <c r="C43" s="433"/>
      <c r="D43" s="433"/>
      <c r="E43" s="295"/>
    </row>
    <row r="44" spans="1:5" s="1" customFormat="1" ht="12" customHeight="1">
      <c r="A44" s="16" t="s">
        <v>279</v>
      </c>
      <c r="B44" s="450" t="s">
        <v>439</v>
      </c>
      <c r="C44" s="434"/>
      <c r="D44" s="434"/>
      <c r="E44" s="296"/>
    </row>
    <row r="45" spans="1:5" s="1" customFormat="1" ht="12" customHeight="1" thickBot="1">
      <c r="A45" s="16" t="s">
        <v>438</v>
      </c>
      <c r="B45" s="321" t="s">
        <v>289</v>
      </c>
      <c r="C45" s="434"/>
      <c r="D45" s="434"/>
      <c r="E45" s="296"/>
    </row>
    <row r="46" spans="1:5" s="1" customFormat="1" ht="12" customHeight="1" thickBot="1">
      <c r="A46" s="20" t="s">
        <v>22</v>
      </c>
      <c r="B46" s="21" t="s">
        <v>290</v>
      </c>
      <c r="C46" s="429">
        <f>SUM(C47:C51)</f>
        <v>0</v>
      </c>
      <c r="D46" s="429">
        <f>SUM(D47:D51)</f>
        <v>0</v>
      </c>
      <c r="E46" s="291">
        <f>SUM(E47:E51)</f>
        <v>0</v>
      </c>
    </row>
    <row r="47" spans="1:5" s="1" customFormat="1" ht="12" customHeight="1">
      <c r="A47" s="15" t="s">
        <v>95</v>
      </c>
      <c r="B47" s="448" t="s">
        <v>294</v>
      </c>
      <c r="C47" s="497"/>
      <c r="D47" s="497"/>
      <c r="E47" s="317"/>
    </row>
    <row r="48" spans="1:5" s="1" customFormat="1" ht="12" customHeight="1">
      <c r="A48" s="14" t="s">
        <v>96</v>
      </c>
      <c r="B48" s="449" t="s">
        <v>295</v>
      </c>
      <c r="C48" s="433"/>
      <c r="D48" s="433"/>
      <c r="E48" s="295"/>
    </row>
    <row r="49" spans="1:5" s="1" customFormat="1" ht="12" customHeight="1">
      <c r="A49" s="14" t="s">
        <v>291</v>
      </c>
      <c r="B49" s="449" t="s">
        <v>296</v>
      </c>
      <c r="C49" s="433"/>
      <c r="D49" s="433"/>
      <c r="E49" s="295"/>
    </row>
    <row r="50" spans="1:5" s="1" customFormat="1" ht="12" customHeight="1">
      <c r="A50" s="14" t="s">
        <v>292</v>
      </c>
      <c r="B50" s="449" t="s">
        <v>297</v>
      </c>
      <c r="C50" s="433"/>
      <c r="D50" s="433"/>
      <c r="E50" s="295"/>
    </row>
    <row r="51" spans="1:5" s="1" customFormat="1" ht="12" customHeight="1" thickBot="1">
      <c r="A51" s="16" t="s">
        <v>293</v>
      </c>
      <c r="B51" s="321" t="s">
        <v>298</v>
      </c>
      <c r="C51" s="434"/>
      <c r="D51" s="434"/>
      <c r="E51" s="296"/>
    </row>
    <row r="52" spans="1:5" s="1" customFormat="1" ht="12" customHeight="1" thickBot="1">
      <c r="A52" s="20" t="s">
        <v>177</v>
      </c>
      <c r="B52" s="21" t="s">
        <v>299</v>
      </c>
      <c r="C52" s="429">
        <f>SUM(C53:C55)</f>
        <v>34696</v>
      </c>
      <c r="D52" s="429">
        <f>SUM(D53:D55)</f>
        <v>32446</v>
      </c>
      <c r="E52" s="291">
        <f>SUM(E53:E55)</f>
        <v>10120</v>
      </c>
    </row>
    <row r="53" spans="1:5" s="1" customFormat="1" ht="12" customHeight="1">
      <c r="A53" s="15" t="s">
        <v>97</v>
      </c>
      <c r="B53" s="448" t="s">
        <v>300</v>
      </c>
      <c r="C53" s="431"/>
      <c r="D53" s="431"/>
      <c r="E53" s="293"/>
    </row>
    <row r="54" spans="1:5" s="1" customFormat="1" ht="12" customHeight="1">
      <c r="A54" s="14" t="s">
        <v>98</v>
      </c>
      <c r="B54" s="449" t="s">
        <v>431</v>
      </c>
      <c r="C54" s="430"/>
      <c r="D54" s="430"/>
      <c r="E54" s="292"/>
    </row>
    <row r="55" spans="1:5" s="1" customFormat="1" ht="12" customHeight="1">
      <c r="A55" s="14" t="s">
        <v>303</v>
      </c>
      <c r="B55" s="449" t="s">
        <v>301</v>
      </c>
      <c r="C55" s="430">
        <v>34696</v>
      </c>
      <c r="D55" s="430">
        <v>32446</v>
      </c>
      <c r="E55" s="292">
        <v>10120</v>
      </c>
    </row>
    <row r="56" spans="1:5" s="1" customFormat="1" ht="12" customHeight="1" thickBot="1">
      <c r="A56" s="16" t="s">
        <v>304</v>
      </c>
      <c r="B56" s="321" t="s">
        <v>302</v>
      </c>
      <c r="C56" s="432"/>
      <c r="D56" s="432"/>
      <c r="E56" s="294"/>
    </row>
    <row r="57" spans="1:5" s="1" customFormat="1" ht="12" customHeight="1" thickBot="1">
      <c r="A57" s="20" t="s">
        <v>24</v>
      </c>
      <c r="B57" s="319" t="s">
        <v>305</v>
      </c>
      <c r="C57" s="429">
        <f>SUM(C58:C60)</f>
        <v>0</v>
      </c>
      <c r="D57" s="429">
        <f>SUM(D58:D60)</f>
        <v>0</v>
      </c>
      <c r="E57" s="291">
        <f>SUM(E58:E60)</f>
        <v>0</v>
      </c>
    </row>
    <row r="58" spans="1:5" s="1" customFormat="1" ht="12" customHeight="1">
      <c r="A58" s="15" t="s">
        <v>178</v>
      </c>
      <c r="B58" s="448" t="s">
        <v>307</v>
      </c>
      <c r="C58" s="433"/>
      <c r="D58" s="433"/>
      <c r="E58" s="295"/>
    </row>
    <row r="59" spans="1:5" s="1" customFormat="1" ht="12" customHeight="1">
      <c r="A59" s="14" t="s">
        <v>179</v>
      </c>
      <c r="B59" s="449" t="s">
        <v>432</v>
      </c>
      <c r="C59" s="433"/>
      <c r="D59" s="433"/>
      <c r="E59" s="295"/>
    </row>
    <row r="60" spans="1:5" s="1" customFormat="1" ht="12" customHeight="1">
      <c r="A60" s="14" t="s">
        <v>227</v>
      </c>
      <c r="B60" s="449" t="s">
        <v>308</v>
      </c>
      <c r="C60" s="433"/>
      <c r="D60" s="433"/>
      <c r="E60" s="295"/>
    </row>
    <row r="61" spans="1:5" s="1" customFormat="1" ht="12" customHeight="1" thickBot="1">
      <c r="A61" s="16" t="s">
        <v>306</v>
      </c>
      <c r="B61" s="321" t="s">
        <v>309</v>
      </c>
      <c r="C61" s="433"/>
      <c r="D61" s="433"/>
      <c r="E61" s="295"/>
    </row>
    <row r="62" spans="1:5" s="1" customFormat="1" ht="12" customHeight="1" thickBot="1">
      <c r="A62" s="528" t="s">
        <v>482</v>
      </c>
      <c r="B62" s="21" t="s">
        <v>310</v>
      </c>
      <c r="C62" s="436">
        <f>+C5+C12+C19+C26+C34+C46+C52+C57</f>
        <v>302412</v>
      </c>
      <c r="D62" s="436">
        <f>+D5+D12+D19+D26+D34+D46+D52+D57</f>
        <v>265980</v>
      </c>
      <c r="E62" s="479">
        <f>+E5+E12+E19+E26+E34+E46+E52+E57</f>
        <v>231925</v>
      </c>
    </row>
    <row r="63" spans="1:5" s="1" customFormat="1" ht="12" customHeight="1" thickBot="1">
      <c r="A63" s="498" t="s">
        <v>311</v>
      </c>
      <c r="B63" s="319" t="s">
        <v>549</v>
      </c>
      <c r="C63" s="429">
        <f>SUM(C64:C66)</f>
        <v>0</v>
      </c>
      <c r="D63" s="429">
        <f>SUM(D64:D66)</f>
        <v>0</v>
      </c>
      <c r="E63" s="291">
        <f>SUM(E64:E66)</f>
        <v>0</v>
      </c>
    </row>
    <row r="64" spans="1:5" s="1" customFormat="1" ht="12" customHeight="1">
      <c r="A64" s="15" t="s">
        <v>343</v>
      </c>
      <c r="B64" s="448" t="s">
        <v>313</v>
      </c>
      <c r="C64" s="433"/>
      <c r="D64" s="433"/>
      <c r="E64" s="295"/>
    </row>
    <row r="65" spans="1:5" s="1" customFormat="1" ht="12" customHeight="1">
      <c r="A65" s="14" t="s">
        <v>352</v>
      </c>
      <c r="B65" s="449" t="s">
        <v>314</v>
      </c>
      <c r="C65" s="433"/>
      <c r="D65" s="433"/>
      <c r="E65" s="295"/>
    </row>
    <row r="66" spans="1:5" s="1" customFormat="1" ht="12" customHeight="1" thickBot="1">
      <c r="A66" s="16" t="s">
        <v>353</v>
      </c>
      <c r="B66" s="522" t="s">
        <v>467</v>
      </c>
      <c r="C66" s="433"/>
      <c r="D66" s="433"/>
      <c r="E66" s="295"/>
    </row>
    <row r="67" spans="1:5" s="1" customFormat="1" ht="12" customHeight="1" thickBot="1">
      <c r="A67" s="498" t="s">
        <v>316</v>
      </c>
      <c r="B67" s="319" t="s">
        <v>317</v>
      </c>
      <c r="C67" s="429">
        <f>SUM(C68:C71)</f>
        <v>51003</v>
      </c>
      <c r="D67" s="429">
        <f>SUM(D68:D71)</f>
        <v>52988</v>
      </c>
      <c r="E67" s="291">
        <f>SUM(E68:E71)</f>
        <v>27118</v>
      </c>
    </row>
    <row r="68" spans="1:5" s="1" customFormat="1" ht="12" customHeight="1">
      <c r="A68" s="15" t="s">
        <v>147</v>
      </c>
      <c r="B68" s="448" t="s">
        <v>318</v>
      </c>
      <c r="C68" s="433">
        <v>51003</v>
      </c>
      <c r="D68" s="433">
        <v>52988</v>
      </c>
      <c r="E68" s="295">
        <v>27118</v>
      </c>
    </row>
    <row r="69" spans="1:7" s="1" customFormat="1" ht="17.25" customHeight="1">
      <c r="A69" s="14" t="s">
        <v>148</v>
      </c>
      <c r="B69" s="449" t="s">
        <v>319</v>
      </c>
      <c r="C69" s="433"/>
      <c r="D69" s="433"/>
      <c r="E69" s="295"/>
      <c r="G69" s="44"/>
    </row>
    <row r="70" spans="1:5" s="1" customFormat="1" ht="12" customHeight="1">
      <c r="A70" s="14" t="s">
        <v>344</v>
      </c>
      <c r="B70" s="449" t="s">
        <v>320</v>
      </c>
      <c r="C70" s="433"/>
      <c r="D70" s="433"/>
      <c r="E70" s="295"/>
    </row>
    <row r="71" spans="1:5" s="1" customFormat="1" ht="12" customHeight="1" thickBot="1">
      <c r="A71" s="16" t="s">
        <v>345</v>
      </c>
      <c r="B71" s="321" t="s">
        <v>321</v>
      </c>
      <c r="C71" s="433"/>
      <c r="D71" s="433"/>
      <c r="E71" s="295"/>
    </row>
    <row r="72" spans="1:5" s="1" customFormat="1" ht="12" customHeight="1" thickBot="1">
      <c r="A72" s="498" t="s">
        <v>322</v>
      </c>
      <c r="B72" s="319" t="s">
        <v>323</v>
      </c>
      <c r="C72" s="429">
        <f>SUM(C73:C74)</f>
        <v>9153</v>
      </c>
      <c r="D72" s="429">
        <f>SUM(D73:D74)</f>
        <v>20368</v>
      </c>
      <c r="E72" s="291">
        <f>SUM(E73:E74)</f>
        <v>0</v>
      </c>
    </row>
    <row r="73" spans="1:5" s="1" customFormat="1" ht="12" customHeight="1">
      <c r="A73" s="15" t="s">
        <v>346</v>
      </c>
      <c r="B73" s="448" t="s">
        <v>324</v>
      </c>
      <c r="C73" s="433">
        <v>9153</v>
      </c>
      <c r="D73" s="433">
        <v>20368</v>
      </c>
      <c r="E73" s="295"/>
    </row>
    <row r="74" spans="1:5" s="1" customFormat="1" ht="12" customHeight="1" thickBot="1">
      <c r="A74" s="16" t="s">
        <v>347</v>
      </c>
      <c r="B74" s="321" t="s">
        <v>325</v>
      </c>
      <c r="C74" s="433"/>
      <c r="D74" s="433"/>
      <c r="E74" s="295"/>
    </row>
    <row r="75" spans="1:5" s="1" customFormat="1" ht="12" customHeight="1" thickBot="1">
      <c r="A75" s="498" t="s">
        <v>326</v>
      </c>
      <c r="B75" s="319" t="s">
        <v>327</v>
      </c>
      <c r="C75" s="429">
        <f>SUM(C76:C78)</f>
        <v>4009</v>
      </c>
      <c r="D75" s="429">
        <f>SUM(D76:D78)</f>
        <v>4481</v>
      </c>
      <c r="E75" s="291">
        <f>SUM(E76:E78)</f>
        <v>0</v>
      </c>
    </row>
    <row r="76" spans="1:5" s="1" customFormat="1" ht="12" customHeight="1">
      <c r="A76" s="15" t="s">
        <v>348</v>
      </c>
      <c r="B76" s="448" t="s">
        <v>328</v>
      </c>
      <c r="C76" s="433">
        <v>4009</v>
      </c>
      <c r="D76" s="433">
        <v>4481</v>
      </c>
      <c r="E76" s="295"/>
    </row>
    <row r="77" spans="1:5" s="1" customFormat="1" ht="12" customHeight="1">
      <c r="A77" s="14" t="s">
        <v>349</v>
      </c>
      <c r="B77" s="449" t="s">
        <v>329</v>
      </c>
      <c r="C77" s="433"/>
      <c r="D77" s="433"/>
      <c r="E77" s="295"/>
    </row>
    <row r="78" spans="1:5" s="1" customFormat="1" ht="12" customHeight="1" thickBot="1">
      <c r="A78" s="16" t="s">
        <v>350</v>
      </c>
      <c r="B78" s="321" t="s">
        <v>330</v>
      </c>
      <c r="C78" s="433"/>
      <c r="D78" s="433"/>
      <c r="E78" s="295"/>
    </row>
    <row r="79" spans="1:5" s="1" customFormat="1" ht="12" customHeight="1" thickBot="1">
      <c r="A79" s="498" t="s">
        <v>331</v>
      </c>
      <c r="B79" s="319" t="s">
        <v>351</v>
      </c>
      <c r="C79" s="429">
        <f>SUM(C80:C83)</f>
        <v>0</v>
      </c>
      <c r="D79" s="429">
        <f>SUM(D80:D83)</f>
        <v>0</v>
      </c>
      <c r="E79" s="291">
        <f>SUM(E80:E83)</f>
        <v>0</v>
      </c>
    </row>
    <row r="80" spans="1:5" s="1" customFormat="1" ht="12" customHeight="1">
      <c r="A80" s="452" t="s">
        <v>332</v>
      </c>
      <c r="B80" s="448" t="s">
        <v>333</v>
      </c>
      <c r="C80" s="433"/>
      <c r="D80" s="433"/>
      <c r="E80" s="295"/>
    </row>
    <row r="81" spans="1:5" s="1" customFormat="1" ht="12" customHeight="1">
      <c r="A81" s="453" t="s">
        <v>334</v>
      </c>
      <c r="B81" s="449" t="s">
        <v>335</v>
      </c>
      <c r="C81" s="433"/>
      <c r="D81" s="433"/>
      <c r="E81" s="295"/>
    </row>
    <row r="82" spans="1:5" s="1" customFormat="1" ht="12" customHeight="1">
      <c r="A82" s="453" t="s">
        <v>336</v>
      </c>
      <c r="B82" s="449" t="s">
        <v>337</v>
      </c>
      <c r="C82" s="433"/>
      <c r="D82" s="433"/>
      <c r="E82" s="295"/>
    </row>
    <row r="83" spans="1:5" s="1" customFormat="1" ht="12" customHeight="1" thickBot="1">
      <c r="A83" s="454" t="s">
        <v>338</v>
      </c>
      <c r="B83" s="321" t="s">
        <v>339</v>
      </c>
      <c r="C83" s="433"/>
      <c r="D83" s="433"/>
      <c r="E83" s="295"/>
    </row>
    <row r="84" spans="1:5" s="1" customFormat="1" ht="12" customHeight="1" thickBot="1">
      <c r="A84" s="498" t="s">
        <v>340</v>
      </c>
      <c r="B84" s="319" t="s">
        <v>481</v>
      </c>
      <c r="C84" s="500"/>
      <c r="D84" s="500"/>
      <c r="E84" s="501"/>
    </row>
    <row r="85" spans="1:5" s="1" customFormat="1" ht="12" customHeight="1" thickBot="1">
      <c r="A85" s="498" t="s">
        <v>342</v>
      </c>
      <c r="B85" s="319" t="s">
        <v>341</v>
      </c>
      <c r="C85" s="500"/>
      <c r="D85" s="500"/>
      <c r="E85" s="501"/>
    </row>
    <row r="86" spans="1:5" s="1" customFormat="1" ht="12" customHeight="1" thickBot="1">
      <c r="A86" s="498" t="s">
        <v>354</v>
      </c>
      <c r="B86" s="455" t="s">
        <v>484</v>
      </c>
      <c r="C86" s="436">
        <f>+C63+C67+C72+C75+C79+C85+C84</f>
        <v>64165</v>
      </c>
      <c r="D86" s="436">
        <f>+D63+D67+D72+D75+D79+D85+D84</f>
        <v>77837</v>
      </c>
      <c r="E86" s="479">
        <f>+E63+E67+E72+E75+E79+E85+E84</f>
        <v>27118</v>
      </c>
    </row>
    <row r="87" spans="1:5" s="1" customFormat="1" ht="12" customHeight="1" thickBot="1">
      <c r="A87" s="499" t="s">
        <v>483</v>
      </c>
      <c r="B87" s="456" t="s">
        <v>485</v>
      </c>
      <c r="C87" s="436">
        <f>+C62+C86</f>
        <v>366577</v>
      </c>
      <c r="D87" s="436">
        <f>+D62+D86</f>
        <v>343817</v>
      </c>
      <c r="E87" s="479">
        <f>+E62+E86</f>
        <v>259043</v>
      </c>
    </row>
    <row r="88" spans="1:5" s="1" customFormat="1" ht="12" customHeight="1">
      <c r="A88" s="401"/>
      <c r="B88" s="402"/>
      <c r="C88" s="403"/>
      <c r="D88" s="404"/>
      <c r="E88" s="405"/>
    </row>
    <row r="89" spans="1:5" s="1" customFormat="1" ht="12" customHeight="1">
      <c r="A89" s="743" t="s">
        <v>46</v>
      </c>
      <c r="B89" s="743"/>
      <c r="C89" s="743"/>
      <c r="D89" s="743"/>
      <c r="E89" s="743"/>
    </row>
    <row r="90" spans="1:5" s="1" customFormat="1" ht="12" customHeight="1" thickBot="1">
      <c r="A90" s="745" t="s">
        <v>150</v>
      </c>
      <c r="B90" s="745"/>
      <c r="C90" s="415"/>
      <c r="D90" s="151"/>
      <c r="E90" s="334" t="s">
        <v>226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2015. évi tény</v>
      </c>
      <c r="D91" s="24" t="str">
        <f>+D3</f>
        <v>2016. évi várható</v>
      </c>
      <c r="E91" s="173" t="str">
        <f>+E3</f>
        <v>2017. évi előirányzat</v>
      </c>
      <c r="F91" s="159"/>
    </row>
    <row r="92" spans="1:6" s="1" customFormat="1" ht="12" customHeight="1" thickBot="1">
      <c r="A92" s="35" t="s">
        <v>499</v>
      </c>
      <c r="B92" s="36" t="s">
        <v>500</v>
      </c>
      <c r="C92" s="36" t="s">
        <v>501</v>
      </c>
      <c r="D92" s="36" t="s">
        <v>503</v>
      </c>
      <c r="E92" s="482" t="s">
        <v>502</v>
      </c>
      <c r="F92" s="159"/>
    </row>
    <row r="93" spans="1:6" s="1" customFormat="1" ht="15" customHeight="1" thickBot="1">
      <c r="A93" s="22" t="s">
        <v>17</v>
      </c>
      <c r="B93" s="31" t="s">
        <v>443</v>
      </c>
      <c r="C93" s="428">
        <f>C94+C95+C96+C97+C98+C111</f>
        <v>221428</v>
      </c>
      <c r="D93" s="428">
        <f>D94+D95+D96+D97+D98+D111</f>
        <v>223453</v>
      </c>
      <c r="E93" s="532">
        <f>E94+E95+E96+E97+E98+E111</f>
        <v>241043</v>
      </c>
      <c r="F93" s="159"/>
    </row>
    <row r="94" spans="1:5" s="1" customFormat="1" ht="12.75" customHeight="1">
      <c r="A94" s="17" t="s">
        <v>99</v>
      </c>
      <c r="B94" s="10" t="s">
        <v>48</v>
      </c>
      <c r="C94" s="539">
        <v>89661</v>
      </c>
      <c r="D94" s="539">
        <v>97039</v>
      </c>
      <c r="E94" s="533">
        <v>103656</v>
      </c>
    </row>
    <row r="95" spans="1:5" ht="16.5" customHeight="1">
      <c r="A95" s="14" t="s">
        <v>100</v>
      </c>
      <c r="B95" s="8" t="s">
        <v>180</v>
      </c>
      <c r="C95" s="430">
        <v>23003</v>
      </c>
      <c r="D95" s="430">
        <v>26168</v>
      </c>
      <c r="E95" s="292">
        <v>29983</v>
      </c>
    </row>
    <row r="96" spans="1:5" ht="15.75">
      <c r="A96" s="14" t="s">
        <v>101</v>
      </c>
      <c r="B96" s="8" t="s">
        <v>138</v>
      </c>
      <c r="C96" s="432">
        <v>81496</v>
      </c>
      <c r="D96" s="432">
        <v>78206</v>
      </c>
      <c r="E96" s="294">
        <v>94804</v>
      </c>
    </row>
    <row r="97" spans="1:5" s="43" customFormat="1" ht="12" customHeight="1">
      <c r="A97" s="14" t="s">
        <v>102</v>
      </c>
      <c r="B97" s="11" t="s">
        <v>181</v>
      </c>
      <c r="C97" s="432">
        <v>24451</v>
      </c>
      <c r="D97" s="432">
        <v>11916</v>
      </c>
      <c r="E97" s="294">
        <v>9600</v>
      </c>
    </row>
    <row r="98" spans="1:5" ht="12" customHeight="1">
      <c r="A98" s="14" t="s">
        <v>112</v>
      </c>
      <c r="B98" s="19" t="s">
        <v>182</v>
      </c>
      <c r="C98" s="432">
        <f>C99+C105+C110</f>
        <v>2817</v>
      </c>
      <c r="D98" s="432">
        <v>10124</v>
      </c>
      <c r="E98" s="294">
        <v>3000</v>
      </c>
    </row>
    <row r="99" spans="1:5" ht="12" customHeight="1">
      <c r="A99" s="14" t="s">
        <v>103</v>
      </c>
      <c r="B99" s="8" t="s">
        <v>448</v>
      </c>
      <c r="C99" s="432">
        <v>503</v>
      </c>
      <c r="D99" s="432">
        <v>5343</v>
      </c>
      <c r="E99" s="294"/>
    </row>
    <row r="100" spans="1:5" ht="12" customHeight="1">
      <c r="A100" s="14" t="s">
        <v>104</v>
      </c>
      <c r="B100" s="155" t="s">
        <v>447</v>
      </c>
      <c r="C100" s="432"/>
      <c r="D100" s="432"/>
      <c r="E100" s="294"/>
    </row>
    <row r="101" spans="1:5" ht="12" customHeight="1">
      <c r="A101" s="14" t="s">
        <v>113</v>
      </c>
      <c r="B101" s="155" t="s">
        <v>446</v>
      </c>
      <c r="C101" s="432"/>
      <c r="D101" s="432"/>
      <c r="E101" s="294"/>
    </row>
    <row r="102" spans="1:5" ht="12" customHeight="1">
      <c r="A102" s="14" t="s">
        <v>114</v>
      </c>
      <c r="B102" s="153" t="s">
        <v>357</v>
      </c>
      <c r="C102" s="432"/>
      <c r="D102" s="432"/>
      <c r="E102" s="294"/>
    </row>
    <row r="103" spans="1:5" ht="12" customHeight="1">
      <c r="A103" s="14" t="s">
        <v>115</v>
      </c>
      <c r="B103" s="154" t="s">
        <v>358</v>
      </c>
      <c r="C103" s="432"/>
      <c r="D103" s="432"/>
      <c r="E103" s="294"/>
    </row>
    <row r="104" spans="1:5" ht="12" customHeight="1">
      <c r="A104" s="14" t="s">
        <v>116</v>
      </c>
      <c r="B104" s="154" t="s">
        <v>359</v>
      </c>
      <c r="C104" s="432"/>
      <c r="D104" s="432"/>
      <c r="E104" s="294"/>
    </row>
    <row r="105" spans="1:5" ht="12" customHeight="1">
      <c r="A105" s="14" t="s">
        <v>118</v>
      </c>
      <c r="B105" s="153" t="s">
        <v>360</v>
      </c>
      <c r="C105" s="432">
        <v>1438</v>
      </c>
      <c r="D105" s="432">
        <v>3693</v>
      </c>
      <c r="E105" s="294">
        <v>955</v>
      </c>
    </row>
    <row r="106" spans="1:5" ht="12" customHeight="1">
      <c r="A106" s="14" t="s">
        <v>183</v>
      </c>
      <c r="B106" s="153" t="s">
        <v>361</v>
      </c>
      <c r="C106" s="432"/>
      <c r="D106" s="432"/>
      <c r="E106" s="294"/>
    </row>
    <row r="107" spans="1:5" ht="12" customHeight="1">
      <c r="A107" s="14" t="s">
        <v>355</v>
      </c>
      <c r="B107" s="154" t="s">
        <v>362</v>
      </c>
      <c r="C107" s="432"/>
      <c r="D107" s="432"/>
      <c r="E107" s="294"/>
    </row>
    <row r="108" spans="1:5" ht="12" customHeight="1">
      <c r="A108" s="13" t="s">
        <v>356</v>
      </c>
      <c r="B108" s="155" t="s">
        <v>363</v>
      </c>
      <c r="C108" s="432"/>
      <c r="D108" s="432"/>
      <c r="E108" s="294"/>
    </row>
    <row r="109" spans="1:5" ht="12" customHeight="1">
      <c r="A109" s="14" t="s">
        <v>444</v>
      </c>
      <c r="B109" s="155" t="s">
        <v>364</v>
      </c>
      <c r="C109" s="432"/>
      <c r="D109" s="432"/>
      <c r="E109" s="294"/>
    </row>
    <row r="110" spans="1:5" ht="12" customHeight="1">
      <c r="A110" s="16" t="s">
        <v>445</v>
      </c>
      <c r="B110" s="155" t="s">
        <v>365</v>
      </c>
      <c r="C110" s="432">
        <v>876</v>
      </c>
      <c r="D110" s="432">
        <v>1088</v>
      </c>
      <c r="E110" s="294">
        <v>2045</v>
      </c>
    </row>
    <row r="111" spans="1:5" ht="12" customHeight="1">
      <c r="A111" s="14" t="s">
        <v>449</v>
      </c>
      <c r="B111" s="11" t="s">
        <v>49</v>
      </c>
      <c r="C111" s="430"/>
      <c r="D111" s="430"/>
      <c r="E111" s="292"/>
    </row>
    <row r="112" spans="1:5" ht="12" customHeight="1">
      <c r="A112" s="14" t="s">
        <v>450</v>
      </c>
      <c r="B112" s="8" t="s">
        <v>452</v>
      </c>
      <c r="C112" s="430"/>
      <c r="D112" s="430"/>
      <c r="E112" s="292"/>
    </row>
    <row r="113" spans="1:5" ht="12" customHeight="1" thickBot="1">
      <c r="A113" s="18" t="s">
        <v>451</v>
      </c>
      <c r="B113" s="526" t="s">
        <v>453</v>
      </c>
      <c r="C113" s="540"/>
      <c r="D113" s="540"/>
      <c r="E113" s="534"/>
    </row>
    <row r="114" spans="1:5" ht="12" customHeight="1" thickBot="1">
      <c r="A114" s="523" t="s">
        <v>18</v>
      </c>
      <c r="B114" s="524" t="s">
        <v>366</v>
      </c>
      <c r="C114" s="541">
        <f>+C115+C117+C119</f>
        <v>58782</v>
      </c>
      <c r="D114" s="541">
        <f>+D115+D117+D119</f>
        <v>30524</v>
      </c>
      <c r="E114" s="535">
        <f>+E115+E117+E119</f>
        <v>18000</v>
      </c>
    </row>
    <row r="115" spans="1:5" ht="12" customHeight="1">
      <c r="A115" s="15" t="s">
        <v>105</v>
      </c>
      <c r="B115" s="8" t="s">
        <v>225</v>
      </c>
      <c r="C115" s="431">
        <v>27183</v>
      </c>
      <c r="D115" s="431">
        <v>29702</v>
      </c>
      <c r="E115" s="293">
        <v>11000</v>
      </c>
    </row>
    <row r="116" spans="1:5" ht="15.75">
      <c r="A116" s="15" t="s">
        <v>106</v>
      </c>
      <c r="B116" s="12" t="s">
        <v>370</v>
      </c>
      <c r="C116" s="431"/>
      <c r="D116" s="431"/>
      <c r="E116" s="293"/>
    </row>
    <row r="117" spans="1:5" ht="12" customHeight="1">
      <c r="A117" s="15" t="s">
        <v>107</v>
      </c>
      <c r="B117" s="12" t="s">
        <v>184</v>
      </c>
      <c r="C117" s="430">
        <v>31599</v>
      </c>
      <c r="D117" s="430">
        <v>822</v>
      </c>
      <c r="E117" s="292">
        <v>7000</v>
      </c>
    </row>
    <row r="118" spans="1:5" ht="12" customHeight="1">
      <c r="A118" s="15" t="s">
        <v>108</v>
      </c>
      <c r="B118" s="12" t="s">
        <v>371</v>
      </c>
      <c r="C118" s="430"/>
      <c r="D118" s="430"/>
      <c r="E118" s="292"/>
    </row>
    <row r="119" spans="1:5" ht="12" customHeight="1">
      <c r="A119" s="15" t="s">
        <v>109</v>
      </c>
      <c r="B119" s="321" t="s">
        <v>228</v>
      </c>
      <c r="C119" s="430"/>
      <c r="D119" s="430"/>
      <c r="E119" s="292"/>
    </row>
    <row r="120" spans="1:5" ht="12" customHeight="1">
      <c r="A120" s="15" t="s">
        <v>117</v>
      </c>
      <c r="B120" s="320" t="s">
        <v>433</v>
      </c>
      <c r="C120" s="430"/>
      <c r="D120" s="430"/>
      <c r="E120" s="292"/>
    </row>
    <row r="121" spans="1:5" ht="12" customHeight="1">
      <c r="A121" s="15" t="s">
        <v>119</v>
      </c>
      <c r="B121" s="444" t="s">
        <v>376</v>
      </c>
      <c r="C121" s="430"/>
      <c r="D121" s="430"/>
      <c r="E121" s="292"/>
    </row>
    <row r="122" spans="1:5" ht="12" customHeight="1">
      <c r="A122" s="15" t="s">
        <v>185</v>
      </c>
      <c r="B122" s="154" t="s">
        <v>359</v>
      </c>
      <c r="C122" s="430"/>
      <c r="D122" s="430"/>
      <c r="E122" s="292"/>
    </row>
    <row r="123" spans="1:5" ht="12" customHeight="1">
      <c r="A123" s="15" t="s">
        <v>186</v>
      </c>
      <c r="B123" s="154" t="s">
        <v>375</v>
      </c>
      <c r="C123" s="430"/>
      <c r="D123" s="430"/>
      <c r="E123" s="292"/>
    </row>
    <row r="124" spans="1:5" ht="12" customHeight="1">
      <c r="A124" s="15" t="s">
        <v>187</v>
      </c>
      <c r="B124" s="154" t="s">
        <v>374</v>
      </c>
      <c r="C124" s="430"/>
      <c r="D124" s="430"/>
      <c r="E124" s="292"/>
    </row>
    <row r="125" spans="1:5" ht="12" customHeight="1">
      <c r="A125" s="15" t="s">
        <v>367</v>
      </c>
      <c r="B125" s="154" t="s">
        <v>362</v>
      </c>
      <c r="C125" s="430"/>
      <c r="D125" s="430"/>
      <c r="E125" s="292"/>
    </row>
    <row r="126" spans="1:5" ht="12" customHeight="1">
      <c r="A126" s="15" t="s">
        <v>368</v>
      </c>
      <c r="B126" s="154" t="s">
        <v>373</v>
      </c>
      <c r="C126" s="430"/>
      <c r="D126" s="430"/>
      <c r="E126" s="292"/>
    </row>
    <row r="127" spans="1:5" ht="12" customHeight="1" thickBot="1">
      <c r="A127" s="13" t="s">
        <v>369</v>
      </c>
      <c r="B127" s="154" t="s">
        <v>372</v>
      </c>
      <c r="C127" s="432"/>
      <c r="D127" s="432"/>
      <c r="E127" s="294"/>
    </row>
    <row r="128" spans="1:5" ht="12" customHeight="1" thickBot="1">
      <c r="A128" s="20" t="s">
        <v>19</v>
      </c>
      <c r="B128" s="134" t="s">
        <v>454</v>
      </c>
      <c r="C128" s="429">
        <f>+C93+C114</f>
        <v>280210</v>
      </c>
      <c r="D128" s="429">
        <f>+D93+D114</f>
        <v>253977</v>
      </c>
      <c r="E128" s="291">
        <f>+E93+E114</f>
        <v>259043</v>
      </c>
    </row>
    <row r="129" spans="1:5" ht="12" customHeight="1" thickBot="1">
      <c r="A129" s="20" t="s">
        <v>20</v>
      </c>
      <c r="B129" s="134" t="s">
        <v>455</v>
      </c>
      <c r="C129" s="429">
        <f>+C130+C131+C132</f>
        <v>0</v>
      </c>
      <c r="D129" s="429">
        <f>+D130+D131+D132</f>
        <v>0</v>
      </c>
      <c r="E129" s="291">
        <f>+E130+E131+E132</f>
        <v>0</v>
      </c>
    </row>
    <row r="130" spans="1:5" ht="12" customHeight="1">
      <c r="A130" s="15" t="s">
        <v>267</v>
      </c>
      <c r="B130" s="12" t="s">
        <v>462</v>
      </c>
      <c r="C130" s="430"/>
      <c r="D130" s="430"/>
      <c r="E130" s="292"/>
    </row>
    <row r="131" spans="1:5" ht="12" customHeight="1">
      <c r="A131" s="15" t="s">
        <v>270</v>
      </c>
      <c r="B131" s="12" t="s">
        <v>463</v>
      </c>
      <c r="C131" s="430"/>
      <c r="D131" s="430"/>
      <c r="E131" s="292"/>
    </row>
    <row r="132" spans="1:5" ht="12" customHeight="1" thickBot="1">
      <c r="A132" s="13" t="s">
        <v>271</v>
      </c>
      <c r="B132" s="12" t="s">
        <v>464</v>
      </c>
      <c r="C132" s="430"/>
      <c r="D132" s="430"/>
      <c r="E132" s="292"/>
    </row>
    <row r="133" spans="1:5" ht="12" customHeight="1" thickBot="1">
      <c r="A133" s="20" t="s">
        <v>21</v>
      </c>
      <c r="B133" s="134" t="s">
        <v>456</v>
      </c>
      <c r="C133" s="429">
        <f>SUM(C134:C139)</f>
        <v>66000</v>
      </c>
      <c r="D133" s="429">
        <f>SUM(D134:D139)</f>
        <v>60000</v>
      </c>
      <c r="E133" s="291">
        <f>SUM(E134:E139)</f>
        <v>0</v>
      </c>
    </row>
    <row r="134" spans="1:5" ht="12" customHeight="1">
      <c r="A134" s="15" t="s">
        <v>92</v>
      </c>
      <c r="B134" s="9" t="s">
        <v>465</v>
      </c>
      <c r="C134" s="430">
        <v>66000</v>
      </c>
      <c r="D134" s="430">
        <v>60000</v>
      </c>
      <c r="E134" s="292"/>
    </row>
    <row r="135" spans="1:5" ht="12" customHeight="1">
      <c r="A135" s="15" t="s">
        <v>93</v>
      </c>
      <c r="B135" s="9" t="s">
        <v>457</v>
      </c>
      <c r="C135" s="430"/>
      <c r="D135" s="430"/>
      <c r="E135" s="292"/>
    </row>
    <row r="136" spans="1:5" ht="12" customHeight="1">
      <c r="A136" s="15" t="s">
        <v>94</v>
      </c>
      <c r="B136" s="9" t="s">
        <v>458</v>
      </c>
      <c r="C136" s="430"/>
      <c r="D136" s="430"/>
      <c r="E136" s="292"/>
    </row>
    <row r="137" spans="1:5" ht="12" customHeight="1">
      <c r="A137" s="15" t="s">
        <v>172</v>
      </c>
      <c r="B137" s="9" t="s">
        <v>459</v>
      </c>
      <c r="C137" s="430"/>
      <c r="D137" s="430"/>
      <c r="E137" s="292"/>
    </row>
    <row r="138" spans="1:5" ht="12" customHeight="1">
      <c r="A138" s="15" t="s">
        <v>173</v>
      </c>
      <c r="B138" s="9" t="s">
        <v>460</v>
      </c>
      <c r="C138" s="430"/>
      <c r="D138" s="430"/>
      <c r="E138" s="292"/>
    </row>
    <row r="139" spans="1:5" ht="12" customHeight="1" thickBot="1">
      <c r="A139" s="13" t="s">
        <v>174</v>
      </c>
      <c r="B139" s="9" t="s">
        <v>461</v>
      </c>
      <c r="C139" s="430"/>
      <c r="D139" s="430"/>
      <c r="E139" s="292"/>
    </row>
    <row r="140" spans="1:5" ht="12" customHeight="1" thickBot="1">
      <c r="A140" s="20" t="s">
        <v>22</v>
      </c>
      <c r="B140" s="134" t="s">
        <v>469</v>
      </c>
      <c r="C140" s="436">
        <f>+C141+C142+C143+C144</f>
        <v>0</v>
      </c>
      <c r="D140" s="436">
        <f>+D141+D142+D143+D144</f>
        <v>0</v>
      </c>
      <c r="E140" s="479">
        <f>+E141+E142+E143+E144</f>
        <v>0</v>
      </c>
    </row>
    <row r="141" spans="1:5" ht="12" customHeight="1">
      <c r="A141" s="15" t="s">
        <v>95</v>
      </c>
      <c r="B141" s="9" t="s">
        <v>377</v>
      </c>
      <c r="C141" s="430"/>
      <c r="D141" s="430"/>
      <c r="E141" s="292"/>
    </row>
    <row r="142" spans="1:5" ht="12" customHeight="1">
      <c r="A142" s="15" t="s">
        <v>96</v>
      </c>
      <c r="B142" s="9" t="s">
        <v>378</v>
      </c>
      <c r="C142" s="430"/>
      <c r="D142" s="430"/>
      <c r="E142" s="292"/>
    </row>
    <row r="143" spans="1:5" ht="12" customHeight="1">
      <c r="A143" s="15" t="s">
        <v>291</v>
      </c>
      <c r="B143" s="9" t="s">
        <v>470</v>
      </c>
      <c r="C143" s="430"/>
      <c r="D143" s="430"/>
      <c r="E143" s="292"/>
    </row>
    <row r="144" spans="1:5" ht="12" customHeight="1" thickBot="1">
      <c r="A144" s="13" t="s">
        <v>292</v>
      </c>
      <c r="B144" s="7" t="s">
        <v>397</v>
      </c>
      <c r="C144" s="430"/>
      <c r="D144" s="430"/>
      <c r="E144" s="292"/>
    </row>
    <row r="145" spans="1:5" ht="12" customHeight="1" thickBot="1">
      <c r="A145" s="20" t="s">
        <v>23</v>
      </c>
      <c r="B145" s="134" t="s">
        <v>471</v>
      </c>
      <c r="C145" s="542">
        <f>SUM(C146:C150)</f>
        <v>0</v>
      </c>
      <c r="D145" s="542">
        <f>SUM(D146:D150)</f>
        <v>0</v>
      </c>
      <c r="E145" s="536">
        <f>SUM(E146:E150)</f>
        <v>0</v>
      </c>
    </row>
    <row r="146" spans="1:5" ht="12" customHeight="1">
      <c r="A146" s="15" t="s">
        <v>97</v>
      </c>
      <c r="B146" s="9" t="s">
        <v>466</v>
      </c>
      <c r="C146" s="430"/>
      <c r="D146" s="430"/>
      <c r="E146" s="292"/>
    </row>
    <row r="147" spans="1:5" ht="12" customHeight="1">
      <c r="A147" s="15" t="s">
        <v>98</v>
      </c>
      <c r="B147" s="9" t="s">
        <v>473</v>
      </c>
      <c r="C147" s="430"/>
      <c r="D147" s="430"/>
      <c r="E147" s="292"/>
    </row>
    <row r="148" spans="1:5" ht="12" customHeight="1">
      <c r="A148" s="15" t="s">
        <v>303</v>
      </c>
      <c r="B148" s="9" t="s">
        <v>468</v>
      </c>
      <c r="C148" s="430"/>
      <c r="D148" s="430"/>
      <c r="E148" s="292"/>
    </row>
    <row r="149" spans="1:5" ht="12" customHeight="1">
      <c r="A149" s="15" t="s">
        <v>304</v>
      </c>
      <c r="B149" s="9" t="s">
        <v>474</v>
      </c>
      <c r="C149" s="430"/>
      <c r="D149" s="430"/>
      <c r="E149" s="292"/>
    </row>
    <row r="150" spans="1:5" ht="12" customHeight="1" thickBot="1">
      <c r="A150" s="15" t="s">
        <v>472</v>
      </c>
      <c r="B150" s="9" t="s">
        <v>475</v>
      </c>
      <c r="C150" s="430"/>
      <c r="D150" s="430"/>
      <c r="E150" s="292"/>
    </row>
    <row r="151" spans="1:5" ht="12" customHeight="1" thickBot="1">
      <c r="A151" s="20" t="s">
        <v>24</v>
      </c>
      <c r="B151" s="134" t="s">
        <v>476</v>
      </c>
      <c r="C151" s="543"/>
      <c r="D151" s="543"/>
      <c r="E151" s="537"/>
    </row>
    <row r="152" spans="1:5" ht="12" customHeight="1" thickBot="1">
      <c r="A152" s="20" t="s">
        <v>25</v>
      </c>
      <c r="B152" s="134" t="s">
        <v>477</v>
      </c>
      <c r="C152" s="543"/>
      <c r="D152" s="543"/>
      <c r="E152" s="537"/>
    </row>
    <row r="153" spans="1:6" ht="15" customHeight="1" thickBot="1">
      <c r="A153" s="20" t="s">
        <v>26</v>
      </c>
      <c r="B153" s="134" t="s">
        <v>479</v>
      </c>
      <c r="C153" s="544">
        <f>+C129+C133+C140+C145+C151+C152</f>
        <v>66000</v>
      </c>
      <c r="D153" s="544">
        <f>+D129+D133+D140+D145+D151+D152</f>
        <v>60000</v>
      </c>
      <c r="E153" s="538">
        <f>+E129+E133+E140+E145+E151+E152</f>
        <v>0</v>
      </c>
      <c r="F153" s="135"/>
    </row>
    <row r="154" spans="1:5" s="1" customFormat="1" ht="12.75" customHeight="1" thickBot="1">
      <c r="A154" s="322" t="s">
        <v>27</v>
      </c>
      <c r="B154" s="411" t="s">
        <v>478</v>
      </c>
      <c r="C154" s="544">
        <f>+C128+C153</f>
        <v>346210</v>
      </c>
      <c r="D154" s="544">
        <f>+D128+D153</f>
        <v>313977</v>
      </c>
      <c r="E154" s="538">
        <f>+E128+E153</f>
        <v>259043</v>
      </c>
    </row>
    <row r="155" ht="15.75">
      <c r="C155" s="414"/>
    </row>
    <row r="156" spans="3:5" ht="15.75">
      <c r="C156" s="718"/>
      <c r="D156" s="718"/>
      <c r="E156" s="718">
        <f>E87-E154</f>
        <v>0</v>
      </c>
    </row>
    <row r="157" ht="15.75">
      <c r="C157" s="414"/>
    </row>
    <row r="158" ht="16.5" customHeight="1">
      <c r="C158" s="414"/>
    </row>
    <row r="159" ht="15.75">
      <c r="C159" s="414"/>
    </row>
    <row r="160" ht="15.75">
      <c r="C160" s="414"/>
    </row>
    <row r="161" ht="15.75">
      <c r="C161" s="414"/>
    </row>
    <row r="162" ht="15.75">
      <c r="C162" s="414"/>
    </row>
    <row r="163" ht="15.75">
      <c r="C163" s="414"/>
    </row>
    <row r="164" ht="15.75">
      <c r="C164" s="414"/>
    </row>
    <row r="165" ht="15.75">
      <c r="C165" s="414"/>
    </row>
    <row r="166" ht="15.75">
      <c r="C166" s="414"/>
    </row>
    <row r="167" ht="15.75">
      <c r="C167" s="414"/>
    </row>
  </sheetData>
  <sheetProtection/>
  <mergeCells count="4">
    <mergeCell ref="A1:E1"/>
    <mergeCell ref="A89:E89"/>
    <mergeCell ref="A90:B90"/>
    <mergeCell ref="A2:B2"/>
  </mergeCells>
  <printOptions horizontalCentered="1"/>
  <pageMargins left="0.1968503937007874" right="0.1968503937007874" top="0.1968503937007874" bottom="0.1968503937007874" header="0.7874015748031497" footer="0.5905511811023623"/>
  <pageSetup fitToHeight="2" fitToWidth="3" horizontalDpi="600" verticalDpi="600" orientation="portrait" paperSize="9" scale="75" r:id="rId1"/>
  <headerFooter scaleWithDoc="0" alignWithMargins="0">
    <oddHeader>&amp;C&amp;"Times New Roman CE,Félkövér"&amp;12&amp;UTájékoztató kimutatások, mérlegek&amp;U
Kunszállás Önkormányzat
2016. ÉVI KÖLTSÉGVETÉSÉNEK MÉRLEGE&amp;R&amp;"Times New Roman CE,Félkövér dőlt"&amp;11 1. számú tájékoztató tábla</oddHeader>
  </headerFooter>
  <rowBreaks count="1" manualBreakCount="1">
    <brk id="87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workbookViewId="0" topLeftCell="A1">
      <selection activeCell="H32" sqref="H32"/>
    </sheetView>
  </sheetViews>
  <sheetFormatPr defaultColWidth="9.00390625" defaultRowHeight="12.75"/>
  <cols>
    <col min="1" max="1" width="9.00390625" style="412" customWidth="1"/>
    <col min="2" max="2" width="66.375" style="412" bestFit="1" customWidth="1"/>
    <col min="3" max="3" width="15.50390625" style="413" customWidth="1"/>
    <col min="4" max="5" width="15.50390625" style="412" customWidth="1"/>
    <col min="6" max="6" width="9.00390625" style="445" customWidth="1"/>
    <col min="7" max="16384" width="9.375" style="445" customWidth="1"/>
  </cols>
  <sheetData>
    <row r="1" spans="1:5" ht="15.75" customHeight="1">
      <c r="A1" s="743" t="s">
        <v>14</v>
      </c>
      <c r="B1" s="743"/>
      <c r="C1" s="743"/>
      <c r="D1" s="743"/>
      <c r="E1" s="743"/>
    </row>
    <row r="2" spans="1:5" ht="15.75" customHeight="1" thickBot="1">
      <c r="A2" s="744" t="s">
        <v>707</v>
      </c>
      <c r="B2" s="744"/>
      <c r="D2" s="151"/>
      <c r="E2" s="334" t="s">
        <v>226</v>
      </c>
    </row>
    <row r="3" spans="1:5" ht="37.5" customHeight="1" thickBot="1">
      <c r="A3" s="23" t="s">
        <v>70</v>
      </c>
      <c r="B3" s="24" t="s">
        <v>16</v>
      </c>
      <c r="C3" s="24" t="str">
        <f>+CONCATENATE(LEFT(ÖSSZEFÜGGÉSEK!A5,4)+1,". évi")</f>
        <v>2018. évi</v>
      </c>
      <c r="D3" s="437" t="str">
        <f>+CONCATENATE(LEFT(ÖSSZEFÜGGÉSEK!A5,4)+2,". évi")</f>
        <v>2019. évi</v>
      </c>
      <c r="E3" s="173" t="str">
        <f>+CONCATENATE(LEFT(ÖSSZEFÜGGÉSEK!A5,4)+3,". évi")</f>
        <v>2020. évi</v>
      </c>
    </row>
    <row r="4" spans="1:5" s="446" customFormat="1" ht="12" customHeight="1" thickBot="1">
      <c r="A4" s="35" t="s">
        <v>499</v>
      </c>
      <c r="B4" s="36" t="s">
        <v>500</v>
      </c>
      <c r="C4" s="36" t="s">
        <v>501</v>
      </c>
      <c r="D4" s="36" t="s">
        <v>503</v>
      </c>
      <c r="E4" s="482" t="s">
        <v>502</v>
      </c>
    </row>
    <row r="5" spans="1:5" s="447" customFormat="1" ht="12" customHeight="1" thickBot="1">
      <c r="A5" s="20" t="s">
        <v>17</v>
      </c>
      <c r="B5" s="21" t="s">
        <v>537</v>
      </c>
      <c r="C5" s="500">
        <v>127173</v>
      </c>
      <c r="D5" s="500">
        <v>129800</v>
      </c>
      <c r="E5" s="501">
        <v>132500</v>
      </c>
    </row>
    <row r="6" spans="1:5" s="447" customFormat="1" ht="12" customHeight="1" thickBot="1">
      <c r="A6" s="20" t="s">
        <v>18</v>
      </c>
      <c r="B6" s="319" t="s">
        <v>381</v>
      </c>
      <c r="C6" s="500">
        <v>12000</v>
      </c>
      <c r="D6" s="500">
        <v>13500</v>
      </c>
      <c r="E6" s="501">
        <v>14900</v>
      </c>
    </row>
    <row r="7" spans="1:5" s="447" customFormat="1" ht="12" customHeight="1" thickBot="1">
      <c r="A7" s="20" t="s">
        <v>19</v>
      </c>
      <c r="B7" s="21" t="s">
        <v>389</v>
      </c>
      <c r="C7" s="500">
        <v>8000</v>
      </c>
      <c r="D7" s="500">
        <v>8800</v>
      </c>
      <c r="E7" s="501">
        <v>10000</v>
      </c>
    </row>
    <row r="8" spans="1:5" s="447" customFormat="1" ht="12" customHeight="1" thickBot="1">
      <c r="A8" s="20" t="s">
        <v>170</v>
      </c>
      <c r="B8" s="21" t="s">
        <v>266</v>
      </c>
      <c r="C8" s="436">
        <f>+C9+C13+C14+C15</f>
        <v>73900</v>
      </c>
      <c r="D8" s="436">
        <f>+D9+D13+D14+D15</f>
        <v>75250</v>
      </c>
      <c r="E8" s="479">
        <f>+E9+E13+E14+E15</f>
        <v>76300</v>
      </c>
    </row>
    <row r="9" spans="1:5" s="447" customFormat="1" ht="12" customHeight="1">
      <c r="A9" s="15" t="s">
        <v>267</v>
      </c>
      <c r="B9" s="448" t="s">
        <v>442</v>
      </c>
      <c r="C9" s="481">
        <f>+C10+C11+C12</f>
        <v>66800</v>
      </c>
      <c r="D9" s="481">
        <f>+D10+D11+D12</f>
        <v>68050</v>
      </c>
      <c r="E9" s="480">
        <f>+E10+E11+E12</f>
        <v>69000</v>
      </c>
    </row>
    <row r="10" spans="1:5" s="447" customFormat="1" ht="12" customHeight="1">
      <c r="A10" s="14" t="s">
        <v>268</v>
      </c>
      <c r="B10" s="449" t="s">
        <v>273</v>
      </c>
      <c r="C10" s="430">
        <v>2800</v>
      </c>
      <c r="D10" s="430">
        <v>2850</v>
      </c>
      <c r="E10" s="292">
        <v>2900</v>
      </c>
    </row>
    <row r="11" spans="1:5" s="447" customFormat="1" ht="12" customHeight="1">
      <c r="A11" s="14" t="s">
        <v>269</v>
      </c>
      <c r="B11" s="449" t="s">
        <v>274</v>
      </c>
      <c r="C11" s="430"/>
      <c r="D11" s="430"/>
      <c r="E11" s="292"/>
    </row>
    <row r="12" spans="1:5" s="447" customFormat="1" ht="12" customHeight="1">
      <c r="A12" s="14" t="s">
        <v>440</v>
      </c>
      <c r="B12" s="521" t="s">
        <v>441</v>
      </c>
      <c r="C12" s="430">
        <v>64000</v>
      </c>
      <c r="D12" s="430">
        <v>65200</v>
      </c>
      <c r="E12" s="292">
        <v>66100</v>
      </c>
    </row>
    <row r="13" spans="1:5" s="447" customFormat="1" ht="12" customHeight="1">
      <c r="A13" s="14" t="s">
        <v>270</v>
      </c>
      <c r="B13" s="449" t="s">
        <v>275</v>
      </c>
      <c r="C13" s="430">
        <v>7100</v>
      </c>
      <c r="D13" s="430">
        <v>7200</v>
      </c>
      <c r="E13" s="292">
        <v>7300</v>
      </c>
    </row>
    <row r="14" spans="1:5" s="447" customFormat="1" ht="12" customHeight="1">
      <c r="A14" s="14" t="s">
        <v>271</v>
      </c>
      <c r="B14" s="449" t="s">
        <v>276</v>
      </c>
      <c r="C14" s="430"/>
      <c r="D14" s="430"/>
      <c r="E14" s="292"/>
    </row>
    <row r="15" spans="1:5" s="447" customFormat="1" ht="12" customHeight="1" thickBot="1">
      <c r="A15" s="16" t="s">
        <v>272</v>
      </c>
      <c r="B15" s="450" t="s">
        <v>277</v>
      </c>
      <c r="C15" s="432"/>
      <c r="D15" s="432"/>
      <c r="E15" s="294"/>
    </row>
    <row r="16" spans="1:5" s="447" customFormat="1" ht="12" customHeight="1" thickBot="1">
      <c r="A16" s="20" t="s">
        <v>21</v>
      </c>
      <c r="B16" s="21" t="s">
        <v>540</v>
      </c>
      <c r="C16" s="500">
        <v>23200</v>
      </c>
      <c r="D16" s="500">
        <v>24800</v>
      </c>
      <c r="E16" s="501">
        <v>25600</v>
      </c>
    </row>
    <row r="17" spans="1:5" s="447" customFormat="1" ht="12" customHeight="1" thickBot="1">
      <c r="A17" s="20" t="s">
        <v>22</v>
      </c>
      <c r="B17" s="21" t="s">
        <v>9</v>
      </c>
      <c r="C17" s="500"/>
      <c r="D17" s="500"/>
      <c r="E17" s="501"/>
    </row>
    <row r="18" spans="1:5" s="447" customFormat="1" ht="12" customHeight="1" thickBot="1">
      <c r="A18" s="20" t="s">
        <v>177</v>
      </c>
      <c r="B18" s="21" t="s">
        <v>539</v>
      </c>
      <c r="C18" s="500"/>
      <c r="D18" s="500"/>
      <c r="E18" s="501"/>
    </row>
    <row r="19" spans="1:5" s="447" customFormat="1" ht="12" customHeight="1" thickBot="1">
      <c r="A19" s="20" t="s">
        <v>24</v>
      </c>
      <c r="B19" s="319" t="s">
        <v>538</v>
      </c>
      <c r="C19" s="500"/>
      <c r="D19" s="500"/>
      <c r="E19" s="501"/>
    </row>
    <row r="20" spans="1:5" s="447" customFormat="1" ht="12" customHeight="1" thickBot="1">
      <c r="A20" s="20" t="s">
        <v>25</v>
      </c>
      <c r="B20" s="21" t="s">
        <v>310</v>
      </c>
      <c r="C20" s="436">
        <f>+C5+C6+C7+C8+C16+C17+C18+C19</f>
        <v>244273</v>
      </c>
      <c r="D20" s="436">
        <f>+D5+D6+D7+D8+D16+D17+D18+D19</f>
        <v>252150</v>
      </c>
      <c r="E20" s="330">
        <f>+E5+E6+E7+E8+E16+E17+E18+E19</f>
        <v>259300</v>
      </c>
    </row>
    <row r="21" spans="1:5" s="447" customFormat="1" ht="12" customHeight="1" thickBot="1">
      <c r="A21" s="20" t="s">
        <v>26</v>
      </c>
      <c r="B21" s="21" t="s">
        <v>541</v>
      </c>
      <c r="C21" s="552">
        <v>15000</v>
      </c>
      <c r="D21" s="552">
        <v>11000</v>
      </c>
      <c r="E21" s="553">
        <v>7000</v>
      </c>
    </row>
    <row r="22" spans="1:5" s="447" customFormat="1" ht="12" customHeight="1" thickBot="1">
      <c r="A22" s="20" t="s">
        <v>27</v>
      </c>
      <c r="B22" s="21" t="s">
        <v>542</v>
      </c>
      <c r="C22" s="436">
        <f>+C20+C21</f>
        <v>259273</v>
      </c>
      <c r="D22" s="436">
        <f>+D20+D21</f>
        <v>263150</v>
      </c>
      <c r="E22" s="479">
        <f>+E20+E21</f>
        <v>266300</v>
      </c>
    </row>
    <row r="23" spans="1:5" s="447" customFormat="1" ht="12" customHeight="1">
      <c r="A23" s="401"/>
      <c r="B23" s="402"/>
      <c r="C23" s="403"/>
      <c r="D23" s="549"/>
      <c r="E23" s="550"/>
    </row>
    <row r="24" spans="1:5" s="447" customFormat="1" ht="12" customHeight="1">
      <c r="A24" s="743" t="s">
        <v>46</v>
      </c>
      <c r="B24" s="743"/>
      <c r="C24" s="743"/>
      <c r="D24" s="743"/>
      <c r="E24" s="743"/>
    </row>
    <row r="25" spans="1:5" s="447" customFormat="1" ht="12" customHeight="1" thickBot="1">
      <c r="A25" s="745"/>
      <c r="B25" s="745"/>
      <c r="C25" s="413"/>
      <c r="D25" s="151"/>
      <c r="E25" s="334" t="s">
        <v>226</v>
      </c>
    </row>
    <row r="26" spans="1:6" s="447" customFormat="1" ht="24" customHeight="1" thickBot="1">
      <c r="A26" s="23" t="s">
        <v>15</v>
      </c>
      <c r="B26" s="24" t="s">
        <v>47</v>
      </c>
      <c r="C26" s="24" t="str">
        <f>+C3</f>
        <v>2018. évi</v>
      </c>
      <c r="D26" s="24" t="str">
        <f>+D3</f>
        <v>2019. évi</v>
      </c>
      <c r="E26" s="173" t="str">
        <f>+E3</f>
        <v>2020. évi</v>
      </c>
      <c r="F26" s="551"/>
    </row>
    <row r="27" spans="1:6" s="447" customFormat="1" ht="12" customHeight="1" thickBot="1">
      <c r="A27" s="440" t="s">
        <v>499</v>
      </c>
      <c r="B27" s="441" t="s">
        <v>500</v>
      </c>
      <c r="C27" s="441" t="s">
        <v>501</v>
      </c>
      <c r="D27" s="441" t="s">
        <v>503</v>
      </c>
      <c r="E27" s="545" t="s">
        <v>502</v>
      </c>
      <c r="F27" s="551"/>
    </row>
    <row r="28" spans="1:6" s="447" customFormat="1" ht="15" customHeight="1" thickBot="1">
      <c r="A28" s="20" t="s">
        <v>17</v>
      </c>
      <c r="B28" s="30" t="s">
        <v>543</v>
      </c>
      <c r="C28" s="500">
        <v>246623</v>
      </c>
      <c r="D28" s="500">
        <v>250150</v>
      </c>
      <c r="E28" s="496">
        <v>250900</v>
      </c>
      <c r="F28" s="551"/>
    </row>
    <row r="29" spans="1:5" ht="12" customHeight="1" thickBot="1">
      <c r="A29" s="523" t="s">
        <v>18</v>
      </c>
      <c r="B29" s="546" t="s">
        <v>548</v>
      </c>
      <c r="C29" s="547">
        <f>+C30+C31+C32</f>
        <v>12650</v>
      </c>
      <c r="D29" s="547">
        <f>+D30+D31+D32</f>
        <v>13000</v>
      </c>
      <c r="E29" s="548">
        <f>+E30+E31+E32</f>
        <v>15400</v>
      </c>
    </row>
    <row r="30" spans="1:5" ht="12" customHeight="1">
      <c r="A30" s="15" t="s">
        <v>105</v>
      </c>
      <c r="B30" s="8" t="s">
        <v>225</v>
      </c>
      <c r="C30" s="431">
        <v>8150</v>
      </c>
      <c r="D30" s="431">
        <v>8200</v>
      </c>
      <c r="E30" s="293">
        <v>10200</v>
      </c>
    </row>
    <row r="31" spans="1:5" ht="12" customHeight="1">
      <c r="A31" s="15" t="s">
        <v>106</v>
      </c>
      <c r="B31" s="12" t="s">
        <v>184</v>
      </c>
      <c r="C31" s="430">
        <v>4500</v>
      </c>
      <c r="D31" s="430">
        <v>4800</v>
      </c>
      <c r="E31" s="292">
        <v>5200</v>
      </c>
    </row>
    <row r="32" spans="1:5" ht="12" customHeight="1" thickBot="1">
      <c r="A32" s="15" t="s">
        <v>107</v>
      </c>
      <c r="B32" s="321" t="s">
        <v>228</v>
      </c>
      <c r="C32" s="430"/>
      <c r="D32" s="430"/>
      <c r="E32" s="292"/>
    </row>
    <row r="33" spans="1:5" ht="12" customHeight="1" thickBot="1">
      <c r="A33" s="20" t="s">
        <v>19</v>
      </c>
      <c r="B33" s="134" t="s">
        <v>454</v>
      </c>
      <c r="C33" s="429">
        <f>+C28+C29</f>
        <v>259273</v>
      </c>
      <c r="D33" s="429">
        <f>+D28+D29</f>
        <v>263150</v>
      </c>
      <c r="E33" s="291">
        <f>+E28+E29</f>
        <v>266300</v>
      </c>
    </row>
    <row r="34" spans="1:6" ht="15" customHeight="1" thickBot="1">
      <c r="A34" s="20" t="s">
        <v>20</v>
      </c>
      <c r="B34" s="134" t="s">
        <v>544</v>
      </c>
      <c r="C34" s="554"/>
      <c r="D34" s="554"/>
      <c r="E34" s="555"/>
      <c r="F34" s="460"/>
    </row>
    <row r="35" spans="1:5" s="447" customFormat="1" ht="12.75" customHeight="1" thickBot="1">
      <c r="A35" s="322" t="s">
        <v>21</v>
      </c>
      <c r="B35" s="411" t="s">
        <v>545</v>
      </c>
      <c r="C35" s="544">
        <f>+C33+C34</f>
        <v>259273</v>
      </c>
      <c r="D35" s="544">
        <f>+D33+D34</f>
        <v>263150</v>
      </c>
      <c r="E35" s="538">
        <f>+E33+E34</f>
        <v>266300</v>
      </c>
    </row>
    <row r="36" ht="15.75">
      <c r="C36" s="412"/>
    </row>
    <row r="37" ht="15.75">
      <c r="C37" s="412"/>
    </row>
    <row r="38" ht="15.75">
      <c r="C38" s="412"/>
    </row>
    <row r="39" ht="16.5" customHeight="1">
      <c r="C39" s="412"/>
    </row>
    <row r="40" ht="15.75">
      <c r="C40" s="412"/>
    </row>
    <row r="41" ht="15.75">
      <c r="C41" s="412"/>
    </row>
    <row r="42" spans="6:7" s="412" customFormat="1" ht="15.75">
      <c r="F42" s="445"/>
      <c r="G42" s="445"/>
    </row>
    <row r="43" spans="6:7" s="412" customFormat="1" ht="15.75">
      <c r="F43" s="445"/>
      <c r="G43" s="445"/>
    </row>
    <row r="44" spans="6:7" s="412" customFormat="1" ht="15.75">
      <c r="F44" s="445"/>
      <c r="G44" s="445"/>
    </row>
    <row r="45" spans="6:7" s="412" customFormat="1" ht="15.75">
      <c r="F45" s="445"/>
      <c r="G45" s="445"/>
    </row>
    <row r="46" spans="6:7" s="412" customFormat="1" ht="15.75">
      <c r="F46" s="445"/>
      <c r="G46" s="445"/>
    </row>
    <row r="47" spans="6:7" s="412" customFormat="1" ht="15.75">
      <c r="F47" s="445"/>
      <c r="G47" s="445"/>
    </row>
    <row r="48" spans="6:7" s="412" customFormat="1" ht="15.75">
      <c r="F48" s="445"/>
      <c r="G48" s="445"/>
    </row>
  </sheetData>
  <sheetProtection/>
  <mergeCells count="4">
    <mergeCell ref="A2:B2"/>
    <mergeCell ref="A24:E24"/>
    <mergeCell ref="A25:B25"/>
    <mergeCell ref="A1:E1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5.875" style="9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90" t="s">
        <v>6</v>
      </c>
      <c r="C1" s="790"/>
      <c r="D1" s="790"/>
    </row>
    <row r="2" spans="1:4" s="78" customFormat="1" ht="16.5" thickBot="1">
      <c r="A2" s="77"/>
      <c r="B2" s="406"/>
      <c r="D2" s="47" t="s">
        <v>760</v>
      </c>
    </row>
    <row r="3" spans="1:4" s="80" customFormat="1" ht="48" customHeight="1" thickBot="1">
      <c r="A3" s="79" t="s">
        <v>15</v>
      </c>
      <c r="B3" s="214" t="s">
        <v>16</v>
      </c>
      <c r="C3" s="214" t="s">
        <v>72</v>
      </c>
      <c r="D3" s="215" t="s">
        <v>73</v>
      </c>
    </row>
    <row r="4" spans="1:4" s="80" customFormat="1" ht="13.5" customHeight="1" thickBot="1">
      <c r="A4" s="38" t="s">
        <v>499</v>
      </c>
      <c r="B4" s="217" t="s">
        <v>500</v>
      </c>
      <c r="C4" s="217" t="s">
        <v>501</v>
      </c>
      <c r="D4" s="218" t="s">
        <v>503</v>
      </c>
    </row>
    <row r="5" spans="1:4" ht="18" customHeight="1">
      <c r="A5" s="144" t="s">
        <v>17</v>
      </c>
      <c r="B5" s="219" t="s">
        <v>164</v>
      </c>
      <c r="C5" s="142"/>
      <c r="D5" s="81"/>
    </row>
    <row r="6" spans="1:4" ht="18" customHeight="1">
      <c r="A6" s="82" t="s">
        <v>18</v>
      </c>
      <c r="B6" s="220" t="s">
        <v>165</v>
      </c>
      <c r="C6" s="143"/>
      <c r="D6" s="84"/>
    </row>
    <row r="7" spans="1:4" ht="18" customHeight="1">
      <c r="A7" s="82" t="s">
        <v>19</v>
      </c>
      <c r="B7" s="220" t="s">
        <v>120</v>
      </c>
      <c r="C7" s="143"/>
      <c r="D7" s="84"/>
    </row>
    <row r="8" spans="1:4" ht="18" customHeight="1">
      <c r="A8" s="82" t="s">
        <v>20</v>
      </c>
      <c r="B8" s="220" t="s">
        <v>121</v>
      </c>
      <c r="C8" s="143"/>
      <c r="D8" s="84"/>
    </row>
    <row r="9" spans="1:4" ht="18" customHeight="1">
      <c r="A9" s="82" t="s">
        <v>21</v>
      </c>
      <c r="B9" s="220" t="s">
        <v>157</v>
      </c>
      <c r="C9" s="143">
        <v>109000</v>
      </c>
      <c r="D9" s="84">
        <v>109000</v>
      </c>
    </row>
    <row r="10" spans="1:4" ht="18" customHeight="1">
      <c r="A10" s="82" t="s">
        <v>22</v>
      </c>
      <c r="B10" s="220" t="s">
        <v>158</v>
      </c>
      <c r="C10" s="143"/>
      <c r="D10" s="84"/>
    </row>
    <row r="11" spans="1:4" ht="18" customHeight="1">
      <c r="A11" s="82" t="s">
        <v>23</v>
      </c>
      <c r="B11" s="221" t="s">
        <v>159</v>
      </c>
      <c r="C11" s="143"/>
      <c r="D11" s="84"/>
    </row>
    <row r="12" spans="1:4" ht="18" customHeight="1">
      <c r="A12" s="82" t="s">
        <v>25</v>
      </c>
      <c r="B12" s="221" t="s">
        <v>160</v>
      </c>
      <c r="C12" s="143">
        <v>109000</v>
      </c>
      <c r="D12" s="84">
        <v>109000</v>
      </c>
    </row>
    <row r="13" spans="1:4" ht="18" customHeight="1">
      <c r="A13" s="82" t="s">
        <v>26</v>
      </c>
      <c r="B13" s="221" t="s">
        <v>161</v>
      </c>
      <c r="C13" s="143"/>
      <c r="D13" s="84"/>
    </row>
    <row r="14" spans="1:4" ht="18" customHeight="1">
      <c r="A14" s="82" t="s">
        <v>27</v>
      </c>
      <c r="B14" s="221" t="s">
        <v>162</v>
      </c>
      <c r="C14" s="143"/>
      <c r="D14" s="84"/>
    </row>
    <row r="15" spans="1:4" ht="22.5" customHeight="1">
      <c r="A15" s="82" t="s">
        <v>28</v>
      </c>
      <c r="B15" s="221" t="s">
        <v>163</v>
      </c>
      <c r="C15" s="143"/>
      <c r="D15" s="84"/>
    </row>
    <row r="16" spans="1:4" ht="18" customHeight="1">
      <c r="A16" s="82" t="s">
        <v>29</v>
      </c>
      <c r="B16" s="220" t="s">
        <v>122</v>
      </c>
      <c r="C16" s="143"/>
      <c r="D16" s="84"/>
    </row>
    <row r="17" spans="1:4" ht="18" customHeight="1">
      <c r="A17" s="82" t="s">
        <v>30</v>
      </c>
      <c r="B17" s="220" t="s">
        <v>8</v>
      </c>
      <c r="C17" s="143"/>
      <c r="D17" s="84">
        <v>2000</v>
      </c>
    </row>
    <row r="18" spans="1:4" ht="18" customHeight="1">
      <c r="A18" s="82" t="s">
        <v>31</v>
      </c>
      <c r="B18" s="220" t="s">
        <v>7</v>
      </c>
      <c r="C18" s="143"/>
      <c r="D18" s="84"/>
    </row>
    <row r="19" spans="1:4" ht="18" customHeight="1">
      <c r="A19" s="82" t="s">
        <v>32</v>
      </c>
      <c r="B19" s="220" t="s">
        <v>123</v>
      </c>
      <c r="C19" s="143"/>
      <c r="D19" s="84"/>
    </row>
    <row r="20" spans="1:4" ht="18" customHeight="1">
      <c r="A20" s="82" t="s">
        <v>33</v>
      </c>
      <c r="B20" s="220" t="s">
        <v>124</v>
      </c>
      <c r="C20" s="143"/>
      <c r="D20" s="84"/>
    </row>
    <row r="21" spans="1:4" ht="18" customHeight="1">
      <c r="A21" s="82" t="s">
        <v>34</v>
      </c>
      <c r="B21" s="133"/>
      <c r="C21" s="83"/>
      <c r="D21" s="84"/>
    </row>
    <row r="22" spans="1:4" ht="18" customHeight="1">
      <c r="A22" s="82" t="s">
        <v>35</v>
      </c>
      <c r="B22" s="85"/>
      <c r="C22" s="83"/>
      <c r="D22" s="84"/>
    </row>
    <row r="23" spans="1:4" ht="18" customHeight="1">
      <c r="A23" s="82" t="s">
        <v>36</v>
      </c>
      <c r="B23" s="85"/>
      <c r="C23" s="83"/>
      <c r="D23" s="84"/>
    </row>
    <row r="24" spans="1:4" ht="18" customHeight="1">
      <c r="A24" s="82" t="s">
        <v>37</v>
      </c>
      <c r="B24" s="85"/>
      <c r="C24" s="83"/>
      <c r="D24" s="84"/>
    </row>
    <row r="25" spans="1:4" ht="18" customHeight="1">
      <c r="A25" s="82" t="s">
        <v>38</v>
      </c>
      <c r="B25" s="85"/>
      <c r="C25" s="83"/>
      <c r="D25" s="84"/>
    </row>
    <row r="26" spans="1:4" ht="18" customHeight="1">
      <c r="A26" s="82" t="s">
        <v>39</v>
      </c>
      <c r="B26" s="85"/>
      <c r="C26" s="83"/>
      <c r="D26" s="84"/>
    </row>
    <row r="27" spans="1:4" ht="18" customHeight="1">
      <c r="A27" s="82" t="s">
        <v>40</v>
      </c>
      <c r="B27" s="85"/>
      <c r="C27" s="83"/>
      <c r="D27" s="84"/>
    </row>
    <row r="28" spans="1:4" ht="18" customHeight="1">
      <c r="A28" s="82" t="s">
        <v>41</v>
      </c>
      <c r="B28" s="85"/>
      <c r="C28" s="83"/>
      <c r="D28" s="84"/>
    </row>
    <row r="29" spans="1:4" ht="18" customHeight="1" thickBot="1">
      <c r="A29" s="145" t="s">
        <v>42</v>
      </c>
      <c r="B29" s="86"/>
      <c r="C29" s="87"/>
      <c r="D29" s="88"/>
    </row>
    <row r="30" spans="1:4" ht="18" customHeight="1" thickBot="1">
      <c r="A30" s="39" t="s">
        <v>43</v>
      </c>
      <c r="B30" s="225" t="s">
        <v>52</v>
      </c>
      <c r="C30" s="226">
        <f>+C5+C6+C7+C8+C9+C16+C17+C18+C19+C20+C21+C22+C23+C24+C25+C26+C27+C28+C29</f>
        <v>109000</v>
      </c>
      <c r="D30" s="227">
        <f>+D5+D6+D7+D8+D9+D16+D17+D18+D19+D20+D21+D22+D23+D24+D25+D26+D27+D28+D29</f>
        <v>111000</v>
      </c>
    </row>
    <row r="31" spans="1:4" ht="8.25" customHeight="1">
      <c r="A31" s="89"/>
      <c r="B31" s="789"/>
      <c r="C31" s="789"/>
      <c r="D31" s="789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I13" sqref="I13"/>
    </sheetView>
  </sheetViews>
  <sheetFormatPr defaultColWidth="9.00390625" defaultRowHeight="12.75"/>
  <cols>
    <col min="1" max="1" width="4.875" style="108" customWidth="1"/>
    <col min="2" max="2" width="31.125" style="125" customWidth="1"/>
    <col min="3" max="4" width="9.00390625" style="125" customWidth="1"/>
    <col min="5" max="5" width="9.50390625" style="125" customWidth="1"/>
    <col min="6" max="6" width="8.875" style="125" customWidth="1"/>
    <col min="7" max="7" width="8.625" style="125" customWidth="1"/>
    <col min="8" max="8" width="8.875" style="125" customWidth="1"/>
    <col min="9" max="9" width="8.125" style="125" customWidth="1"/>
    <col min="10" max="14" width="9.50390625" style="125" customWidth="1"/>
    <col min="15" max="15" width="12.625" style="108" customWidth="1"/>
    <col min="16" max="16384" width="9.375" style="125" customWidth="1"/>
  </cols>
  <sheetData>
    <row r="1" spans="1:15" ht="31.5" customHeight="1">
      <c r="A1" s="794" t="str">
        <f>+CONCATENATE("Előirányzat-felhasználási terv",CHAR(10),LEFT(ÖSSZEFÜGGÉSEK!A5,4),". évre")</f>
        <v>Előirányzat-felhasználási terv
2017. évre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</row>
    <row r="2" ht="16.5" thickBot="1">
      <c r="O2" s="4" t="s">
        <v>54</v>
      </c>
    </row>
    <row r="3" spans="1:15" s="108" customFormat="1" ht="25.5" customHeight="1" thickBot="1">
      <c r="A3" s="105" t="s">
        <v>15</v>
      </c>
      <c r="B3" s="106" t="s">
        <v>62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81</v>
      </c>
      <c r="K3" s="106" t="s">
        <v>82</v>
      </c>
      <c r="L3" s="106" t="s">
        <v>83</v>
      </c>
      <c r="M3" s="106" t="s">
        <v>84</v>
      </c>
      <c r="N3" s="106" t="s">
        <v>85</v>
      </c>
      <c r="O3" s="107" t="s">
        <v>52</v>
      </c>
    </row>
    <row r="4" spans="1:15" s="110" customFormat="1" ht="15" customHeight="1" thickBot="1">
      <c r="A4" s="109" t="s">
        <v>17</v>
      </c>
      <c r="B4" s="791" t="s">
        <v>57</v>
      </c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3"/>
    </row>
    <row r="5" spans="1:15" s="110" customFormat="1" ht="22.5">
      <c r="A5" s="111" t="s">
        <v>18</v>
      </c>
      <c r="B5" s="519" t="s">
        <v>380</v>
      </c>
      <c r="C5" s="112">
        <v>10503</v>
      </c>
      <c r="D5" s="112">
        <v>10503</v>
      </c>
      <c r="E5" s="112">
        <v>10503</v>
      </c>
      <c r="F5" s="112">
        <v>10503</v>
      </c>
      <c r="G5" s="112">
        <v>10503</v>
      </c>
      <c r="H5" s="112">
        <v>10503</v>
      </c>
      <c r="I5" s="112">
        <v>10503</v>
      </c>
      <c r="J5" s="112">
        <v>10503</v>
      </c>
      <c r="K5" s="112">
        <v>10503</v>
      </c>
      <c r="L5" s="112">
        <v>10503</v>
      </c>
      <c r="M5" s="112">
        <v>10503</v>
      </c>
      <c r="N5" s="112">
        <v>10505</v>
      </c>
      <c r="O5" s="113">
        <f aca="true" t="shared" si="0" ref="O5:O24">SUM(C5:N5)</f>
        <v>126038</v>
      </c>
    </row>
    <row r="6" spans="1:15" s="117" customFormat="1" ht="22.5">
      <c r="A6" s="114" t="s">
        <v>19</v>
      </c>
      <c r="B6" s="315" t="s">
        <v>424</v>
      </c>
      <c r="C6" s="115">
        <v>843</v>
      </c>
      <c r="D6" s="115">
        <v>843</v>
      </c>
      <c r="E6" s="115">
        <v>843</v>
      </c>
      <c r="F6" s="115">
        <v>843</v>
      </c>
      <c r="G6" s="115">
        <v>843</v>
      </c>
      <c r="H6" s="115">
        <v>843</v>
      </c>
      <c r="I6" s="115">
        <v>843</v>
      </c>
      <c r="J6" s="115">
        <v>843</v>
      </c>
      <c r="K6" s="115">
        <v>843</v>
      </c>
      <c r="L6" s="115">
        <v>843</v>
      </c>
      <c r="M6" s="115">
        <v>843</v>
      </c>
      <c r="N6" s="115">
        <v>847</v>
      </c>
      <c r="O6" s="116">
        <f t="shared" si="0"/>
        <v>10120</v>
      </c>
    </row>
    <row r="7" spans="1:15" s="117" customFormat="1" ht="22.5">
      <c r="A7" s="114" t="s">
        <v>20</v>
      </c>
      <c r="B7" s="314" t="s">
        <v>425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21</v>
      </c>
      <c r="B8" s="313" t="s">
        <v>171</v>
      </c>
      <c r="C8" s="115">
        <v>1200</v>
      </c>
      <c r="D8" s="115">
        <v>1500</v>
      </c>
      <c r="E8" s="115">
        <v>38000</v>
      </c>
      <c r="F8" s="115">
        <v>1450</v>
      </c>
      <c r="G8" s="115">
        <v>800</v>
      </c>
      <c r="H8" s="115">
        <v>680</v>
      </c>
      <c r="I8" s="115">
        <v>670</v>
      </c>
      <c r="J8" s="115">
        <v>900</v>
      </c>
      <c r="K8" s="115">
        <v>21100</v>
      </c>
      <c r="L8" s="115">
        <v>2200</v>
      </c>
      <c r="M8" s="115">
        <v>1650</v>
      </c>
      <c r="N8" s="115">
        <v>2850</v>
      </c>
      <c r="O8" s="116">
        <f t="shared" si="0"/>
        <v>73000</v>
      </c>
    </row>
    <row r="9" spans="1:15" s="117" customFormat="1" ht="13.5" customHeight="1">
      <c r="A9" s="114" t="s">
        <v>22</v>
      </c>
      <c r="B9" s="313" t="s">
        <v>426</v>
      </c>
      <c r="C9" s="115">
        <v>1990</v>
      </c>
      <c r="D9" s="115">
        <v>1970</v>
      </c>
      <c r="E9" s="115">
        <v>1990</v>
      </c>
      <c r="F9" s="115">
        <v>2110</v>
      </c>
      <c r="G9" s="115">
        <v>2020</v>
      </c>
      <c r="H9" s="115">
        <v>1560</v>
      </c>
      <c r="I9" s="115">
        <v>990</v>
      </c>
      <c r="J9" s="115">
        <v>880</v>
      </c>
      <c r="K9" s="115">
        <v>2370</v>
      </c>
      <c r="L9" s="115">
        <v>2305</v>
      </c>
      <c r="M9" s="115">
        <v>2380</v>
      </c>
      <c r="N9" s="115">
        <v>2202</v>
      </c>
      <c r="O9" s="116">
        <f t="shared" si="0"/>
        <v>22767</v>
      </c>
    </row>
    <row r="10" spans="1:15" s="117" customFormat="1" ht="13.5" customHeight="1">
      <c r="A10" s="114" t="s">
        <v>23</v>
      </c>
      <c r="B10" s="313" t="s">
        <v>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f t="shared" si="0"/>
        <v>0</v>
      </c>
    </row>
    <row r="11" spans="1:15" s="117" customFormat="1" ht="13.5" customHeight="1">
      <c r="A11" s="114" t="s">
        <v>24</v>
      </c>
      <c r="B11" s="313" t="s">
        <v>382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25</v>
      </c>
      <c r="B12" s="315" t="s">
        <v>414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26</v>
      </c>
      <c r="B13" s="313" t="s">
        <v>10</v>
      </c>
      <c r="C13" s="115"/>
      <c r="D13" s="115"/>
      <c r="E13" s="115"/>
      <c r="F13" s="115">
        <v>8600</v>
      </c>
      <c r="G13" s="115"/>
      <c r="H13" s="115">
        <v>10200</v>
      </c>
      <c r="I13" s="115">
        <v>8318</v>
      </c>
      <c r="J13" s="115"/>
      <c r="K13" s="115"/>
      <c r="L13" s="115"/>
      <c r="M13" s="115"/>
      <c r="N13" s="115"/>
      <c r="O13" s="116">
        <f t="shared" si="0"/>
        <v>27118</v>
      </c>
    </row>
    <row r="14" spans="1:15" s="110" customFormat="1" ht="15.75" customHeight="1" thickBot="1">
      <c r="A14" s="109" t="s">
        <v>27</v>
      </c>
      <c r="B14" s="40" t="s">
        <v>110</v>
      </c>
      <c r="C14" s="120">
        <f aca="true" t="shared" si="1" ref="C14:N14">SUM(C5:C13)</f>
        <v>14536</v>
      </c>
      <c r="D14" s="120">
        <f t="shared" si="1"/>
        <v>14816</v>
      </c>
      <c r="E14" s="120">
        <f t="shared" si="1"/>
        <v>51336</v>
      </c>
      <c r="F14" s="120">
        <f t="shared" si="1"/>
        <v>23506</v>
      </c>
      <c r="G14" s="120">
        <f t="shared" si="1"/>
        <v>14166</v>
      </c>
      <c r="H14" s="120">
        <f t="shared" si="1"/>
        <v>23786</v>
      </c>
      <c r="I14" s="120">
        <f t="shared" si="1"/>
        <v>21324</v>
      </c>
      <c r="J14" s="120">
        <f t="shared" si="1"/>
        <v>13126</v>
      </c>
      <c r="K14" s="120">
        <f t="shared" si="1"/>
        <v>34816</v>
      </c>
      <c r="L14" s="120">
        <f t="shared" si="1"/>
        <v>15851</v>
      </c>
      <c r="M14" s="120">
        <f t="shared" si="1"/>
        <v>15376</v>
      </c>
      <c r="N14" s="120">
        <f t="shared" si="1"/>
        <v>16404</v>
      </c>
      <c r="O14" s="121">
        <f>SUM(C14:N14)</f>
        <v>259043</v>
      </c>
    </row>
    <row r="15" spans="1:15" s="110" customFormat="1" ht="15" customHeight="1" thickBot="1">
      <c r="A15" s="109" t="s">
        <v>28</v>
      </c>
      <c r="B15" s="791" t="s">
        <v>58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3"/>
    </row>
    <row r="16" spans="1:15" s="117" customFormat="1" ht="13.5" customHeight="1">
      <c r="A16" s="122" t="s">
        <v>29</v>
      </c>
      <c r="B16" s="316" t="s">
        <v>63</v>
      </c>
      <c r="C16" s="118">
        <v>7640</v>
      </c>
      <c r="D16" s="118">
        <v>8990</v>
      </c>
      <c r="E16" s="118">
        <v>8520</v>
      </c>
      <c r="F16" s="118">
        <v>8790</v>
      </c>
      <c r="G16" s="118">
        <v>8787</v>
      </c>
      <c r="H16" s="118">
        <v>8895</v>
      </c>
      <c r="I16" s="118">
        <v>9914</v>
      </c>
      <c r="J16" s="118">
        <v>8420</v>
      </c>
      <c r="K16" s="118">
        <v>8490</v>
      </c>
      <c r="L16" s="118">
        <v>8480</v>
      </c>
      <c r="M16" s="118">
        <v>8450</v>
      </c>
      <c r="N16" s="118">
        <v>8280</v>
      </c>
      <c r="O16" s="119">
        <f t="shared" si="0"/>
        <v>103656</v>
      </c>
    </row>
    <row r="17" spans="1:15" s="117" customFormat="1" ht="27" customHeight="1">
      <c r="A17" s="114" t="s">
        <v>30</v>
      </c>
      <c r="B17" s="315" t="s">
        <v>180</v>
      </c>
      <c r="C17" s="115">
        <f>C16*0.27</f>
        <v>2062.8</v>
      </c>
      <c r="D17" s="115">
        <f aca="true" t="shared" si="2" ref="D17:J17">D16*0.27</f>
        <v>2427.3</v>
      </c>
      <c r="E17" s="115">
        <f t="shared" si="2"/>
        <v>2300.4</v>
      </c>
      <c r="F17" s="115">
        <f t="shared" si="2"/>
        <v>2373.3</v>
      </c>
      <c r="G17" s="115">
        <f t="shared" si="2"/>
        <v>2372.4900000000002</v>
      </c>
      <c r="H17" s="115">
        <f t="shared" si="2"/>
        <v>2401.65</v>
      </c>
      <c r="I17" s="115">
        <f t="shared" si="2"/>
        <v>2676.78</v>
      </c>
      <c r="J17" s="115">
        <f t="shared" si="2"/>
        <v>2273.4</v>
      </c>
      <c r="K17" s="115">
        <v>3022</v>
      </c>
      <c r="L17" s="115">
        <v>2309</v>
      </c>
      <c r="M17" s="115">
        <v>2285</v>
      </c>
      <c r="N17" s="115">
        <v>3479</v>
      </c>
      <c r="O17" s="116">
        <f t="shared" si="0"/>
        <v>29983.12</v>
      </c>
    </row>
    <row r="18" spans="1:15" s="117" customFormat="1" ht="13.5" customHeight="1">
      <c r="A18" s="114" t="s">
        <v>31</v>
      </c>
      <c r="B18" s="313" t="s">
        <v>138</v>
      </c>
      <c r="C18" s="115">
        <v>5480</v>
      </c>
      <c r="D18" s="115">
        <v>7890</v>
      </c>
      <c r="E18" s="115">
        <v>8440</v>
      </c>
      <c r="F18" s="115">
        <v>8400</v>
      </c>
      <c r="G18" s="115">
        <v>8220</v>
      </c>
      <c r="H18" s="115">
        <v>6740</v>
      </c>
      <c r="I18" s="115">
        <v>9960</v>
      </c>
      <c r="J18" s="115">
        <v>8870</v>
      </c>
      <c r="K18" s="115">
        <v>7740</v>
      </c>
      <c r="L18" s="115">
        <v>7974</v>
      </c>
      <c r="M18" s="115">
        <v>8010</v>
      </c>
      <c r="N18" s="115">
        <v>7080</v>
      </c>
      <c r="O18" s="116">
        <f t="shared" si="0"/>
        <v>94804</v>
      </c>
    </row>
    <row r="19" spans="1:15" s="117" customFormat="1" ht="13.5" customHeight="1">
      <c r="A19" s="114" t="s">
        <v>32</v>
      </c>
      <c r="B19" s="313" t="s">
        <v>181</v>
      </c>
      <c r="C19" s="115">
        <v>670</v>
      </c>
      <c r="D19" s="115">
        <v>690</v>
      </c>
      <c r="E19" s="115">
        <v>700</v>
      </c>
      <c r="F19" s="115">
        <v>720</v>
      </c>
      <c r="G19" s="115">
        <v>740</v>
      </c>
      <c r="H19" s="115">
        <v>758</v>
      </c>
      <c r="I19" s="115">
        <v>766</v>
      </c>
      <c r="J19" s="115">
        <v>789</v>
      </c>
      <c r="K19" s="115">
        <v>805</v>
      </c>
      <c r="L19" s="115">
        <v>889</v>
      </c>
      <c r="M19" s="115">
        <v>910</v>
      </c>
      <c r="N19" s="115">
        <v>1163</v>
      </c>
      <c r="O19" s="116">
        <f t="shared" si="0"/>
        <v>9600</v>
      </c>
    </row>
    <row r="20" spans="1:15" s="117" customFormat="1" ht="13.5" customHeight="1">
      <c r="A20" s="114" t="s">
        <v>33</v>
      </c>
      <c r="B20" s="313" t="s">
        <v>11</v>
      </c>
      <c r="C20" s="115"/>
      <c r="D20" s="115">
        <v>100</v>
      </c>
      <c r="E20" s="115">
        <v>1700</v>
      </c>
      <c r="F20" s="115">
        <v>200</v>
      </c>
      <c r="G20" s="115">
        <v>1000</v>
      </c>
      <c r="H20" s="115"/>
      <c r="I20" s="115"/>
      <c r="J20" s="115"/>
      <c r="K20" s="115"/>
      <c r="L20" s="115"/>
      <c r="M20" s="115"/>
      <c r="N20" s="115"/>
      <c r="O20" s="116">
        <f t="shared" si="0"/>
        <v>3000</v>
      </c>
    </row>
    <row r="21" spans="1:15" s="117" customFormat="1" ht="13.5" customHeight="1">
      <c r="A21" s="114" t="s">
        <v>34</v>
      </c>
      <c r="B21" s="313" t="s">
        <v>225</v>
      </c>
      <c r="C21" s="115"/>
      <c r="D21" s="115"/>
      <c r="E21" s="115">
        <v>3200</v>
      </c>
      <c r="F21" s="115">
        <v>5200</v>
      </c>
      <c r="G21" s="115">
        <v>2100</v>
      </c>
      <c r="H21" s="115"/>
      <c r="I21" s="115"/>
      <c r="J21" s="115">
        <v>500</v>
      </c>
      <c r="K21" s="115"/>
      <c r="L21" s="115"/>
      <c r="M21" s="115"/>
      <c r="N21" s="115"/>
      <c r="O21" s="116">
        <f t="shared" si="0"/>
        <v>11000</v>
      </c>
    </row>
    <row r="22" spans="1:15" s="117" customFormat="1" ht="15.75">
      <c r="A22" s="114" t="s">
        <v>35</v>
      </c>
      <c r="B22" s="315" t="s">
        <v>184</v>
      </c>
      <c r="C22" s="115"/>
      <c r="D22" s="115"/>
      <c r="E22" s="115"/>
      <c r="F22" s="115"/>
      <c r="G22" s="115"/>
      <c r="H22" s="115"/>
      <c r="I22" s="115">
        <v>3800</v>
      </c>
      <c r="J22" s="115">
        <v>3200</v>
      </c>
      <c r="K22" s="115"/>
      <c r="L22" s="115"/>
      <c r="M22" s="115"/>
      <c r="N22" s="115"/>
      <c r="O22" s="116">
        <f t="shared" si="0"/>
        <v>7000</v>
      </c>
    </row>
    <row r="23" spans="1:15" s="117" customFormat="1" ht="13.5" customHeight="1">
      <c r="A23" s="114" t="s">
        <v>36</v>
      </c>
      <c r="B23" s="313" t="s">
        <v>228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>
        <f t="shared" si="0"/>
        <v>0</v>
      </c>
    </row>
    <row r="24" spans="1:15" s="117" customFormat="1" ht="13.5" customHeight="1" thickBot="1">
      <c r="A24" s="114" t="s">
        <v>37</v>
      </c>
      <c r="B24" s="313" t="s">
        <v>12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>
        <f t="shared" si="0"/>
        <v>0</v>
      </c>
    </row>
    <row r="25" spans="1:15" s="110" customFormat="1" ht="15.75" customHeight="1" thickBot="1">
      <c r="A25" s="123" t="s">
        <v>38</v>
      </c>
      <c r="B25" s="40" t="s">
        <v>111</v>
      </c>
      <c r="C25" s="120">
        <f aca="true" t="shared" si="3" ref="C25:N25">SUM(C16:C24)</f>
        <v>15852.8</v>
      </c>
      <c r="D25" s="120">
        <f t="shared" si="3"/>
        <v>20097.3</v>
      </c>
      <c r="E25" s="120">
        <f t="shared" si="3"/>
        <v>24860.4</v>
      </c>
      <c r="F25" s="120">
        <f t="shared" si="3"/>
        <v>25683.3</v>
      </c>
      <c r="G25" s="120">
        <f t="shared" si="3"/>
        <v>23219.489999999998</v>
      </c>
      <c r="H25" s="120">
        <f t="shared" si="3"/>
        <v>18794.65</v>
      </c>
      <c r="I25" s="120">
        <f t="shared" si="3"/>
        <v>27116.78</v>
      </c>
      <c r="J25" s="120">
        <f t="shared" si="3"/>
        <v>24052.4</v>
      </c>
      <c r="K25" s="120">
        <f t="shared" si="3"/>
        <v>20057</v>
      </c>
      <c r="L25" s="120">
        <f t="shared" si="3"/>
        <v>19652</v>
      </c>
      <c r="M25" s="120">
        <f t="shared" si="3"/>
        <v>19655</v>
      </c>
      <c r="N25" s="120">
        <f t="shared" si="3"/>
        <v>20002</v>
      </c>
      <c r="O25" s="121">
        <f>SUM(C25:N25)</f>
        <v>259043.12</v>
      </c>
    </row>
    <row r="26" spans="1:15" ht="16.5" thickBot="1">
      <c r="A26" s="123" t="s">
        <v>39</v>
      </c>
      <c r="B26" s="607" t="s">
        <v>723</v>
      </c>
      <c r="C26" s="124">
        <f>20698+C14-C25</f>
        <v>19381.2</v>
      </c>
      <c r="D26" s="124">
        <f aca="true" t="shared" si="4" ref="D26:O26">20698+D14-D25</f>
        <v>15416.7</v>
      </c>
      <c r="E26" s="124">
        <f t="shared" si="4"/>
        <v>47173.6</v>
      </c>
      <c r="F26" s="124">
        <f t="shared" si="4"/>
        <v>18520.7</v>
      </c>
      <c r="G26" s="124">
        <f t="shared" si="4"/>
        <v>11644.510000000002</v>
      </c>
      <c r="H26" s="124">
        <f t="shared" si="4"/>
        <v>25689.35</v>
      </c>
      <c r="I26" s="124">
        <f t="shared" si="4"/>
        <v>14905.220000000001</v>
      </c>
      <c r="J26" s="124">
        <f t="shared" si="4"/>
        <v>9771.599999999999</v>
      </c>
      <c r="K26" s="124">
        <f t="shared" si="4"/>
        <v>35457</v>
      </c>
      <c r="L26" s="124">
        <f t="shared" si="4"/>
        <v>16897</v>
      </c>
      <c r="M26" s="124">
        <f t="shared" si="4"/>
        <v>16419</v>
      </c>
      <c r="N26" s="124">
        <f t="shared" si="4"/>
        <v>17100</v>
      </c>
      <c r="O26" s="124">
        <f t="shared" si="4"/>
        <v>20697.880000000005</v>
      </c>
    </row>
    <row r="27" ht="15.75">
      <c r="A27" s="126"/>
    </row>
    <row r="28" spans="2:15" ht="15.75">
      <c r="B28" s="127"/>
      <c r="C28" s="128"/>
      <c r="D28" s="128"/>
      <c r="O28" s="125"/>
    </row>
    <row r="29" ht="15.75">
      <c r="O29" s="125"/>
    </row>
    <row r="30" ht="15.75">
      <c r="O30" s="125"/>
    </row>
    <row r="31" ht="15.75">
      <c r="O31" s="125"/>
    </row>
    <row r="32" ht="15.75">
      <c r="O32" s="125"/>
    </row>
    <row r="33" ht="15.75">
      <c r="O33" s="125"/>
    </row>
    <row r="34" ht="15.75">
      <c r="O34" s="125"/>
    </row>
    <row r="35" ht="15.75">
      <c r="O35" s="125"/>
    </row>
    <row r="36" ht="15.75">
      <c r="O36" s="125"/>
    </row>
    <row r="37" ht="15.75">
      <c r="O37" s="125"/>
    </row>
    <row r="38" ht="15.75">
      <c r="O38" s="125"/>
    </row>
    <row r="39" ht="15.75">
      <c r="O39" s="125"/>
    </row>
    <row r="40" ht="15.75">
      <c r="O40" s="125"/>
    </row>
    <row r="41" ht="15.75">
      <c r="O41" s="125"/>
    </row>
    <row r="42" ht="15.75">
      <c r="O42" s="125"/>
    </row>
    <row r="43" ht="15.75">
      <c r="O43" s="125"/>
    </row>
    <row r="44" ht="15.75">
      <c r="O44" s="125"/>
    </row>
    <row r="45" ht="15.75">
      <c r="O45" s="125"/>
    </row>
    <row r="46" ht="15.75">
      <c r="O46" s="125"/>
    </row>
    <row r="47" ht="15.75">
      <c r="O47" s="125"/>
    </row>
    <row r="48" ht="15.75">
      <c r="O48" s="125"/>
    </row>
    <row r="49" ht="15.75">
      <c r="O49" s="125"/>
    </row>
    <row r="50" ht="15.75">
      <c r="O50" s="125"/>
    </row>
    <row r="51" ht="15.75">
      <c r="O51" s="125"/>
    </row>
    <row r="52" ht="15.75">
      <c r="O52" s="125"/>
    </row>
    <row r="53" ht="15.75">
      <c r="O53" s="125"/>
    </row>
    <row r="54" ht="15.75">
      <c r="O54" s="125"/>
    </row>
    <row r="55" ht="15.75">
      <c r="O55" s="125"/>
    </row>
    <row r="56" ht="15.75">
      <c r="O56" s="125"/>
    </row>
    <row r="57" ht="15.75">
      <c r="O57" s="125"/>
    </row>
    <row r="58" ht="15.75">
      <c r="O58" s="125"/>
    </row>
    <row r="59" ht="15.75">
      <c r="O59" s="125"/>
    </row>
    <row r="60" ht="15.75">
      <c r="O60" s="125"/>
    </row>
    <row r="61" ht="15.75">
      <c r="O61" s="125"/>
    </row>
    <row r="62" ht="15.75">
      <c r="O62" s="125"/>
    </row>
    <row r="63" ht="15.75">
      <c r="O63" s="125"/>
    </row>
    <row r="64" ht="15.75">
      <c r="O64" s="125"/>
    </row>
    <row r="65" ht="15.75">
      <c r="O65" s="125"/>
    </row>
    <row r="66" ht="15.75">
      <c r="O66" s="125"/>
    </row>
    <row r="67" ht="15.75">
      <c r="O67" s="125"/>
    </row>
    <row r="68" ht="15.75">
      <c r="O68" s="125"/>
    </row>
    <row r="69" ht="15.75">
      <c r="O69" s="125"/>
    </row>
    <row r="70" ht="15.75">
      <c r="O70" s="125"/>
    </row>
    <row r="71" ht="15.75">
      <c r="O71" s="125"/>
    </row>
    <row r="72" ht="15.75">
      <c r="O72" s="125"/>
    </row>
    <row r="73" ht="15.75">
      <c r="O73" s="125"/>
    </row>
    <row r="74" ht="15.75">
      <c r="O74" s="125"/>
    </row>
    <row r="75" ht="15.75">
      <c r="O75" s="125"/>
    </row>
    <row r="76" ht="15.75">
      <c r="O76" s="125"/>
    </row>
    <row r="77" ht="15.75">
      <c r="O77" s="125"/>
    </row>
    <row r="78" ht="15.75">
      <c r="O78" s="125"/>
    </row>
    <row r="79" ht="15.75">
      <c r="O79" s="125"/>
    </row>
    <row r="80" ht="15.75">
      <c r="O80" s="125"/>
    </row>
    <row r="81" ht="15.75">
      <c r="O81" s="12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799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799"/>
      <c r="C1" s="799"/>
      <c r="D1" s="799"/>
      <c r="E1" s="51" t="s">
        <v>692</v>
      </c>
    </row>
    <row r="2" spans="1:5" ht="13.5" thickBot="1">
      <c r="A2" s="798" t="s">
        <v>13</v>
      </c>
      <c r="B2" s="798"/>
      <c r="C2" s="798"/>
      <c r="D2" s="798"/>
      <c r="E2" s="798"/>
    </row>
    <row r="3" spans="1:5" ht="32.25" thickBot="1">
      <c r="A3" s="318" t="s">
        <v>51</v>
      </c>
      <c r="B3" s="589"/>
      <c r="C3" s="657" t="s">
        <v>762</v>
      </c>
      <c r="D3" s="796" t="s">
        <v>762</v>
      </c>
      <c r="E3" s="796" t="str">
        <f>+CONCATENATE(LEFT('[1]ÖSSZEFÜGGÉSEK'!C5,4),"2016. évi támogatás összesen")</f>
        <v>2016. évi támogatás összesen</v>
      </c>
    </row>
    <row r="4" spans="1:5" ht="13.5" thickBot="1">
      <c r="A4" s="207" t="s">
        <v>499</v>
      </c>
      <c r="B4" s="590"/>
      <c r="C4" s="208" t="s">
        <v>500</v>
      </c>
      <c r="D4" s="797"/>
      <c r="E4" s="797"/>
    </row>
    <row r="5" spans="1:5" ht="12.75">
      <c r="A5" s="608" t="s">
        <v>627</v>
      </c>
      <c r="B5" s="576"/>
      <c r="C5" s="576"/>
      <c r="D5" s="625"/>
      <c r="E5" s="625"/>
    </row>
    <row r="6" spans="1:5" ht="12.75">
      <c r="A6" s="608" t="s">
        <v>628</v>
      </c>
      <c r="B6" s="576"/>
      <c r="C6" s="576"/>
      <c r="D6" s="609"/>
      <c r="E6" s="609"/>
    </row>
    <row r="7" spans="1:5" ht="12.75">
      <c r="A7" s="608" t="s">
        <v>629</v>
      </c>
      <c r="B7" s="576"/>
      <c r="C7" s="576"/>
      <c r="D7" s="609"/>
      <c r="E7" s="609"/>
    </row>
    <row r="8" spans="1:6" ht="12.75">
      <c r="A8" s="610" t="s">
        <v>630</v>
      </c>
      <c r="B8" s="599" t="s">
        <v>631</v>
      </c>
      <c r="C8" s="600">
        <v>8.64</v>
      </c>
      <c r="D8" s="626">
        <v>39571200</v>
      </c>
      <c r="E8" s="626">
        <v>39662800</v>
      </c>
      <c r="F8">
        <v>8.64</v>
      </c>
    </row>
    <row r="9" spans="1:5" ht="12.75">
      <c r="A9" s="610" t="s">
        <v>632</v>
      </c>
      <c r="B9" s="599" t="s">
        <v>631</v>
      </c>
      <c r="C9" s="601">
        <v>0</v>
      </c>
      <c r="D9" s="627">
        <f>D11+D12+D13</f>
        <v>16159340</v>
      </c>
      <c r="E9" s="627">
        <f>E11+E12+E13</f>
        <v>16159340</v>
      </c>
    </row>
    <row r="10" spans="1:5" ht="12.75">
      <c r="A10" s="610" t="s">
        <v>633</v>
      </c>
      <c r="B10" s="599" t="s">
        <v>631</v>
      </c>
      <c r="C10" s="601">
        <v>0</v>
      </c>
      <c r="D10" s="611"/>
      <c r="E10" s="611"/>
    </row>
    <row r="11" spans="1:5" ht="12.75">
      <c r="A11" s="610" t="s">
        <v>634</v>
      </c>
      <c r="B11" s="599" t="s">
        <v>631</v>
      </c>
      <c r="C11" s="601">
        <v>0</v>
      </c>
      <c r="D11" s="611">
        <v>13165090</v>
      </c>
      <c r="E11" s="611">
        <v>13165090</v>
      </c>
    </row>
    <row r="12" spans="1:5" ht="12.75">
      <c r="A12" s="610" t="s">
        <v>635</v>
      </c>
      <c r="B12" s="599" t="s">
        <v>631</v>
      </c>
      <c r="C12" s="601">
        <v>0</v>
      </c>
      <c r="D12" s="611">
        <v>100000</v>
      </c>
      <c r="E12" s="611">
        <v>100000</v>
      </c>
    </row>
    <row r="13" spans="1:5" ht="12.75">
      <c r="A13" s="610" t="s">
        <v>636</v>
      </c>
      <c r="B13" s="599" t="s">
        <v>631</v>
      </c>
      <c r="C13" s="601">
        <v>0</v>
      </c>
      <c r="D13" s="611">
        <v>2894250</v>
      </c>
      <c r="E13" s="611">
        <v>2894250</v>
      </c>
    </row>
    <row r="14" spans="1:5" ht="12.75">
      <c r="A14" s="610" t="s">
        <v>637</v>
      </c>
      <c r="B14" s="599" t="s">
        <v>631</v>
      </c>
      <c r="C14" s="601">
        <v>0</v>
      </c>
      <c r="D14" s="611"/>
      <c r="E14" s="611"/>
    </row>
    <row r="15" spans="1:7" ht="12.75">
      <c r="A15" s="628" t="s">
        <v>638</v>
      </c>
      <c r="B15" s="629"/>
      <c r="C15" s="629"/>
      <c r="D15" s="630">
        <f>D8+D9</f>
        <v>55730540</v>
      </c>
      <c r="E15" s="630">
        <f>E8+E9</f>
        <v>55822140</v>
      </c>
      <c r="G15" s="650"/>
    </row>
    <row r="16" spans="1:5" ht="12.75">
      <c r="A16" s="641" t="s">
        <v>639</v>
      </c>
      <c r="B16" s="576"/>
      <c r="C16" s="576"/>
      <c r="D16" s="609"/>
      <c r="E16" s="609"/>
    </row>
    <row r="17" spans="1:6" ht="12.75">
      <c r="A17" s="613" t="s">
        <v>640</v>
      </c>
      <c r="B17" s="580" t="s">
        <v>631</v>
      </c>
      <c r="C17" s="581">
        <v>6.8</v>
      </c>
      <c r="D17" s="614">
        <v>19529600</v>
      </c>
      <c r="E17" s="614">
        <v>17879600</v>
      </c>
      <c r="F17" s="651">
        <v>6</v>
      </c>
    </row>
    <row r="18" spans="1:5" ht="12.75">
      <c r="A18" s="608" t="s">
        <v>641</v>
      </c>
      <c r="B18" s="576" t="s">
        <v>631</v>
      </c>
      <c r="C18" s="579">
        <v>78</v>
      </c>
      <c r="D18" s="612">
        <v>0</v>
      </c>
      <c r="E18" s="612">
        <v>0</v>
      </c>
    </row>
    <row r="19" spans="1:5" ht="12.75">
      <c r="A19" s="608" t="s">
        <v>642</v>
      </c>
      <c r="B19" s="576" t="s">
        <v>631</v>
      </c>
      <c r="C19" s="578">
        <v>0.94</v>
      </c>
      <c r="D19" s="615">
        <v>0</v>
      </c>
      <c r="E19" s="615">
        <v>0</v>
      </c>
    </row>
    <row r="20" spans="1:5" ht="12.75">
      <c r="A20" s="608" t="s">
        <v>643</v>
      </c>
      <c r="B20" s="576" t="s">
        <v>631</v>
      </c>
      <c r="C20" s="579">
        <v>2</v>
      </c>
      <c r="D20" s="612">
        <v>0</v>
      </c>
      <c r="E20" s="612">
        <v>0</v>
      </c>
    </row>
    <row r="21" spans="1:5" ht="12.75">
      <c r="A21" s="608" t="s">
        <v>644</v>
      </c>
      <c r="B21" s="576" t="s">
        <v>645</v>
      </c>
      <c r="C21" s="579">
        <v>34</v>
      </c>
      <c r="D21" s="612">
        <v>0</v>
      </c>
      <c r="E21" s="612">
        <v>0</v>
      </c>
    </row>
    <row r="22" spans="1:6" ht="12.75">
      <c r="A22" s="613" t="s">
        <v>646</v>
      </c>
      <c r="B22" s="580" t="s">
        <v>631</v>
      </c>
      <c r="C22" s="581">
        <v>4</v>
      </c>
      <c r="D22" s="614">
        <v>4800000</v>
      </c>
      <c r="E22" s="614">
        <v>4800000</v>
      </c>
      <c r="F22" s="651">
        <v>4</v>
      </c>
    </row>
    <row r="23" spans="1:5" ht="12.75">
      <c r="A23" s="608" t="s">
        <v>647</v>
      </c>
      <c r="B23" s="576" t="s">
        <v>631</v>
      </c>
      <c r="C23" s="582">
        <v>3</v>
      </c>
      <c r="D23" s="616">
        <v>0</v>
      </c>
      <c r="E23" s="616">
        <v>0</v>
      </c>
    </row>
    <row r="24" spans="1:5" ht="12.75">
      <c r="A24" s="608" t="s">
        <v>648</v>
      </c>
      <c r="B24" s="576" t="s">
        <v>631</v>
      </c>
      <c r="C24" s="582">
        <v>1</v>
      </c>
      <c r="D24" s="616">
        <v>0</v>
      </c>
      <c r="E24" s="616">
        <v>0</v>
      </c>
    </row>
    <row r="25" spans="1:5" ht="12.75">
      <c r="A25" s="641" t="s">
        <v>649</v>
      </c>
      <c r="B25" s="576"/>
      <c r="C25" s="576"/>
      <c r="D25" s="609"/>
      <c r="E25" s="609"/>
    </row>
    <row r="26" spans="1:6" ht="12.75">
      <c r="A26" s="613" t="s">
        <v>650</v>
      </c>
      <c r="B26" s="580" t="s">
        <v>631</v>
      </c>
      <c r="C26" s="581">
        <v>6.6</v>
      </c>
      <c r="D26" s="614">
        <v>9477600</v>
      </c>
      <c r="E26" s="614">
        <v>7598830</v>
      </c>
      <c r="F26" s="651">
        <v>5.1</v>
      </c>
    </row>
    <row r="27" spans="1:5" ht="12.75">
      <c r="A27" s="608" t="s">
        <v>651</v>
      </c>
      <c r="B27" s="576" t="s">
        <v>631</v>
      </c>
      <c r="C27" s="579">
        <v>0</v>
      </c>
      <c r="D27" s="612">
        <v>0</v>
      </c>
      <c r="E27" s="612">
        <v>0</v>
      </c>
    </row>
    <row r="28" spans="1:5" ht="12.75">
      <c r="A28" s="608" t="s">
        <v>652</v>
      </c>
      <c r="B28" s="576" t="s">
        <v>631</v>
      </c>
      <c r="C28" s="579">
        <v>76</v>
      </c>
      <c r="D28" s="612">
        <v>0</v>
      </c>
      <c r="E28" s="612">
        <v>0</v>
      </c>
    </row>
    <row r="29" spans="1:5" ht="12.75">
      <c r="A29" s="608" t="s">
        <v>653</v>
      </c>
      <c r="B29" s="576" t="s">
        <v>631</v>
      </c>
      <c r="C29" s="578">
        <v>0</v>
      </c>
      <c r="D29" s="615">
        <v>0</v>
      </c>
      <c r="E29" s="615">
        <v>0</v>
      </c>
    </row>
    <row r="30" spans="1:5" ht="12.75">
      <c r="A30" s="608" t="s">
        <v>654</v>
      </c>
      <c r="B30" s="576" t="s">
        <v>631</v>
      </c>
      <c r="C30" s="579">
        <v>0</v>
      </c>
      <c r="D30" s="612">
        <v>0</v>
      </c>
      <c r="E30" s="612">
        <v>0</v>
      </c>
    </row>
    <row r="31" spans="1:5" ht="12.75">
      <c r="A31" s="608" t="s">
        <v>655</v>
      </c>
      <c r="B31" s="576" t="s">
        <v>645</v>
      </c>
      <c r="C31" s="579">
        <v>34</v>
      </c>
      <c r="D31" s="612">
        <v>0</v>
      </c>
      <c r="E31" s="612">
        <v>0</v>
      </c>
    </row>
    <row r="32" spans="1:6" ht="12.75">
      <c r="A32" s="613" t="s">
        <v>656</v>
      </c>
      <c r="B32" s="580" t="s">
        <v>631</v>
      </c>
      <c r="C32" s="581">
        <v>6.6</v>
      </c>
      <c r="D32" s="614">
        <v>231000</v>
      </c>
      <c r="E32" s="614">
        <v>194820</v>
      </c>
      <c r="F32" s="651">
        <v>5.1</v>
      </c>
    </row>
    <row r="33" spans="1:6" ht="12.75">
      <c r="A33" s="613" t="s">
        <v>657</v>
      </c>
      <c r="B33" s="580" t="s">
        <v>631</v>
      </c>
      <c r="C33" s="581">
        <v>4</v>
      </c>
      <c r="D33" s="614">
        <v>2400000</v>
      </c>
      <c r="E33" s="614">
        <v>2400000</v>
      </c>
      <c r="F33" s="651">
        <v>4</v>
      </c>
    </row>
    <row r="34" spans="1:5" ht="12.75">
      <c r="A34" s="608" t="s">
        <v>658</v>
      </c>
      <c r="B34" s="576" t="s">
        <v>631</v>
      </c>
      <c r="C34" s="582">
        <v>0</v>
      </c>
      <c r="D34" s="616">
        <v>0</v>
      </c>
      <c r="E34" s="616">
        <v>0</v>
      </c>
    </row>
    <row r="35" spans="1:5" ht="12.75">
      <c r="A35" s="608" t="s">
        <v>659</v>
      </c>
      <c r="B35" s="576" t="s">
        <v>631</v>
      </c>
      <c r="C35" s="582">
        <v>3</v>
      </c>
      <c r="D35" s="616">
        <v>0</v>
      </c>
      <c r="E35" s="616">
        <v>0</v>
      </c>
    </row>
    <row r="36" spans="1:5" ht="12.75">
      <c r="A36" s="608" t="s">
        <v>660</v>
      </c>
      <c r="B36" s="576" t="s">
        <v>631</v>
      </c>
      <c r="C36" s="582">
        <v>1</v>
      </c>
      <c r="D36" s="616">
        <v>0</v>
      </c>
      <c r="E36" s="616">
        <v>0</v>
      </c>
    </row>
    <row r="37" spans="1:6" ht="12.75">
      <c r="A37" s="613" t="s">
        <v>661</v>
      </c>
      <c r="B37" s="580" t="s">
        <v>631</v>
      </c>
      <c r="C37" s="583">
        <v>71</v>
      </c>
      <c r="D37" s="617">
        <v>3786667</v>
      </c>
      <c r="E37" s="617">
        <v>3306667</v>
      </c>
      <c r="F37" s="652">
        <v>62</v>
      </c>
    </row>
    <row r="38" spans="1:5" ht="12.75">
      <c r="A38" s="608" t="s">
        <v>662</v>
      </c>
      <c r="B38" s="576" t="s">
        <v>631</v>
      </c>
      <c r="C38" s="579">
        <v>70</v>
      </c>
      <c r="D38" s="612">
        <v>0</v>
      </c>
      <c r="E38" s="612">
        <v>0</v>
      </c>
    </row>
    <row r="39" spans="1:5" ht="12.75">
      <c r="A39" s="641" t="s">
        <v>649</v>
      </c>
      <c r="B39" s="576"/>
      <c r="C39" s="576"/>
      <c r="D39" s="609"/>
      <c r="E39" s="609"/>
    </row>
    <row r="40" spans="1:6" ht="12.75">
      <c r="A40" s="613" t="s">
        <v>663</v>
      </c>
      <c r="B40" s="580" t="s">
        <v>631</v>
      </c>
      <c r="C40" s="583">
        <v>70</v>
      </c>
      <c r="D40" s="617">
        <v>1866667</v>
      </c>
      <c r="E40" s="617">
        <v>1466667</v>
      </c>
      <c r="F40" s="652">
        <v>55</v>
      </c>
    </row>
    <row r="41" spans="1:5" ht="12.75">
      <c r="A41" s="608" t="s">
        <v>664</v>
      </c>
      <c r="B41" s="576" t="s">
        <v>631</v>
      </c>
      <c r="C41" s="579">
        <v>68</v>
      </c>
      <c r="D41" s="612">
        <v>0</v>
      </c>
      <c r="E41" s="612">
        <v>0</v>
      </c>
    </row>
    <row r="42" spans="1:5" ht="12.75">
      <c r="A42" s="608" t="s">
        <v>665</v>
      </c>
      <c r="B42" s="576" t="s">
        <v>631</v>
      </c>
      <c r="C42" s="579">
        <v>4</v>
      </c>
      <c r="D42" s="612">
        <v>0</v>
      </c>
      <c r="E42" s="612">
        <v>0</v>
      </c>
    </row>
    <row r="43" spans="1:7" ht="12.75">
      <c r="A43" s="618" t="s">
        <v>666</v>
      </c>
      <c r="B43" s="580"/>
      <c r="C43" s="580"/>
      <c r="D43" s="631">
        <f>D17+D22+D26+D32+D33+D37+D40</f>
        <v>42091534</v>
      </c>
      <c r="E43" s="631">
        <f>E17+E22+E26+E32+E33+E37+E40</f>
        <v>37646584</v>
      </c>
      <c r="G43" s="650"/>
    </row>
    <row r="44" spans="1:5" ht="12.75">
      <c r="A44" s="608" t="s">
        <v>667</v>
      </c>
      <c r="B44" s="576"/>
      <c r="C44" s="576"/>
      <c r="D44" s="609"/>
      <c r="E44" s="609"/>
    </row>
    <row r="45" spans="1:5" ht="12.75">
      <c r="A45" s="632" t="s">
        <v>668</v>
      </c>
      <c r="B45" s="577" t="s">
        <v>631</v>
      </c>
      <c r="C45" s="633">
        <v>0</v>
      </c>
      <c r="D45" s="634">
        <v>2890584</v>
      </c>
      <c r="E45" s="634">
        <v>2890584</v>
      </c>
    </row>
    <row r="46" spans="1:5" ht="12.75">
      <c r="A46" s="619" t="s">
        <v>717</v>
      </c>
      <c r="B46" s="584" t="s">
        <v>718</v>
      </c>
      <c r="C46" s="585"/>
      <c r="D46" s="620">
        <v>3000000</v>
      </c>
      <c r="E46" s="620">
        <v>3000000</v>
      </c>
    </row>
    <row r="47" spans="1:5" ht="12.75">
      <c r="A47" s="619" t="s">
        <v>669</v>
      </c>
      <c r="B47" s="584" t="s">
        <v>631</v>
      </c>
      <c r="C47" s="585">
        <v>0.3354</v>
      </c>
      <c r="D47" s="620">
        <v>0</v>
      </c>
      <c r="E47" s="620">
        <v>0</v>
      </c>
    </row>
    <row r="48" spans="1:7" ht="12.75">
      <c r="A48" s="619" t="s">
        <v>670</v>
      </c>
      <c r="B48" s="584" t="s">
        <v>631</v>
      </c>
      <c r="C48" s="586">
        <v>1</v>
      </c>
      <c r="D48" s="620">
        <v>110720</v>
      </c>
      <c r="E48" s="620">
        <v>55360</v>
      </c>
      <c r="F48" s="653">
        <v>1</v>
      </c>
      <c r="G48" s="650"/>
    </row>
    <row r="49" spans="1:7" ht="12.75">
      <c r="A49" s="619" t="s">
        <v>671</v>
      </c>
      <c r="B49" s="584" t="s">
        <v>631</v>
      </c>
      <c r="C49" s="586">
        <v>9</v>
      </c>
      <c r="D49" s="620">
        <v>2465000</v>
      </c>
      <c r="E49" s="620">
        <v>2535000</v>
      </c>
      <c r="F49" s="653">
        <v>17</v>
      </c>
      <c r="G49" s="650"/>
    </row>
    <row r="50" spans="1:7" ht="12.75">
      <c r="A50" s="619" t="s">
        <v>672</v>
      </c>
      <c r="B50" s="584" t="s">
        <v>673</v>
      </c>
      <c r="C50" s="586">
        <v>12</v>
      </c>
      <c r="D50" s="620">
        <v>2500000</v>
      </c>
      <c r="E50" s="620">
        <v>2500000</v>
      </c>
      <c r="G50" s="650"/>
    </row>
    <row r="51" spans="1:7" ht="12.75">
      <c r="A51" s="619" t="s">
        <v>687</v>
      </c>
      <c r="B51" s="584" t="s">
        <v>631</v>
      </c>
      <c r="C51" s="587">
        <v>5.32</v>
      </c>
      <c r="D51" s="620">
        <v>8682240</v>
      </c>
      <c r="E51" s="620">
        <v>8600640</v>
      </c>
      <c r="F51" s="654">
        <v>5.27</v>
      </c>
      <c r="G51" s="650"/>
    </row>
    <row r="52" spans="1:7" ht="12.75">
      <c r="A52" s="619" t="s">
        <v>674</v>
      </c>
      <c r="B52" s="584" t="s">
        <v>631</v>
      </c>
      <c r="C52" s="586">
        <v>0</v>
      </c>
      <c r="D52" s="620">
        <v>6586112</v>
      </c>
      <c r="E52" s="620">
        <v>6586112</v>
      </c>
      <c r="G52" s="650"/>
    </row>
    <row r="53" spans="1:7" ht="12.75">
      <c r="A53" s="619" t="s">
        <v>719</v>
      </c>
      <c r="B53" s="584"/>
      <c r="C53" s="586"/>
      <c r="D53" s="620">
        <v>35112</v>
      </c>
      <c r="E53" s="620">
        <v>0</v>
      </c>
      <c r="G53" s="650"/>
    </row>
    <row r="54" spans="1:7" ht="12.75">
      <c r="A54" s="635" t="s">
        <v>689</v>
      </c>
      <c r="B54" s="584"/>
      <c r="C54" s="586"/>
      <c r="D54" s="636">
        <f>SUM(D46:D53)</f>
        <v>23379184</v>
      </c>
      <c r="E54" s="636">
        <f>SUM(E46:E53)</f>
        <v>23277112</v>
      </c>
      <c r="G54" s="650"/>
    </row>
    <row r="55" spans="1:7" ht="12.75">
      <c r="A55" s="621" t="s">
        <v>675</v>
      </c>
      <c r="B55" s="588">
        <v>1140</v>
      </c>
      <c r="C55" s="588">
        <v>1719</v>
      </c>
      <c r="D55" s="638">
        <v>1945980</v>
      </c>
      <c r="E55" s="638">
        <v>1959660</v>
      </c>
      <c r="F55" s="655">
        <v>1719</v>
      </c>
      <c r="G55" s="650"/>
    </row>
    <row r="56" spans="1:7" ht="12.75">
      <c r="A56" s="640" t="s">
        <v>691</v>
      </c>
      <c r="B56" s="588"/>
      <c r="C56" s="588"/>
      <c r="D56" s="656">
        <f>D15+D43+D45+D54+D55</f>
        <v>126037822</v>
      </c>
      <c r="E56" s="656">
        <f>E15+E43+E45+E54+E55</f>
        <v>121596080</v>
      </c>
      <c r="G56" s="650"/>
    </row>
    <row r="57" spans="1:5" ht="12.75">
      <c r="A57" s="621" t="s">
        <v>688</v>
      </c>
      <c r="B57" s="588"/>
      <c r="C57" s="588"/>
      <c r="D57" s="639"/>
      <c r="E57" s="639"/>
    </row>
    <row r="58" spans="1:7" ht="12.75">
      <c r="A58" s="621" t="s">
        <v>690</v>
      </c>
      <c r="B58" s="588"/>
      <c r="C58" s="588"/>
      <c r="D58" s="637">
        <f>SUM(D56:D57)</f>
        <v>126037822</v>
      </c>
      <c r="E58" s="637">
        <f>SUM(E56:E57)</f>
        <v>121596080</v>
      </c>
      <c r="G58" s="650"/>
    </row>
    <row r="59" spans="1:5" ht="13.5" thickBot="1">
      <c r="A59" s="622"/>
      <c r="B59" s="623"/>
      <c r="C59" s="623"/>
      <c r="D59" s="624"/>
      <c r="E59" s="624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tabSelected="1" view="pageLayout" workbookViewId="0" topLeftCell="A1">
      <selection activeCell="D14" sqref="D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03" t="str">
        <f>+CONCATENATE("K I M U T A T Á S",CHAR(10),"a ",LEFT(ÖSSZEFÜGGÉSEK!A5,4),". évben céljelleggel juttatott támogatásokról")</f>
        <v>K I M U T A T Á S
a 2017. évben céljelleggel juttatott támogatásokról</v>
      </c>
      <c r="B1" s="803"/>
      <c r="C1" s="803"/>
      <c r="D1" s="803"/>
    </row>
    <row r="2" spans="1:4" ht="17.25" customHeight="1">
      <c r="A2" s="407"/>
      <c r="B2" s="407"/>
      <c r="C2" s="407"/>
      <c r="D2" s="407"/>
    </row>
    <row r="3" spans="1:4" ht="13.5" thickBot="1">
      <c r="A3" s="228"/>
      <c r="B3" s="228"/>
      <c r="C3" s="800" t="s">
        <v>54</v>
      </c>
      <c r="D3" s="800"/>
    </row>
    <row r="4" spans="1:4" ht="42.75" customHeight="1" thickBot="1">
      <c r="A4" s="408" t="s">
        <v>70</v>
      </c>
      <c r="B4" s="409" t="s">
        <v>125</v>
      </c>
      <c r="C4" s="409" t="s">
        <v>126</v>
      </c>
      <c r="D4" s="410" t="s">
        <v>677</v>
      </c>
    </row>
    <row r="5" spans="1:4" ht="15.75" customHeight="1">
      <c r="A5" s="229" t="s">
        <v>17</v>
      </c>
      <c r="B5" s="592" t="s">
        <v>676</v>
      </c>
      <c r="C5" s="592" t="s">
        <v>713</v>
      </c>
      <c r="D5" s="594">
        <v>145000</v>
      </c>
    </row>
    <row r="6" spans="1:4" ht="15.75" customHeight="1">
      <c r="A6" s="230" t="s">
        <v>18</v>
      </c>
      <c r="B6" s="602" t="s">
        <v>716</v>
      </c>
      <c r="C6" s="597" t="s">
        <v>684</v>
      </c>
      <c r="D6" s="593"/>
    </row>
    <row r="7" spans="1:4" ht="15.75" customHeight="1">
      <c r="A7" s="230" t="s">
        <v>19</v>
      </c>
      <c r="B7" s="595" t="s">
        <v>678</v>
      </c>
      <c r="C7" s="591" t="s">
        <v>679</v>
      </c>
      <c r="D7" s="603">
        <v>180000</v>
      </c>
    </row>
    <row r="8" spans="1:4" ht="15.75" customHeight="1">
      <c r="A8" s="230" t="s">
        <v>20</v>
      </c>
      <c r="B8" s="596" t="s">
        <v>680</v>
      </c>
      <c r="C8" s="596" t="s">
        <v>714</v>
      </c>
      <c r="D8" s="603">
        <v>190000</v>
      </c>
    </row>
    <row r="9" spans="1:4" ht="15.75" customHeight="1">
      <c r="A9" s="230" t="s">
        <v>21</v>
      </c>
      <c r="B9" s="597" t="s">
        <v>681</v>
      </c>
      <c r="C9" s="597" t="s">
        <v>683</v>
      </c>
      <c r="D9" s="598">
        <v>20000</v>
      </c>
    </row>
    <row r="10" spans="1:4" ht="15.75" customHeight="1">
      <c r="A10" s="230" t="s">
        <v>22</v>
      </c>
      <c r="B10" s="597" t="s">
        <v>682</v>
      </c>
      <c r="C10" s="597" t="s">
        <v>684</v>
      </c>
      <c r="D10" s="598">
        <v>21000</v>
      </c>
    </row>
    <row r="11" spans="1:4" ht="15.75" customHeight="1">
      <c r="A11" s="230" t="s">
        <v>23</v>
      </c>
      <c r="B11" s="597" t="s">
        <v>715</v>
      </c>
      <c r="C11" s="597" t="s">
        <v>684</v>
      </c>
      <c r="D11" s="598"/>
    </row>
    <row r="12" spans="1:4" ht="15.75" customHeight="1">
      <c r="A12" s="230" t="s">
        <v>24</v>
      </c>
      <c r="B12" s="597" t="s">
        <v>685</v>
      </c>
      <c r="C12" s="597" t="s">
        <v>684</v>
      </c>
      <c r="D12" s="598">
        <v>280000</v>
      </c>
    </row>
    <row r="13" spans="1:4" ht="15.75" customHeight="1">
      <c r="A13" s="230" t="s">
        <v>25</v>
      </c>
      <c r="B13" s="597" t="s">
        <v>686</v>
      </c>
      <c r="C13" s="597" t="s">
        <v>684</v>
      </c>
      <c r="D13" s="598">
        <v>1164000</v>
      </c>
    </row>
    <row r="14" spans="1:4" ht="15.75" customHeight="1">
      <c r="A14" s="230" t="s">
        <v>42</v>
      </c>
      <c r="B14" s="32"/>
      <c r="C14" s="32"/>
      <c r="D14" s="33"/>
    </row>
    <row r="15" spans="1:4" ht="15.75" customHeight="1">
      <c r="A15" s="230" t="s">
        <v>43</v>
      </c>
      <c r="B15" s="32"/>
      <c r="C15" s="32"/>
      <c r="D15" s="33"/>
    </row>
    <row r="16" spans="1:4" ht="15.75" customHeight="1">
      <c r="A16" s="230" t="s">
        <v>44</v>
      </c>
      <c r="B16" s="32"/>
      <c r="C16" s="32"/>
      <c r="D16" s="33"/>
    </row>
    <row r="17" spans="1:4" ht="15.75" customHeight="1">
      <c r="A17" s="230" t="s">
        <v>45</v>
      </c>
      <c r="B17" s="32"/>
      <c r="C17" s="32"/>
      <c r="D17" s="33"/>
    </row>
    <row r="18" spans="1:4" ht="15.75" customHeight="1">
      <c r="A18" s="230" t="s">
        <v>127</v>
      </c>
      <c r="B18" s="32"/>
      <c r="C18" s="32"/>
      <c r="D18" s="91"/>
    </row>
    <row r="19" spans="1:4" ht="15.75" customHeight="1">
      <c r="A19" s="230" t="s">
        <v>128</v>
      </c>
      <c r="B19" s="32"/>
      <c r="C19" s="32"/>
      <c r="D19" s="91"/>
    </row>
    <row r="20" spans="1:4" ht="15.75" customHeight="1">
      <c r="A20" s="230" t="s">
        <v>129</v>
      </c>
      <c r="B20" s="32"/>
      <c r="C20" s="32"/>
      <c r="D20" s="91"/>
    </row>
    <row r="21" spans="1:4" ht="15.75" customHeight="1" thickBot="1">
      <c r="A21" s="231" t="s">
        <v>130</v>
      </c>
      <c r="B21" s="34"/>
      <c r="C21" s="34"/>
      <c r="D21" s="92"/>
    </row>
    <row r="22" spans="1:4" ht="15.75" customHeight="1" thickBot="1">
      <c r="A22" s="801" t="s">
        <v>52</v>
      </c>
      <c r="B22" s="802"/>
      <c r="C22" s="232"/>
      <c r="D22" s="233">
        <f>SUM(D5:D21)</f>
        <v>2000000</v>
      </c>
    </row>
    <row r="23" spans="1:4" ht="13.5" thickBot="1">
      <c r="A23" s="604" t="s">
        <v>199</v>
      </c>
      <c r="B23" s="605"/>
      <c r="C23" s="605"/>
      <c r="D23" s="606"/>
    </row>
  </sheetData>
  <sheetProtection/>
  <mergeCells count="3">
    <mergeCell ref="C3:D3"/>
    <mergeCell ref="A22:B22"/>
    <mergeCell ref="A1:D1"/>
  </mergeCells>
  <conditionalFormatting sqref="D22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804"/>
      <c r="C2" s="805"/>
      <c r="D2" s="777"/>
    </row>
    <row r="3" spans="2:4" ht="12.75">
      <c r="B3" s="720"/>
      <c r="C3" s="721"/>
      <c r="D3" s="719"/>
    </row>
    <row r="4" spans="1:4" ht="15">
      <c r="A4" s="806" t="s">
        <v>730</v>
      </c>
      <c r="B4" s="806"/>
      <c r="C4" s="806"/>
      <c r="D4" s="806"/>
    </row>
    <row r="5" spans="1:4" ht="15">
      <c r="A5" s="806" t="s">
        <v>754</v>
      </c>
      <c r="B5" s="806"/>
      <c r="C5" s="806"/>
      <c r="D5" s="806"/>
    </row>
    <row r="8" ht="12.75">
      <c r="D8" s="722" t="s">
        <v>731</v>
      </c>
    </row>
    <row r="9" spans="1:5" ht="12.75">
      <c r="A9" s="572" t="s">
        <v>732</v>
      </c>
      <c r="B9" s="723" t="s">
        <v>733</v>
      </c>
      <c r="C9" s="724" t="s">
        <v>733</v>
      </c>
      <c r="D9" s="725" t="s">
        <v>734</v>
      </c>
      <c r="E9" s="726"/>
    </row>
    <row r="10" spans="1:5" ht="13.5" thickBot="1">
      <c r="A10" s="727"/>
      <c r="B10" s="728" t="s">
        <v>735</v>
      </c>
      <c r="C10" s="729" t="s">
        <v>736</v>
      </c>
      <c r="D10" s="730" t="s">
        <v>737</v>
      </c>
      <c r="E10" s="726" t="s">
        <v>755</v>
      </c>
    </row>
    <row r="11" spans="1:5" ht="13.5" thickTop="1">
      <c r="A11" s="731" t="s">
        <v>738</v>
      </c>
      <c r="B11" s="731">
        <v>1</v>
      </c>
      <c r="C11" s="731">
        <v>0</v>
      </c>
      <c r="D11" s="731">
        <f>SUM(B11:C11)</f>
        <v>1</v>
      </c>
      <c r="E11" s="734"/>
    </row>
    <row r="12" spans="1:5" ht="12.75">
      <c r="A12" s="572" t="s">
        <v>739</v>
      </c>
      <c r="B12" s="572">
        <v>0</v>
      </c>
      <c r="C12" s="572">
        <v>7</v>
      </c>
      <c r="D12" s="572">
        <f aca="true" t="shared" si="0" ref="D12:D26">SUM(B12:C12)</f>
        <v>7</v>
      </c>
      <c r="E12" s="734">
        <v>1</v>
      </c>
    </row>
    <row r="13" spans="1:5" ht="12.75">
      <c r="A13" s="572" t="s">
        <v>740</v>
      </c>
      <c r="B13" s="572">
        <v>1</v>
      </c>
      <c r="C13" s="572">
        <v>0.25</v>
      </c>
      <c r="D13" s="572">
        <f t="shared" si="0"/>
        <v>1.25</v>
      </c>
      <c r="E13" s="734"/>
    </row>
    <row r="14" spans="1:5" ht="12.75">
      <c r="A14" s="572" t="s">
        <v>741</v>
      </c>
      <c r="B14" s="572">
        <v>1</v>
      </c>
      <c r="C14" s="572">
        <v>0</v>
      </c>
      <c r="D14" s="572">
        <f t="shared" si="0"/>
        <v>1</v>
      </c>
      <c r="E14" s="734"/>
    </row>
    <row r="15" spans="1:5" ht="15.75" thickBot="1">
      <c r="A15" s="732" t="s">
        <v>221</v>
      </c>
      <c r="B15" s="732">
        <f>SUM(B11:B14)</f>
        <v>3</v>
      </c>
      <c r="C15" s="732">
        <f>SUM(C11:C14)</f>
        <v>7.25</v>
      </c>
      <c r="D15" s="732">
        <f>SUM(D11:D14)</f>
        <v>10.25</v>
      </c>
      <c r="E15" s="732">
        <f>SUM(E11:E14)</f>
        <v>1</v>
      </c>
    </row>
    <row r="16" spans="1:5" ht="13.5" thickTop="1">
      <c r="A16" s="731" t="s">
        <v>742</v>
      </c>
      <c r="B16" s="731">
        <v>4</v>
      </c>
      <c r="C16" s="731"/>
      <c r="D16" s="731">
        <f t="shared" si="0"/>
        <v>4</v>
      </c>
      <c r="E16" s="734"/>
    </row>
    <row r="17" spans="1:5" ht="12.75">
      <c r="A17" s="572" t="s">
        <v>743</v>
      </c>
      <c r="B17" s="572">
        <v>1</v>
      </c>
      <c r="C17" s="572"/>
      <c r="D17" s="572">
        <f t="shared" si="0"/>
        <v>1</v>
      </c>
      <c r="E17" s="734"/>
    </row>
    <row r="18" spans="1:5" ht="12.75">
      <c r="A18" t="s">
        <v>744</v>
      </c>
      <c r="B18" s="572">
        <v>2</v>
      </c>
      <c r="D18" s="572">
        <f t="shared" si="0"/>
        <v>2</v>
      </c>
      <c r="E18" s="734"/>
    </row>
    <row r="19" spans="1:5" ht="12.75">
      <c r="A19" s="572" t="s">
        <v>745</v>
      </c>
      <c r="B19" s="572">
        <v>4</v>
      </c>
      <c r="C19" s="572"/>
      <c r="D19" s="572">
        <f t="shared" si="0"/>
        <v>4</v>
      </c>
      <c r="E19" s="734"/>
    </row>
    <row r="20" spans="1:5" ht="15.75" thickBot="1">
      <c r="A20" s="732" t="s">
        <v>756</v>
      </c>
      <c r="B20" s="732">
        <f>SUM(B16:B19)</f>
        <v>11</v>
      </c>
      <c r="C20" s="732">
        <f>SUM(C16:C19)</f>
        <v>0</v>
      </c>
      <c r="D20" s="732">
        <f>SUM(D16:D19)</f>
        <v>11</v>
      </c>
      <c r="E20" s="734"/>
    </row>
    <row r="21" spans="1:5" ht="13.5" thickTop="1">
      <c r="A21" s="572" t="s">
        <v>746</v>
      </c>
      <c r="B21" s="572">
        <v>4</v>
      </c>
      <c r="C21" s="572"/>
      <c r="D21" s="572">
        <f t="shared" si="0"/>
        <v>4</v>
      </c>
      <c r="E21" s="734"/>
    </row>
    <row r="22" spans="1:5" ht="12.75">
      <c r="A22" s="572" t="s">
        <v>747</v>
      </c>
      <c r="B22" s="572">
        <v>10.79</v>
      </c>
      <c r="C22" s="572"/>
      <c r="D22" s="572">
        <f t="shared" si="0"/>
        <v>10.79</v>
      </c>
      <c r="E22" s="734">
        <v>0.79</v>
      </c>
    </row>
    <row r="23" spans="1:5" ht="12.75">
      <c r="A23" s="572" t="s">
        <v>748</v>
      </c>
      <c r="B23" s="572"/>
      <c r="C23" s="572"/>
      <c r="D23" s="572">
        <f t="shared" si="0"/>
        <v>0</v>
      </c>
      <c r="E23" s="734"/>
    </row>
    <row r="24" spans="1:5" ht="12.75">
      <c r="A24" s="572" t="s">
        <v>749</v>
      </c>
      <c r="B24" s="572">
        <v>2</v>
      </c>
      <c r="C24" s="572">
        <v>0.75</v>
      </c>
      <c r="D24" s="572">
        <f t="shared" si="0"/>
        <v>2.75</v>
      </c>
      <c r="E24" s="734"/>
    </row>
    <row r="25" spans="1:5" ht="12.75">
      <c r="A25" s="572" t="s">
        <v>750</v>
      </c>
      <c r="B25" s="572">
        <v>1</v>
      </c>
      <c r="C25" s="572"/>
      <c r="D25" s="572">
        <f t="shared" si="0"/>
        <v>1</v>
      </c>
      <c r="E25" s="734"/>
    </row>
    <row r="26" spans="1:5" ht="12.75">
      <c r="A26" s="572" t="s">
        <v>751</v>
      </c>
      <c r="B26" s="572">
        <v>1</v>
      </c>
      <c r="C26" s="572"/>
      <c r="D26" s="572">
        <f t="shared" si="0"/>
        <v>1</v>
      </c>
      <c r="E26" s="734"/>
    </row>
    <row r="27" spans="1:5" ht="15.75" thickBot="1">
      <c r="A27" s="732" t="s">
        <v>752</v>
      </c>
      <c r="B27" s="732">
        <f>SUM(B21:B26)</f>
        <v>18.79</v>
      </c>
      <c r="C27" s="732">
        <f>SUM(C21:C26)</f>
        <v>0.75</v>
      </c>
      <c r="D27" s="732">
        <f>SUM(D21:D26)</f>
        <v>19.54</v>
      </c>
      <c r="E27" s="732">
        <f>SUM(E21:E26)</f>
        <v>0.79</v>
      </c>
    </row>
    <row r="28" spans="1:5" ht="15.75" thickTop="1">
      <c r="A28" s="733" t="s">
        <v>753</v>
      </c>
      <c r="B28" s="733">
        <f>B15+B20+B27</f>
        <v>32.79</v>
      </c>
      <c r="C28" s="733">
        <f>C15+C20+C27</f>
        <v>8</v>
      </c>
      <c r="D28" s="733">
        <f>D15+D20+D27</f>
        <v>40.79</v>
      </c>
      <c r="E28" s="733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zoomScale="110" zoomScaleNormal="110" zoomScaleSheetLayoutView="100" workbookViewId="0" topLeftCell="A58">
      <selection activeCell="C94" sqref="C94"/>
    </sheetView>
  </sheetViews>
  <sheetFormatPr defaultColWidth="9.00390625" defaultRowHeight="12.75"/>
  <cols>
    <col min="1" max="1" width="9.50390625" style="412" customWidth="1"/>
    <col min="2" max="2" width="91.625" style="412" customWidth="1"/>
    <col min="3" max="3" width="21.625" style="413" customWidth="1"/>
    <col min="4" max="16384" width="9.375" style="445" customWidth="1"/>
  </cols>
  <sheetData>
    <row r="1" spans="1:3" ht="15.75" customHeight="1">
      <c r="A1" s="743" t="s">
        <v>14</v>
      </c>
      <c r="B1" s="743"/>
      <c r="C1" s="743"/>
    </row>
    <row r="2" spans="1:3" ht="15.75" customHeight="1" thickBot="1">
      <c r="A2" s="744" t="s">
        <v>708</v>
      </c>
      <c r="B2" s="744"/>
      <c r="C2" s="334" t="s">
        <v>758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2017. évi előirányzat</v>
      </c>
    </row>
    <row r="4" spans="1:3" s="446" customFormat="1" ht="12" customHeight="1" thickBot="1">
      <c r="A4" s="440" t="s">
        <v>499</v>
      </c>
      <c r="B4" s="441" t="s">
        <v>500</v>
      </c>
      <c r="C4" s="442" t="s">
        <v>501</v>
      </c>
    </row>
    <row r="5" spans="1:3" s="447" customFormat="1" ht="12" customHeight="1" thickBot="1">
      <c r="A5" s="20" t="s">
        <v>17</v>
      </c>
      <c r="B5" s="21" t="s">
        <v>251</v>
      </c>
      <c r="C5" s="324">
        <f>+C6+C7+C8+C9+C10+C11</f>
        <v>121596080</v>
      </c>
    </row>
    <row r="6" spans="1:3" s="447" customFormat="1" ht="12" customHeight="1">
      <c r="A6" s="15" t="s">
        <v>99</v>
      </c>
      <c r="B6" s="448" t="s">
        <v>252</v>
      </c>
      <c r="C6" s="682">
        <v>55822140</v>
      </c>
    </row>
    <row r="7" spans="1:3" s="447" customFormat="1" ht="12" customHeight="1">
      <c r="A7" s="14" t="s">
        <v>100</v>
      </c>
      <c r="B7" s="449" t="s">
        <v>253</v>
      </c>
      <c r="C7" s="682">
        <v>37646584</v>
      </c>
    </row>
    <row r="8" spans="1:3" s="447" customFormat="1" ht="12" customHeight="1">
      <c r="A8" s="14" t="s">
        <v>101</v>
      </c>
      <c r="B8" s="449" t="s">
        <v>254</v>
      </c>
      <c r="C8" s="682">
        <v>23277112</v>
      </c>
    </row>
    <row r="9" spans="1:3" s="447" customFormat="1" ht="12" customHeight="1">
      <c r="A9" s="14" t="s">
        <v>102</v>
      </c>
      <c r="B9" s="449" t="s">
        <v>255</v>
      </c>
      <c r="C9" s="682">
        <v>1959660</v>
      </c>
    </row>
    <row r="10" spans="1:3" s="447" customFormat="1" ht="12" customHeight="1">
      <c r="A10" s="14" t="s">
        <v>146</v>
      </c>
      <c r="B10" s="320" t="s">
        <v>435</v>
      </c>
      <c r="C10" s="682">
        <v>2890584</v>
      </c>
    </row>
    <row r="11" spans="1:3" s="447" customFormat="1" ht="12" customHeight="1" thickBot="1">
      <c r="A11" s="16" t="s">
        <v>103</v>
      </c>
      <c r="B11" s="321" t="s">
        <v>436</v>
      </c>
      <c r="C11" s="326"/>
    </row>
    <row r="12" spans="1:3" s="447" customFormat="1" ht="12" customHeight="1" thickBot="1">
      <c r="A12" s="20" t="s">
        <v>18</v>
      </c>
      <c r="B12" s="319" t="s">
        <v>256</v>
      </c>
      <c r="C12" s="324">
        <f>+C13+C14+C15+C16+C17</f>
        <v>11604000</v>
      </c>
    </row>
    <row r="13" spans="1:3" s="447" customFormat="1" ht="12" customHeight="1">
      <c r="A13" s="15" t="s">
        <v>105</v>
      </c>
      <c r="B13" s="448" t="s">
        <v>257</v>
      </c>
      <c r="C13" s="327"/>
    </row>
    <row r="14" spans="1:3" s="447" customFormat="1" ht="12" customHeight="1">
      <c r="A14" s="14" t="s">
        <v>106</v>
      </c>
      <c r="B14" s="449" t="s">
        <v>258</v>
      </c>
      <c r="C14" s="326"/>
    </row>
    <row r="15" spans="1:3" s="447" customFormat="1" ht="12" customHeight="1">
      <c r="A15" s="14" t="s">
        <v>107</v>
      </c>
      <c r="B15" s="449" t="s">
        <v>427</v>
      </c>
      <c r="C15" s="326"/>
    </row>
    <row r="16" spans="1:3" s="447" customFormat="1" ht="12" customHeight="1">
      <c r="A16" s="14" t="s">
        <v>108</v>
      </c>
      <c r="B16" s="449" t="s">
        <v>428</v>
      </c>
      <c r="C16" s="326"/>
    </row>
    <row r="17" spans="1:3" s="447" customFormat="1" ht="12" customHeight="1">
      <c r="A17" s="14" t="s">
        <v>109</v>
      </c>
      <c r="B17" s="449" t="s">
        <v>259</v>
      </c>
      <c r="C17" s="682">
        <v>11604000</v>
      </c>
    </row>
    <row r="18" spans="1:3" s="447" customFormat="1" ht="12" customHeight="1" thickBot="1">
      <c r="A18" s="16" t="s">
        <v>117</v>
      </c>
      <c r="B18" s="321" t="s">
        <v>260</v>
      </c>
      <c r="C18" s="328"/>
    </row>
    <row r="19" spans="1:3" s="447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7" customFormat="1" ht="12" customHeight="1">
      <c r="A20" s="15" t="s">
        <v>88</v>
      </c>
      <c r="B20" s="448" t="s">
        <v>262</v>
      </c>
      <c r="C20" s="327"/>
    </row>
    <row r="21" spans="1:3" s="447" customFormat="1" ht="12" customHeight="1">
      <c r="A21" s="14" t="s">
        <v>89</v>
      </c>
      <c r="B21" s="449" t="s">
        <v>263</v>
      </c>
      <c r="C21" s="326"/>
    </row>
    <row r="22" spans="1:3" s="447" customFormat="1" ht="12" customHeight="1">
      <c r="A22" s="14" t="s">
        <v>90</v>
      </c>
      <c r="B22" s="449" t="s">
        <v>429</v>
      </c>
      <c r="C22" s="326"/>
    </row>
    <row r="23" spans="1:3" s="447" customFormat="1" ht="12" customHeight="1">
      <c r="A23" s="14" t="s">
        <v>91</v>
      </c>
      <c r="B23" s="449" t="s">
        <v>430</v>
      </c>
      <c r="C23" s="326"/>
    </row>
    <row r="24" spans="1:3" s="447" customFormat="1" ht="12" customHeight="1">
      <c r="A24" s="14" t="s">
        <v>168</v>
      </c>
      <c r="B24" s="449" t="s">
        <v>264</v>
      </c>
      <c r="C24" s="326"/>
    </row>
    <row r="25" spans="1:3" s="447" customFormat="1" ht="12" customHeight="1" thickBot="1">
      <c r="A25" s="16" t="s">
        <v>169</v>
      </c>
      <c r="B25" s="450" t="s">
        <v>265</v>
      </c>
      <c r="C25" s="328"/>
    </row>
    <row r="26" spans="1:3" s="447" customFormat="1" ht="12" customHeight="1" thickBot="1">
      <c r="A26" s="20" t="s">
        <v>170</v>
      </c>
      <c r="B26" s="21" t="s">
        <v>266</v>
      </c>
      <c r="C26" s="330">
        <f>+C27+C31+C32+C33</f>
        <v>77700000</v>
      </c>
    </row>
    <row r="27" spans="1:3" s="447" customFormat="1" ht="12" customHeight="1">
      <c r="A27" s="15" t="s">
        <v>267</v>
      </c>
      <c r="B27" s="448" t="s">
        <v>442</v>
      </c>
      <c r="C27" s="443">
        <v>69650000</v>
      </c>
    </row>
    <row r="28" spans="1:3" s="447" customFormat="1" ht="12" customHeight="1">
      <c r="A28" s="14" t="s">
        <v>268</v>
      </c>
      <c r="B28" s="449" t="s">
        <v>273</v>
      </c>
      <c r="C28" s="326">
        <v>2650000</v>
      </c>
    </row>
    <row r="29" spans="1:3" s="447" customFormat="1" ht="12" customHeight="1">
      <c r="A29" s="14" t="s">
        <v>269</v>
      </c>
      <c r="B29" s="449" t="s">
        <v>274</v>
      </c>
      <c r="C29" s="326"/>
    </row>
    <row r="30" spans="1:3" s="447" customFormat="1" ht="12" customHeight="1">
      <c r="A30" s="14" t="s">
        <v>440</v>
      </c>
      <c r="B30" s="521" t="s">
        <v>441</v>
      </c>
      <c r="C30" s="326">
        <v>67000000</v>
      </c>
    </row>
    <row r="31" spans="1:3" s="447" customFormat="1" ht="12" customHeight="1">
      <c r="A31" s="14" t="s">
        <v>270</v>
      </c>
      <c r="B31" s="449" t="s">
        <v>275</v>
      </c>
      <c r="C31" s="326">
        <v>8000000</v>
      </c>
    </row>
    <row r="32" spans="1:3" s="447" customFormat="1" ht="12" customHeight="1">
      <c r="A32" s="14" t="s">
        <v>271</v>
      </c>
      <c r="B32" s="449" t="s">
        <v>276</v>
      </c>
      <c r="C32" s="326"/>
    </row>
    <row r="33" spans="1:3" s="447" customFormat="1" ht="12" customHeight="1" thickBot="1">
      <c r="A33" s="16" t="s">
        <v>272</v>
      </c>
      <c r="B33" s="450" t="s">
        <v>277</v>
      </c>
      <c r="C33" s="328">
        <v>50000</v>
      </c>
    </row>
    <row r="34" spans="1:3" s="447" customFormat="1" ht="12" customHeight="1" thickBot="1">
      <c r="A34" s="20" t="s">
        <v>21</v>
      </c>
      <c r="B34" s="21" t="s">
        <v>437</v>
      </c>
      <c r="C34" s="324">
        <f>SUM(C35:C45)</f>
        <v>14224000</v>
      </c>
    </row>
    <row r="35" spans="1:3" s="447" customFormat="1" ht="12" customHeight="1">
      <c r="A35" s="15" t="s">
        <v>92</v>
      </c>
      <c r="B35" s="448" t="s">
        <v>280</v>
      </c>
      <c r="C35" s="327"/>
    </row>
    <row r="36" spans="1:3" s="447" customFormat="1" ht="12" customHeight="1">
      <c r="A36" s="14" t="s">
        <v>93</v>
      </c>
      <c r="B36" s="449" t="s">
        <v>281</v>
      </c>
      <c r="C36" s="326">
        <v>870000</v>
      </c>
    </row>
    <row r="37" spans="1:3" s="447" customFormat="1" ht="12" customHeight="1">
      <c r="A37" s="14" t="s">
        <v>94</v>
      </c>
      <c r="B37" s="449" t="s">
        <v>282</v>
      </c>
      <c r="C37" s="326">
        <v>210000</v>
      </c>
    </row>
    <row r="38" spans="1:3" s="447" customFormat="1" ht="12" customHeight="1">
      <c r="A38" s="14" t="s">
        <v>172</v>
      </c>
      <c r="B38" s="449" t="s">
        <v>283</v>
      </c>
      <c r="C38" s="326"/>
    </row>
    <row r="39" spans="1:3" s="447" customFormat="1" ht="12" customHeight="1">
      <c r="A39" s="14" t="s">
        <v>173</v>
      </c>
      <c r="B39" s="449" t="s">
        <v>284</v>
      </c>
      <c r="C39" s="326">
        <v>4120000</v>
      </c>
    </row>
    <row r="40" spans="1:3" s="447" customFormat="1" ht="12" customHeight="1">
      <c r="A40" s="14" t="s">
        <v>174</v>
      </c>
      <c r="B40" s="449" t="s">
        <v>285</v>
      </c>
      <c r="C40" s="326">
        <v>3024000</v>
      </c>
    </row>
    <row r="41" spans="1:3" s="447" customFormat="1" ht="12" customHeight="1">
      <c r="A41" s="14" t="s">
        <v>175</v>
      </c>
      <c r="B41" s="449" t="s">
        <v>286</v>
      </c>
      <c r="C41" s="326"/>
    </row>
    <row r="42" spans="1:3" s="447" customFormat="1" ht="12" customHeight="1">
      <c r="A42" s="14" t="s">
        <v>176</v>
      </c>
      <c r="B42" s="449" t="s">
        <v>287</v>
      </c>
      <c r="C42" s="326"/>
    </row>
    <row r="43" spans="1:3" s="447" customFormat="1" ht="12" customHeight="1">
      <c r="A43" s="14" t="s">
        <v>278</v>
      </c>
      <c r="B43" s="449" t="s">
        <v>288</v>
      </c>
      <c r="C43" s="329"/>
    </row>
    <row r="44" spans="1:3" s="447" customFormat="1" ht="12" customHeight="1">
      <c r="A44" s="16" t="s">
        <v>279</v>
      </c>
      <c r="B44" s="450" t="s">
        <v>439</v>
      </c>
      <c r="C44" s="435"/>
    </row>
    <row r="45" spans="1:3" s="447" customFormat="1" ht="12" customHeight="1" thickBot="1">
      <c r="A45" s="16" t="s">
        <v>438</v>
      </c>
      <c r="B45" s="321" t="s">
        <v>289</v>
      </c>
      <c r="C45" s="435">
        <v>6000000</v>
      </c>
    </row>
    <row r="46" spans="1:3" s="447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7" customFormat="1" ht="12" customHeight="1">
      <c r="A47" s="15" t="s">
        <v>95</v>
      </c>
      <c r="B47" s="448" t="s">
        <v>294</v>
      </c>
      <c r="C47" s="495"/>
    </row>
    <row r="48" spans="1:3" s="447" customFormat="1" ht="12" customHeight="1">
      <c r="A48" s="14" t="s">
        <v>96</v>
      </c>
      <c r="B48" s="449" t="s">
        <v>295</v>
      </c>
      <c r="C48" s="329"/>
    </row>
    <row r="49" spans="1:3" s="447" customFormat="1" ht="12" customHeight="1">
      <c r="A49" s="14" t="s">
        <v>291</v>
      </c>
      <c r="B49" s="449" t="s">
        <v>296</v>
      </c>
      <c r="C49" s="329"/>
    </row>
    <row r="50" spans="1:3" s="447" customFormat="1" ht="12" customHeight="1">
      <c r="A50" s="14" t="s">
        <v>292</v>
      </c>
      <c r="B50" s="449" t="s">
        <v>297</v>
      </c>
      <c r="C50" s="329"/>
    </row>
    <row r="51" spans="1:3" s="447" customFormat="1" ht="12" customHeight="1" thickBot="1">
      <c r="A51" s="16" t="s">
        <v>293</v>
      </c>
      <c r="B51" s="321" t="s">
        <v>298</v>
      </c>
      <c r="C51" s="435"/>
    </row>
    <row r="52" spans="1:3" s="447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7" customFormat="1" ht="12" customHeight="1">
      <c r="A53" s="15" t="s">
        <v>97</v>
      </c>
      <c r="B53" s="448" t="s">
        <v>300</v>
      </c>
      <c r="C53" s="327"/>
    </row>
    <row r="54" spans="1:3" s="447" customFormat="1" ht="12" customHeight="1">
      <c r="A54" s="14" t="s">
        <v>98</v>
      </c>
      <c r="B54" s="449" t="s">
        <v>431</v>
      </c>
      <c r="C54" s="326"/>
    </row>
    <row r="55" spans="1:3" s="447" customFormat="1" ht="12" customHeight="1">
      <c r="A55" s="14" t="s">
        <v>303</v>
      </c>
      <c r="B55" s="449" t="s">
        <v>301</v>
      </c>
      <c r="C55" s="326"/>
    </row>
    <row r="56" spans="1:3" s="447" customFormat="1" ht="12" customHeight="1" thickBot="1">
      <c r="A56" s="16" t="s">
        <v>304</v>
      </c>
      <c r="B56" s="321" t="s">
        <v>302</v>
      </c>
      <c r="C56" s="328"/>
    </row>
    <row r="57" spans="1:3" s="447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7" customFormat="1" ht="12" customHeight="1">
      <c r="A58" s="15" t="s">
        <v>178</v>
      </c>
      <c r="B58" s="448" t="s">
        <v>307</v>
      </c>
      <c r="C58" s="329"/>
    </row>
    <row r="59" spans="1:3" s="447" customFormat="1" ht="12" customHeight="1">
      <c r="A59" s="14" t="s">
        <v>179</v>
      </c>
      <c r="B59" s="449" t="s">
        <v>432</v>
      </c>
      <c r="C59" s="329"/>
    </row>
    <row r="60" spans="1:3" s="447" customFormat="1" ht="12" customHeight="1">
      <c r="A60" s="14" t="s">
        <v>227</v>
      </c>
      <c r="B60" s="449" t="s">
        <v>308</v>
      </c>
      <c r="C60" s="329"/>
    </row>
    <row r="61" spans="1:3" s="447" customFormat="1" ht="12" customHeight="1" thickBot="1">
      <c r="A61" s="16" t="s">
        <v>306</v>
      </c>
      <c r="B61" s="321" t="s">
        <v>309</v>
      </c>
      <c r="C61" s="329"/>
    </row>
    <row r="62" spans="1:3" s="447" customFormat="1" ht="12" customHeight="1" thickBot="1">
      <c r="A62" s="528" t="s">
        <v>482</v>
      </c>
      <c r="B62" s="21" t="s">
        <v>310</v>
      </c>
      <c r="C62" s="330">
        <f>+C5+C12+C19+C26+C34+C46+C52+C57</f>
        <v>225124080</v>
      </c>
    </row>
    <row r="63" spans="1:3" s="447" customFormat="1" ht="12" customHeight="1" thickBot="1">
      <c r="A63" s="498" t="s">
        <v>311</v>
      </c>
      <c r="B63" s="319" t="s">
        <v>312</v>
      </c>
      <c r="C63" s="324">
        <f>SUM(C64:C66)</f>
        <v>0</v>
      </c>
    </row>
    <row r="64" spans="1:3" s="447" customFormat="1" ht="12" customHeight="1">
      <c r="A64" s="15" t="s">
        <v>343</v>
      </c>
      <c r="B64" s="448" t="s">
        <v>313</v>
      </c>
      <c r="C64" s="329"/>
    </row>
    <row r="65" spans="1:3" s="447" customFormat="1" ht="12" customHeight="1">
      <c r="A65" s="14" t="s">
        <v>352</v>
      </c>
      <c r="B65" s="449" t="s">
        <v>314</v>
      </c>
      <c r="C65" s="329"/>
    </row>
    <row r="66" spans="1:3" s="447" customFormat="1" ht="12" customHeight="1" thickBot="1">
      <c r="A66" s="16" t="s">
        <v>353</v>
      </c>
      <c r="B66" s="522" t="s">
        <v>467</v>
      </c>
      <c r="C66" s="329"/>
    </row>
    <row r="67" spans="1:3" s="447" customFormat="1" ht="12" customHeight="1" thickBot="1">
      <c r="A67" s="498" t="s">
        <v>316</v>
      </c>
      <c r="B67" s="319" t="s">
        <v>317</v>
      </c>
      <c r="C67" s="324">
        <f>SUM(C68:C71)</f>
        <v>22307702</v>
      </c>
    </row>
    <row r="68" spans="1:3" s="447" customFormat="1" ht="12" customHeight="1">
      <c r="A68" s="15" t="s">
        <v>147</v>
      </c>
      <c r="B68" s="448" t="s">
        <v>318</v>
      </c>
      <c r="C68" s="329">
        <v>22307702</v>
      </c>
    </row>
    <row r="69" spans="1:3" s="447" customFormat="1" ht="12" customHeight="1">
      <c r="A69" s="14" t="s">
        <v>148</v>
      </c>
      <c r="B69" s="449" t="s">
        <v>319</v>
      </c>
      <c r="C69" s="329"/>
    </row>
    <row r="70" spans="1:3" s="447" customFormat="1" ht="12" customHeight="1">
      <c r="A70" s="14" t="s">
        <v>344</v>
      </c>
      <c r="B70" s="449" t="s">
        <v>320</v>
      </c>
      <c r="C70" s="329"/>
    </row>
    <row r="71" spans="1:3" s="447" customFormat="1" ht="12" customHeight="1" thickBot="1">
      <c r="A71" s="16" t="s">
        <v>345</v>
      </c>
      <c r="B71" s="321" t="s">
        <v>321</v>
      </c>
      <c r="C71" s="329"/>
    </row>
    <row r="72" spans="1:3" s="447" customFormat="1" ht="12" customHeight="1" thickBot="1">
      <c r="A72" s="498" t="s">
        <v>322</v>
      </c>
      <c r="B72" s="319" t="s">
        <v>323</v>
      </c>
      <c r="C72" s="324">
        <f>SUM(C73:C74)</f>
        <v>0</v>
      </c>
    </row>
    <row r="73" spans="1:3" s="447" customFormat="1" ht="12" customHeight="1">
      <c r="A73" s="15" t="s">
        <v>346</v>
      </c>
      <c r="B73" s="448" t="s">
        <v>324</v>
      </c>
      <c r="C73" s="329"/>
    </row>
    <row r="74" spans="1:3" s="447" customFormat="1" ht="12" customHeight="1" thickBot="1">
      <c r="A74" s="16" t="s">
        <v>347</v>
      </c>
      <c r="B74" s="321" t="s">
        <v>325</v>
      </c>
      <c r="C74" s="329"/>
    </row>
    <row r="75" spans="1:3" s="447" customFormat="1" ht="12" customHeight="1" thickBot="1">
      <c r="A75" s="498" t="s">
        <v>326</v>
      </c>
      <c r="B75" s="319" t="s">
        <v>327</v>
      </c>
      <c r="C75" s="324">
        <f>SUM(C76:C78)</f>
        <v>0</v>
      </c>
    </row>
    <row r="76" spans="1:3" s="447" customFormat="1" ht="12" customHeight="1">
      <c r="A76" s="15" t="s">
        <v>348</v>
      </c>
      <c r="B76" s="448" t="s">
        <v>328</v>
      </c>
      <c r="C76" s="329"/>
    </row>
    <row r="77" spans="1:3" s="447" customFormat="1" ht="12" customHeight="1">
      <c r="A77" s="14" t="s">
        <v>349</v>
      </c>
      <c r="B77" s="449" t="s">
        <v>329</v>
      </c>
      <c r="C77" s="329"/>
    </row>
    <row r="78" spans="1:3" s="447" customFormat="1" ht="12" customHeight="1" thickBot="1">
      <c r="A78" s="16" t="s">
        <v>350</v>
      </c>
      <c r="B78" s="321" t="s">
        <v>330</v>
      </c>
      <c r="C78" s="329"/>
    </row>
    <row r="79" spans="1:3" s="447" customFormat="1" ht="12" customHeight="1" thickBot="1">
      <c r="A79" s="498" t="s">
        <v>331</v>
      </c>
      <c r="B79" s="319" t="s">
        <v>351</v>
      </c>
      <c r="C79" s="324">
        <f>SUM(C80:C83)</f>
        <v>0</v>
      </c>
    </row>
    <row r="80" spans="1:3" s="447" customFormat="1" ht="12" customHeight="1">
      <c r="A80" s="452" t="s">
        <v>332</v>
      </c>
      <c r="B80" s="448" t="s">
        <v>333</v>
      </c>
      <c r="C80" s="329"/>
    </row>
    <row r="81" spans="1:3" s="447" customFormat="1" ht="12" customHeight="1">
      <c r="A81" s="453" t="s">
        <v>334</v>
      </c>
      <c r="B81" s="449" t="s">
        <v>335</v>
      </c>
      <c r="C81" s="329"/>
    </row>
    <row r="82" spans="1:3" s="447" customFormat="1" ht="12" customHeight="1">
      <c r="A82" s="453" t="s">
        <v>336</v>
      </c>
      <c r="B82" s="449" t="s">
        <v>337</v>
      </c>
      <c r="C82" s="329"/>
    </row>
    <row r="83" spans="1:3" s="447" customFormat="1" ht="12" customHeight="1" thickBot="1">
      <c r="A83" s="454" t="s">
        <v>338</v>
      </c>
      <c r="B83" s="321" t="s">
        <v>339</v>
      </c>
      <c r="C83" s="329"/>
    </row>
    <row r="84" spans="1:3" s="447" customFormat="1" ht="12" customHeight="1" thickBot="1">
      <c r="A84" s="498" t="s">
        <v>340</v>
      </c>
      <c r="B84" s="319" t="s">
        <v>481</v>
      </c>
      <c r="C84" s="496"/>
    </row>
    <row r="85" spans="1:3" s="447" customFormat="1" ht="13.5" customHeight="1" thickBot="1">
      <c r="A85" s="498" t="s">
        <v>342</v>
      </c>
      <c r="B85" s="319" t="s">
        <v>341</v>
      </c>
      <c r="C85" s="496"/>
    </row>
    <row r="86" spans="1:3" s="447" customFormat="1" ht="15.75" customHeight="1" thickBot="1">
      <c r="A86" s="498" t="s">
        <v>354</v>
      </c>
      <c r="B86" s="455" t="s">
        <v>484</v>
      </c>
      <c r="C86" s="330">
        <f>+C63+C67+C72+C75+C79+C85+C84</f>
        <v>22307702</v>
      </c>
    </row>
    <row r="87" spans="1:3" s="447" customFormat="1" ht="16.5" customHeight="1" thickBot="1">
      <c r="A87" s="499" t="s">
        <v>483</v>
      </c>
      <c r="B87" s="456" t="s">
        <v>485</v>
      </c>
      <c r="C87" s="330">
        <f>+C62+C86</f>
        <v>247431782</v>
      </c>
    </row>
    <row r="88" spans="1:3" s="447" customFormat="1" ht="83.25" customHeight="1">
      <c r="A88" s="5"/>
      <c r="B88" s="6"/>
      <c r="C88" s="331"/>
    </row>
    <row r="89" spans="1:3" ht="16.5" customHeight="1">
      <c r="A89" s="743" t="s">
        <v>46</v>
      </c>
      <c r="B89" s="743"/>
      <c r="C89" s="743"/>
    </row>
    <row r="90" spans="1:3" s="457" customFormat="1" ht="16.5" customHeight="1" thickBot="1">
      <c r="A90" s="745" t="s">
        <v>150</v>
      </c>
      <c r="B90" s="745"/>
      <c r="C90" s="150" t="s">
        <v>758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2017. évi előirányzat</v>
      </c>
    </row>
    <row r="92" spans="1:3" s="446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247431782</v>
      </c>
    </row>
    <row r="94" spans="1:3" ht="12" customHeight="1">
      <c r="A94" s="17" t="s">
        <v>99</v>
      </c>
      <c r="B94" s="10" t="s">
        <v>48</v>
      </c>
      <c r="C94" s="325">
        <v>115021066</v>
      </c>
    </row>
    <row r="95" spans="1:3" ht="12" customHeight="1">
      <c r="A95" s="14" t="s">
        <v>100</v>
      </c>
      <c r="B95" s="8" t="s">
        <v>180</v>
      </c>
      <c r="C95" s="326">
        <v>35712701</v>
      </c>
    </row>
    <row r="96" spans="1:3" ht="12" customHeight="1">
      <c r="A96" s="14" t="s">
        <v>101</v>
      </c>
      <c r="B96" s="8" t="s">
        <v>138</v>
      </c>
      <c r="C96" s="328">
        <v>94092015</v>
      </c>
    </row>
    <row r="97" spans="1:3" ht="12" customHeight="1">
      <c r="A97" s="14" t="s">
        <v>102</v>
      </c>
      <c r="B97" s="11" t="s">
        <v>181</v>
      </c>
      <c r="C97" s="328">
        <v>2050000</v>
      </c>
    </row>
    <row r="98" spans="1:3" ht="12" customHeight="1">
      <c r="A98" s="14" t="s">
        <v>112</v>
      </c>
      <c r="B98" s="19" t="s">
        <v>182</v>
      </c>
      <c r="C98" s="328">
        <v>556000</v>
      </c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6" t="s">
        <v>453</v>
      </c>
      <c r="C113" s="332"/>
    </row>
    <row r="114" spans="1:3" ht="12" customHeight="1" thickBot="1">
      <c r="A114" s="523" t="s">
        <v>18</v>
      </c>
      <c r="B114" s="524" t="s">
        <v>366</v>
      </c>
      <c r="C114" s="525">
        <f>+C115+C117+C119</f>
        <v>0</v>
      </c>
    </row>
    <row r="115" spans="1:3" ht="12" customHeight="1">
      <c r="A115" s="15" t="s">
        <v>105</v>
      </c>
      <c r="B115" s="8" t="s">
        <v>225</v>
      </c>
      <c r="C115" s="327"/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/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4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247431782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7"/>
    </row>
    <row r="152" spans="1:3" ht="12" customHeight="1" thickBot="1">
      <c r="A152" s="20" t="s">
        <v>25</v>
      </c>
      <c r="B152" s="134" t="s">
        <v>477</v>
      </c>
      <c r="C152" s="527"/>
    </row>
    <row r="153" spans="1:6" ht="15" customHeight="1" thickBot="1">
      <c r="A153" s="20" t="s">
        <v>26</v>
      </c>
      <c r="B153" s="134" t="s">
        <v>479</v>
      </c>
      <c r="C153" s="458">
        <f>+C129+C133+C140+C145+C151+C152</f>
        <v>0</v>
      </c>
      <c r="D153" s="460"/>
      <c r="E153" s="460"/>
      <c r="F153" s="460"/>
    </row>
    <row r="154" spans="1:3" s="447" customFormat="1" ht="12.75" customHeight="1" thickBot="1">
      <c r="A154" s="322" t="s">
        <v>27</v>
      </c>
      <c r="B154" s="411" t="s">
        <v>478</v>
      </c>
      <c r="C154" s="458">
        <f>+C128+C153</f>
        <v>247431782</v>
      </c>
    </row>
    <row r="155" ht="7.5" customHeight="1"/>
    <row r="156" spans="1:3" ht="15.75">
      <c r="A156" s="746" t="s">
        <v>379</v>
      </c>
      <c r="B156" s="746"/>
      <c r="C156" s="746"/>
    </row>
    <row r="157" spans="1:3" ht="15" customHeight="1" thickBot="1">
      <c r="A157" s="744" t="s">
        <v>151</v>
      </c>
      <c r="B157" s="744"/>
      <c r="C157" s="334" t="s">
        <v>758</v>
      </c>
    </row>
    <row r="158" spans="1:3" ht="13.5" customHeight="1" thickBot="1">
      <c r="A158" s="20">
        <v>1</v>
      </c>
      <c r="B158" s="30" t="s">
        <v>480</v>
      </c>
      <c r="C158" s="324">
        <f>+C62-C128</f>
        <v>-22307702</v>
      </c>
    </row>
    <row r="159" spans="1:3" ht="27.75" customHeight="1" thickBot="1">
      <c r="A159" s="20" t="s">
        <v>18</v>
      </c>
      <c r="B159" s="30" t="s">
        <v>486</v>
      </c>
      <c r="C159" s="324">
        <f>+C86-C153</f>
        <v>22307702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0.2755905511811024" bottom="0.0787401574803149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Kunszállás 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8">
      <selection activeCell="C94" sqref="C94"/>
    </sheetView>
  </sheetViews>
  <sheetFormatPr defaultColWidth="9.00390625" defaultRowHeight="12.75"/>
  <cols>
    <col min="1" max="1" width="9.50390625" style="412" customWidth="1"/>
    <col min="2" max="2" width="91.625" style="412" customWidth="1"/>
    <col min="3" max="3" width="21.625" style="413" customWidth="1"/>
    <col min="4" max="4" width="9.00390625" style="445" customWidth="1"/>
    <col min="5" max="16384" width="9.375" style="445" customWidth="1"/>
  </cols>
  <sheetData>
    <row r="1" spans="1:3" ht="15.75" customHeight="1">
      <c r="A1" s="743" t="s">
        <v>14</v>
      </c>
      <c r="B1" s="743"/>
      <c r="C1" s="743"/>
    </row>
    <row r="2" spans="1:3" ht="15.75" customHeight="1" thickBot="1">
      <c r="A2" s="744" t="s">
        <v>709</v>
      </c>
      <c r="B2" s="744"/>
      <c r="C2" s="334" t="s">
        <v>758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2017. évi előirányzat</v>
      </c>
    </row>
    <row r="4" spans="1:3" s="446" customFormat="1" ht="12" customHeight="1" thickBot="1">
      <c r="A4" s="440" t="s">
        <v>499</v>
      </c>
      <c r="B4" s="441" t="s">
        <v>500</v>
      </c>
      <c r="C4" s="442" t="s">
        <v>501</v>
      </c>
    </row>
    <row r="5" spans="1:3" s="447" customFormat="1" ht="12" customHeight="1" thickBot="1">
      <c r="A5" s="20" t="s">
        <v>17</v>
      </c>
      <c r="B5" s="21" t="s">
        <v>251</v>
      </c>
      <c r="C5" s="324">
        <f>+C6+C7+C8+C9+C10+C11</f>
        <v>0</v>
      </c>
    </row>
    <row r="6" spans="1:3" s="447" customFormat="1" ht="12" customHeight="1">
      <c r="A6" s="15" t="s">
        <v>99</v>
      </c>
      <c r="B6" s="448" t="s">
        <v>252</v>
      </c>
      <c r="C6" s="327"/>
    </row>
    <row r="7" spans="1:3" s="447" customFormat="1" ht="12" customHeight="1">
      <c r="A7" s="14" t="s">
        <v>100</v>
      </c>
      <c r="B7" s="449" t="s">
        <v>253</v>
      </c>
      <c r="C7" s="326"/>
    </row>
    <row r="8" spans="1:3" s="447" customFormat="1" ht="12" customHeight="1">
      <c r="A8" s="14" t="s">
        <v>101</v>
      </c>
      <c r="B8" s="449" t="s">
        <v>254</v>
      </c>
      <c r="C8" s="326"/>
    </row>
    <row r="9" spans="1:3" s="447" customFormat="1" ht="12" customHeight="1">
      <c r="A9" s="14" t="s">
        <v>102</v>
      </c>
      <c r="B9" s="449" t="s">
        <v>255</v>
      </c>
      <c r="C9" s="326"/>
    </row>
    <row r="10" spans="1:3" s="447" customFormat="1" ht="12" customHeight="1">
      <c r="A10" s="14" t="s">
        <v>146</v>
      </c>
      <c r="B10" s="320" t="s">
        <v>435</v>
      </c>
      <c r="C10" s="326"/>
    </row>
    <row r="11" spans="1:3" s="447" customFormat="1" ht="12" customHeight="1" thickBot="1">
      <c r="A11" s="16" t="s">
        <v>103</v>
      </c>
      <c r="B11" s="321" t="s">
        <v>436</v>
      </c>
      <c r="C11" s="326"/>
    </row>
    <row r="12" spans="1:3" s="447" customFormat="1" ht="12" customHeight="1" thickBot="1">
      <c r="A12" s="20" t="s">
        <v>18</v>
      </c>
      <c r="B12" s="319" t="s">
        <v>256</v>
      </c>
      <c r="C12" s="324">
        <f>+C13+C14+C15+C16+C17</f>
        <v>0</v>
      </c>
    </row>
    <row r="13" spans="1:3" s="447" customFormat="1" ht="12" customHeight="1">
      <c r="A13" s="15" t="s">
        <v>105</v>
      </c>
      <c r="B13" s="448" t="s">
        <v>257</v>
      </c>
      <c r="C13" s="327"/>
    </row>
    <row r="14" spans="1:3" s="447" customFormat="1" ht="12" customHeight="1">
      <c r="A14" s="14" t="s">
        <v>106</v>
      </c>
      <c r="B14" s="449" t="s">
        <v>258</v>
      </c>
      <c r="C14" s="326"/>
    </row>
    <row r="15" spans="1:3" s="447" customFormat="1" ht="12" customHeight="1">
      <c r="A15" s="14" t="s">
        <v>107</v>
      </c>
      <c r="B15" s="449" t="s">
        <v>427</v>
      </c>
      <c r="C15" s="326"/>
    </row>
    <row r="16" spans="1:3" s="447" customFormat="1" ht="12" customHeight="1">
      <c r="A16" s="14" t="s">
        <v>108</v>
      </c>
      <c r="B16" s="449" t="s">
        <v>428</v>
      </c>
      <c r="C16" s="326"/>
    </row>
    <row r="17" spans="1:3" s="447" customFormat="1" ht="12" customHeight="1">
      <c r="A17" s="14" t="s">
        <v>109</v>
      </c>
      <c r="B17" s="449" t="s">
        <v>259</v>
      </c>
      <c r="C17" s="326"/>
    </row>
    <row r="18" spans="1:3" s="447" customFormat="1" ht="12" customHeight="1" thickBot="1">
      <c r="A18" s="16" t="s">
        <v>117</v>
      </c>
      <c r="B18" s="321" t="s">
        <v>260</v>
      </c>
      <c r="C18" s="328"/>
    </row>
    <row r="19" spans="1:3" s="447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7" customFormat="1" ht="12" customHeight="1">
      <c r="A20" s="15" t="s">
        <v>88</v>
      </c>
      <c r="B20" s="448" t="s">
        <v>262</v>
      </c>
      <c r="C20" s="327"/>
    </row>
    <row r="21" spans="1:3" s="447" customFormat="1" ht="12" customHeight="1">
      <c r="A21" s="14" t="s">
        <v>89</v>
      </c>
      <c r="B21" s="449" t="s">
        <v>263</v>
      </c>
      <c r="C21" s="326"/>
    </row>
    <row r="22" spans="1:3" s="447" customFormat="1" ht="12" customHeight="1">
      <c r="A22" s="14" t="s">
        <v>90</v>
      </c>
      <c r="B22" s="449" t="s">
        <v>429</v>
      </c>
      <c r="C22" s="326"/>
    </row>
    <row r="23" spans="1:3" s="447" customFormat="1" ht="12" customHeight="1">
      <c r="A23" s="14" t="s">
        <v>91</v>
      </c>
      <c r="B23" s="449" t="s">
        <v>430</v>
      </c>
      <c r="C23" s="326"/>
    </row>
    <row r="24" spans="1:3" s="447" customFormat="1" ht="12" customHeight="1">
      <c r="A24" s="14" t="s">
        <v>168</v>
      </c>
      <c r="B24" s="449" t="s">
        <v>264</v>
      </c>
      <c r="C24" s="326"/>
    </row>
    <row r="25" spans="1:3" s="447" customFormat="1" ht="12" customHeight="1" thickBot="1">
      <c r="A25" s="16" t="s">
        <v>169</v>
      </c>
      <c r="B25" s="450" t="s">
        <v>265</v>
      </c>
      <c r="C25" s="328"/>
    </row>
    <row r="26" spans="1:3" s="447" customFormat="1" ht="12" customHeight="1" thickBot="1">
      <c r="A26" s="20" t="s">
        <v>170</v>
      </c>
      <c r="B26" s="21" t="s">
        <v>266</v>
      </c>
      <c r="C26" s="330">
        <f>+C27+C31+C32+C33</f>
        <v>0</v>
      </c>
    </row>
    <row r="27" spans="1:3" s="447" customFormat="1" ht="12" customHeight="1">
      <c r="A27" s="15" t="s">
        <v>267</v>
      </c>
      <c r="B27" s="448" t="s">
        <v>442</v>
      </c>
      <c r="C27" s="443">
        <f>+C28+C29+C30</f>
        <v>0</v>
      </c>
    </row>
    <row r="28" spans="1:3" s="447" customFormat="1" ht="12" customHeight="1">
      <c r="A28" s="14" t="s">
        <v>268</v>
      </c>
      <c r="B28" s="449" t="s">
        <v>273</v>
      </c>
      <c r="C28" s="326"/>
    </row>
    <row r="29" spans="1:3" s="447" customFormat="1" ht="12" customHeight="1">
      <c r="A29" s="14" t="s">
        <v>269</v>
      </c>
      <c r="B29" s="449" t="s">
        <v>274</v>
      </c>
      <c r="C29" s="326"/>
    </row>
    <row r="30" spans="1:3" s="447" customFormat="1" ht="12" customHeight="1">
      <c r="A30" s="14" t="s">
        <v>440</v>
      </c>
      <c r="B30" s="521" t="s">
        <v>441</v>
      </c>
      <c r="C30" s="326"/>
    </row>
    <row r="31" spans="1:3" s="447" customFormat="1" ht="12" customHeight="1">
      <c r="A31" s="14" t="s">
        <v>270</v>
      </c>
      <c r="B31" s="449" t="s">
        <v>275</v>
      </c>
      <c r="C31" s="326"/>
    </row>
    <row r="32" spans="1:3" s="447" customFormat="1" ht="12" customHeight="1">
      <c r="A32" s="14" t="s">
        <v>271</v>
      </c>
      <c r="B32" s="449" t="s">
        <v>276</v>
      </c>
      <c r="C32" s="326"/>
    </row>
    <row r="33" spans="1:3" s="447" customFormat="1" ht="12" customHeight="1" thickBot="1">
      <c r="A33" s="16" t="s">
        <v>272</v>
      </c>
      <c r="B33" s="450" t="s">
        <v>277</v>
      </c>
      <c r="C33" s="328"/>
    </row>
    <row r="34" spans="1:3" s="447" customFormat="1" ht="12" customHeight="1" thickBot="1">
      <c r="A34" s="20" t="s">
        <v>21</v>
      </c>
      <c r="B34" s="21" t="s">
        <v>437</v>
      </c>
      <c r="C34" s="324">
        <f>SUM(C35:C45)</f>
        <v>8382000</v>
      </c>
    </row>
    <row r="35" spans="1:3" s="447" customFormat="1" ht="12" customHeight="1">
      <c r="A35" s="15" t="s">
        <v>92</v>
      </c>
      <c r="B35" s="448" t="s">
        <v>280</v>
      </c>
      <c r="C35" s="327"/>
    </row>
    <row r="36" spans="1:3" s="447" customFormat="1" ht="12" customHeight="1">
      <c r="A36" s="14" t="s">
        <v>93</v>
      </c>
      <c r="B36" s="449" t="s">
        <v>281</v>
      </c>
      <c r="C36" s="326">
        <v>5100000</v>
      </c>
    </row>
    <row r="37" spans="1:3" s="447" customFormat="1" ht="12" customHeight="1">
      <c r="A37" s="14" t="s">
        <v>94</v>
      </c>
      <c r="B37" s="449" t="s">
        <v>282</v>
      </c>
      <c r="C37" s="326">
        <v>1500000</v>
      </c>
    </row>
    <row r="38" spans="1:3" s="447" customFormat="1" ht="12" customHeight="1">
      <c r="A38" s="14" t="s">
        <v>172</v>
      </c>
      <c r="B38" s="449" t="s">
        <v>283</v>
      </c>
      <c r="C38" s="326"/>
    </row>
    <row r="39" spans="1:3" s="447" customFormat="1" ht="12" customHeight="1">
      <c r="A39" s="14" t="s">
        <v>173</v>
      </c>
      <c r="B39" s="449" t="s">
        <v>284</v>
      </c>
      <c r="C39" s="326"/>
    </row>
    <row r="40" spans="1:3" s="447" customFormat="1" ht="12" customHeight="1">
      <c r="A40" s="14" t="s">
        <v>174</v>
      </c>
      <c r="B40" s="449" t="s">
        <v>285</v>
      </c>
      <c r="C40" s="326">
        <v>1782000</v>
      </c>
    </row>
    <row r="41" spans="1:3" s="447" customFormat="1" ht="12" customHeight="1">
      <c r="A41" s="14" t="s">
        <v>175</v>
      </c>
      <c r="B41" s="449" t="s">
        <v>286</v>
      </c>
      <c r="C41" s="326"/>
    </row>
    <row r="42" spans="1:3" s="447" customFormat="1" ht="12" customHeight="1">
      <c r="A42" s="14" t="s">
        <v>176</v>
      </c>
      <c r="B42" s="449" t="s">
        <v>287</v>
      </c>
      <c r="C42" s="326"/>
    </row>
    <row r="43" spans="1:3" s="447" customFormat="1" ht="12" customHeight="1">
      <c r="A43" s="14" t="s">
        <v>278</v>
      </c>
      <c r="B43" s="449" t="s">
        <v>288</v>
      </c>
      <c r="C43" s="329"/>
    </row>
    <row r="44" spans="1:3" s="447" customFormat="1" ht="12" customHeight="1">
      <c r="A44" s="16" t="s">
        <v>279</v>
      </c>
      <c r="B44" s="450" t="s">
        <v>439</v>
      </c>
      <c r="C44" s="435"/>
    </row>
    <row r="45" spans="1:3" s="447" customFormat="1" ht="12" customHeight="1" thickBot="1">
      <c r="A45" s="16" t="s">
        <v>438</v>
      </c>
      <c r="B45" s="321" t="s">
        <v>289</v>
      </c>
      <c r="C45" s="435"/>
    </row>
    <row r="46" spans="1:3" s="447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7" customFormat="1" ht="12" customHeight="1">
      <c r="A47" s="15" t="s">
        <v>95</v>
      </c>
      <c r="B47" s="448" t="s">
        <v>294</v>
      </c>
      <c r="C47" s="495"/>
    </row>
    <row r="48" spans="1:3" s="447" customFormat="1" ht="12" customHeight="1">
      <c r="A48" s="14" t="s">
        <v>96</v>
      </c>
      <c r="B48" s="449" t="s">
        <v>295</v>
      </c>
      <c r="C48" s="329"/>
    </row>
    <row r="49" spans="1:3" s="447" customFormat="1" ht="12" customHeight="1">
      <c r="A49" s="14" t="s">
        <v>291</v>
      </c>
      <c r="B49" s="449" t="s">
        <v>296</v>
      </c>
      <c r="C49" s="329"/>
    </row>
    <row r="50" spans="1:3" s="447" customFormat="1" ht="12" customHeight="1">
      <c r="A50" s="14" t="s">
        <v>292</v>
      </c>
      <c r="B50" s="449" t="s">
        <v>297</v>
      </c>
      <c r="C50" s="329"/>
    </row>
    <row r="51" spans="1:3" s="447" customFormat="1" ht="12" customHeight="1" thickBot="1">
      <c r="A51" s="16" t="s">
        <v>293</v>
      </c>
      <c r="B51" s="321" t="s">
        <v>298</v>
      </c>
      <c r="C51" s="435"/>
    </row>
    <row r="52" spans="1:3" s="447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7" customFormat="1" ht="12" customHeight="1">
      <c r="A53" s="15" t="s">
        <v>97</v>
      </c>
      <c r="B53" s="448" t="s">
        <v>300</v>
      </c>
      <c r="C53" s="327"/>
    </row>
    <row r="54" spans="1:3" s="447" customFormat="1" ht="12" customHeight="1">
      <c r="A54" s="14" t="s">
        <v>98</v>
      </c>
      <c r="B54" s="449" t="s">
        <v>431</v>
      </c>
      <c r="C54" s="326"/>
    </row>
    <row r="55" spans="1:3" s="447" customFormat="1" ht="12" customHeight="1">
      <c r="A55" s="14" t="s">
        <v>303</v>
      </c>
      <c r="B55" s="449" t="s">
        <v>301</v>
      </c>
      <c r="C55" s="326"/>
    </row>
    <row r="56" spans="1:3" s="447" customFormat="1" ht="12" customHeight="1" thickBot="1">
      <c r="A56" s="16" t="s">
        <v>304</v>
      </c>
      <c r="B56" s="321" t="s">
        <v>302</v>
      </c>
      <c r="C56" s="328"/>
    </row>
    <row r="57" spans="1:3" s="447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7" customFormat="1" ht="12" customHeight="1">
      <c r="A58" s="15" t="s">
        <v>178</v>
      </c>
      <c r="B58" s="448" t="s">
        <v>307</v>
      </c>
      <c r="C58" s="329"/>
    </row>
    <row r="59" spans="1:3" s="447" customFormat="1" ht="12" customHeight="1">
      <c r="A59" s="14" t="s">
        <v>179</v>
      </c>
      <c r="B59" s="449" t="s">
        <v>432</v>
      </c>
      <c r="C59" s="329"/>
    </row>
    <row r="60" spans="1:3" s="447" customFormat="1" ht="12" customHeight="1">
      <c r="A60" s="14" t="s">
        <v>227</v>
      </c>
      <c r="B60" s="449" t="s">
        <v>308</v>
      </c>
      <c r="C60" s="329"/>
    </row>
    <row r="61" spans="1:3" s="447" customFormat="1" ht="12" customHeight="1" thickBot="1">
      <c r="A61" s="16" t="s">
        <v>306</v>
      </c>
      <c r="B61" s="321" t="s">
        <v>309</v>
      </c>
      <c r="C61" s="329"/>
    </row>
    <row r="62" spans="1:3" s="447" customFormat="1" ht="12" customHeight="1" thickBot="1">
      <c r="A62" s="528" t="s">
        <v>482</v>
      </c>
      <c r="B62" s="21" t="s">
        <v>310</v>
      </c>
      <c r="C62" s="330">
        <f>+C5+C12+C19+C26+C34+C46+C52+C57</f>
        <v>8382000</v>
      </c>
    </row>
    <row r="63" spans="1:3" s="447" customFormat="1" ht="12" customHeight="1" thickBot="1">
      <c r="A63" s="498" t="s">
        <v>311</v>
      </c>
      <c r="B63" s="319" t="s">
        <v>312</v>
      </c>
      <c r="C63" s="324">
        <f>SUM(C64:C66)</f>
        <v>0</v>
      </c>
    </row>
    <row r="64" spans="1:3" s="447" customFormat="1" ht="12" customHeight="1">
      <c r="A64" s="15" t="s">
        <v>343</v>
      </c>
      <c r="B64" s="448" t="s">
        <v>313</v>
      </c>
      <c r="C64" s="329"/>
    </row>
    <row r="65" spans="1:3" s="447" customFormat="1" ht="12" customHeight="1">
      <c r="A65" s="14" t="s">
        <v>352</v>
      </c>
      <c r="B65" s="449" t="s">
        <v>314</v>
      </c>
      <c r="C65" s="329"/>
    </row>
    <row r="66" spans="1:3" s="447" customFormat="1" ht="12" customHeight="1" thickBot="1">
      <c r="A66" s="16" t="s">
        <v>353</v>
      </c>
      <c r="B66" s="522" t="s">
        <v>467</v>
      </c>
      <c r="C66" s="329"/>
    </row>
    <row r="67" spans="1:3" s="447" customFormat="1" ht="12" customHeight="1" thickBot="1">
      <c r="A67" s="498" t="s">
        <v>316</v>
      </c>
      <c r="B67" s="319" t="s">
        <v>317</v>
      </c>
      <c r="C67" s="324">
        <f>SUM(C68:C71)</f>
        <v>31105602</v>
      </c>
    </row>
    <row r="68" spans="1:3" s="447" customFormat="1" ht="12" customHeight="1">
      <c r="A68" s="15" t="s">
        <v>147</v>
      </c>
      <c r="B68" s="448" t="s">
        <v>318</v>
      </c>
      <c r="C68" s="329">
        <v>31105602</v>
      </c>
    </row>
    <row r="69" spans="1:3" s="447" customFormat="1" ht="12" customHeight="1">
      <c r="A69" s="14" t="s">
        <v>148</v>
      </c>
      <c r="B69" s="449" t="s">
        <v>319</v>
      </c>
      <c r="C69" s="329"/>
    </row>
    <row r="70" spans="1:3" s="447" customFormat="1" ht="12" customHeight="1">
      <c r="A70" s="14" t="s">
        <v>344</v>
      </c>
      <c r="B70" s="449" t="s">
        <v>320</v>
      </c>
      <c r="C70" s="329"/>
    </row>
    <row r="71" spans="1:3" s="447" customFormat="1" ht="12" customHeight="1" thickBot="1">
      <c r="A71" s="16" t="s">
        <v>345</v>
      </c>
      <c r="B71" s="321" t="s">
        <v>321</v>
      </c>
      <c r="C71" s="329"/>
    </row>
    <row r="72" spans="1:3" s="447" customFormat="1" ht="12" customHeight="1" thickBot="1">
      <c r="A72" s="498" t="s">
        <v>322</v>
      </c>
      <c r="B72" s="319" t="s">
        <v>323</v>
      </c>
      <c r="C72" s="324">
        <f>SUM(C73:C74)</f>
        <v>0</v>
      </c>
    </row>
    <row r="73" spans="1:3" s="447" customFormat="1" ht="12" customHeight="1">
      <c r="A73" s="15" t="s">
        <v>346</v>
      </c>
      <c r="B73" s="448" t="s">
        <v>324</v>
      </c>
      <c r="C73" s="329"/>
    </row>
    <row r="74" spans="1:3" s="447" customFormat="1" ht="12" customHeight="1" thickBot="1">
      <c r="A74" s="16" t="s">
        <v>347</v>
      </c>
      <c r="B74" s="321" t="s">
        <v>325</v>
      </c>
      <c r="C74" s="329"/>
    </row>
    <row r="75" spans="1:3" s="447" customFormat="1" ht="12" customHeight="1" thickBot="1">
      <c r="A75" s="498" t="s">
        <v>326</v>
      </c>
      <c r="B75" s="319" t="s">
        <v>327</v>
      </c>
      <c r="C75" s="324">
        <f>SUM(C76:C78)</f>
        <v>0</v>
      </c>
    </row>
    <row r="76" spans="1:3" s="447" customFormat="1" ht="12" customHeight="1">
      <c r="A76" s="15" t="s">
        <v>348</v>
      </c>
      <c r="B76" s="448" t="s">
        <v>328</v>
      </c>
      <c r="C76" s="329"/>
    </row>
    <row r="77" spans="1:3" s="447" customFormat="1" ht="12" customHeight="1">
      <c r="A77" s="14" t="s">
        <v>349</v>
      </c>
      <c r="B77" s="449" t="s">
        <v>329</v>
      </c>
      <c r="C77" s="329"/>
    </row>
    <row r="78" spans="1:3" s="447" customFormat="1" ht="12" customHeight="1" thickBot="1">
      <c r="A78" s="16" t="s">
        <v>350</v>
      </c>
      <c r="B78" s="321" t="s">
        <v>330</v>
      </c>
      <c r="C78" s="329"/>
    </row>
    <row r="79" spans="1:3" s="447" customFormat="1" ht="12" customHeight="1" thickBot="1">
      <c r="A79" s="498" t="s">
        <v>331</v>
      </c>
      <c r="B79" s="319" t="s">
        <v>351</v>
      </c>
      <c r="C79" s="324">
        <f>SUM(C80:C83)</f>
        <v>0</v>
      </c>
    </row>
    <row r="80" spans="1:3" s="447" customFormat="1" ht="12" customHeight="1">
      <c r="A80" s="452" t="s">
        <v>332</v>
      </c>
      <c r="B80" s="448" t="s">
        <v>333</v>
      </c>
      <c r="C80" s="329"/>
    </row>
    <row r="81" spans="1:3" s="447" customFormat="1" ht="12" customHeight="1">
      <c r="A81" s="453" t="s">
        <v>334</v>
      </c>
      <c r="B81" s="449" t="s">
        <v>335</v>
      </c>
      <c r="C81" s="329"/>
    </row>
    <row r="82" spans="1:3" s="447" customFormat="1" ht="12" customHeight="1">
      <c r="A82" s="453" t="s">
        <v>336</v>
      </c>
      <c r="B82" s="449" t="s">
        <v>337</v>
      </c>
      <c r="C82" s="329"/>
    </row>
    <row r="83" spans="1:3" s="447" customFormat="1" ht="12" customHeight="1" thickBot="1">
      <c r="A83" s="454" t="s">
        <v>338</v>
      </c>
      <c r="B83" s="321" t="s">
        <v>339</v>
      </c>
      <c r="C83" s="329"/>
    </row>
    <row r="84" spans="1:3" s="447" customFormat="1" ht="12" customHeight="1" thickBot="1">
      <c r="A84" s="498" t="s">
        <v>340</v>
      </c>
      <c r="B84" s="319" t="s">
        <v>481</v>
      </c>
      <c r="C84" s="496"/>
    </row>
    <row r="85" spans="1:3" s="447" customFormat="1" ht="13.5" customHeight="1" thickBot="1">
      <c r="A85" s="498" t="s">
        <v>342</v>
      </c>
      <c r="B85" s="319" t="s">
        <v>341</v>
      </c>
      <c r="C85" s="496"/>
    </row>
    <row r="86" spans="1:3" s="447" customFormat="1" ht="15.75" customHeight="1" thickBot="1">
      <c r="A86" s="498" t="s">
        <v>354</v>
      </c>
      <c r="B86" s="455" t="s">
        <v>484</v>
      </c>
      <c r="C86" s="330">
        <f>+C63+C67+C72+C75+C79+C85+C84</f>
        <v>31105602</v>
      </c>
    </row>
    <row r="87" spans="1:3" s="447" customFormat="1" ht="16.5" customHeight="1" thickBot="1">
      <c r="A87" s="499" t="s">
        <v>483</v>
      </c>
      <c r="B87" s="456" t="s">
        <v>485</v>
      </c>
      <c r="C87" s="330">
        <f>+C62+C86</f>
        <v>39487602</v>
      </c>
    </row>
    <row r="88" spans="1:3" s="447" customFormat="1" ht="83.25" customHeight="1">
      <c r="A88" s="5"/>
      <c r="B88" s="6"/>
      <c r="C88" s="331"/>
    </row>
    <row r="89" spans="1:3" ht="16.5" customHeight="1">
      <c r="A89" s="743" t="s">
        <v>46</v>
      </c>
      <c r="B89" s="743"/>
      <c r="C89" s="743"/>
    </row>
    <row r="90" spans="1:3" s="457" customFormat="1" ht="16.5" customHeight="1" thickBot="1">
      <c r="A90" s="745" t="s">
        <v>150</v>
      </c>
      <c r="B90" s="745"/>
      <c r="C90" s="150" t="s">
        <v>758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2017. évi előirányzat</v>
      </c>
    </row>
    <row r="92" spans="1:3" s="446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9214116</v>
      </c>
    </row>
    <row r="94" spans="1:3" ht="12" customHeight="1">
      <c r="A94" s="17" t="s">
        <v>99</v>
      </c>
      <c r="B94" s="10" t="s">
        <v>48</v>
      </c>
      <c r="C94" s="325">
        <v>1440000</v>
      </c>
    </row>
    <row r="95" spans="1:3" ht="12" customHeight="1">
      <c r="A95" s="14" t="s">
        <v>100</v>
      </c>
      <c r="B95" s="8" t="s">
        <v>180</v>
      </c>
      <c r="C95" s="326">
        <v>388800</v>
      </c>
    </row>
    <row r="96" spans="1:3" ht="12" customHeight="1">
      <c r="A96" s="14" t="s">
        <v>101</v>
      </c>
      <c r="B96" s="8" t="s">
        <v>138</v>
      </c>
      <c r="C96" s="328">
        <v>4991316</v>
      </c>
    </row>
    <row r="97" spans="1:3" ht="12" customHeight="1">
      <c r="A97" s="14" t="s">
        <v>102</v>
      </c>
      <c r="B97" s="11" t="s">
        <v>181</v>
      </c>
      <c r="C97" s="328">
        <v>950000</v>
      </c>
    </row>
    <row r="98" spans="1:3" ht="12" customHeight="1">
      <c r="A98" s="14" t="s">
        <v>112</v>
      </c>
      <c r="B98" s="19" t="s">
        <v>182</v>
      </c>
      <c r="C98" s="328">
        <v>1444000</v>
      </c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6" t="s">
        <v>453</v>
      </c>
      <c r="C113" s="332"/>
    </row>
    <row r="114" spans="1:3" ht="12" customHeight="1" thickBot="1">
      <c r="A114" s="523" t="s">
        <v>18</v>
      </c>
      <c r="B114" s="524" t="s">
        <v>366</v>
      </c>
      <c r="C114" s="525">
        <f>+C115+C117+C119</f>
        <v>30273486</v>
      </c>
    </row>
    <row r="115" spans="1:3" ht="12" customHeight="1">
      <c r="A115" s="15" t="s">
        <v>105</v>
      </c>
      <c r="B115" s="8" t="s">
        <v>225</v>
      </c>
      <c r="C115" s="327">
        <v>30273486</v>
      </c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/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4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39487602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7"/>
    </row>
    <row r="152" spans="1:3" ht="12" customHeight="1" thickBot="1">
      <c r="A152" s="20" t="s">
        <v>25</v>
      </c>
      <c r="B152" s="134" t="s">
        <v>477</v>
      </c>
      <c r="C152" s="527"/>
    </row>
    <row r="153" spans="1:9" ht="15" customHeight="1" thickBot="1">
      <c r="A153" s="20" t="s">
        <v>26</v>
      </c>
      <c r="B153" s="134" t="s">
        <v>479</v>
      </c>
      <c r="C153" s="458">
        <f>+C129+C133+C140+C145+C151+C152</f>
        <v>0</v>
      </c>
      <c r="F153" s="459"/>
      <c r="G153" s="460"/>
      <c r="H153" s="460"/>
      <c r="I153" s="460"/>
    </row>
    <row r="154" spans="1:3" s="447" customFormat="1" ht="12.75" customHeight="1" thickBot="1">
      <c r="A154" s="322" t="s">
        <v>27</v>
      </c>
      <c r="B154" s="411" t="s">
        <v>478</v>
      </c>
      <c r="C154" s="458">
        <f>+C128+C153</f>
        <v>39487602</v>
      </c>
    </row>
    <row r="155" ht="7.5" customHeight="1"/>
    <row r="156" spans="1:3" ht="15.75">
      <c r="A156" s="746" t="s">
        <v>379</v>
      </c>
      <c r="B156" s="746"/>
      <c r="C156" s="746"/>
    </row>
    <row r="157" spans="1:3" ht="15" customHeight="1" thickBot="1">
      <c r="A157" s="744" t="s">
        <v>151</v>
      </c>
      <c r="B157" s="744"/>
      <c r="C157" s="334" t="s">
        <v>226</v>
      </c>
    </row>
    <row r="158" spans="1:4" ht="13.5" customHeight="1" thickBot="1">
      <c r="A158" s="20">
        <v>1</v>
      </c>
      <c r="B158" s="30" t="s">
        <v>480</v>
      </c>
      <c r="C158" s="324">
        <f>+C62-C128</f>
        <v>-31105602</v>
      </c>
      <c r="D158" s="461"/>
    </row>
    <row r="159" spans="1:3" ht="27.75" customHeight="1" thickBot="1">
      <c r="A159" s="20" t="s">
        <v>18</v>
      </c>
      <c r="B159" s="30" t="s">
        <v>486</v>
      </c>
      <c r="C159" s="324">
        <f>+C86-C153</f>
        <v>31105602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62">
      <selection activeCell="C94" sqref="C94"/>
    </sheetView>
  </sheetViews>
  <sheetFormatPr defaultColWidth="9.00390625" defaultRowHeight="12.75"/>
  <cols>
    <col min="1" max="1" width="9.50390625" style="412" customWidth="1"/>
    <col min="2" max="2" width="91.625" style="412" customWidth="1"/>
    <col min="3" max="3" width="21.625" style="413" customWidth="1"/>
    <col min="4" max="4" width="9.00390625" style="445" customWidth="1"/>
    <col min="5" max="16384" width="9.375" style="445" customWidth="1"/>
  </cols>
  <sheetData>
    <row r="1" spans="1:3" ht="15.75" customHeight="1">
      <c r="A1" s="743" t="s">
        <v>14</v>
      </c>
      <c r="B1" s="743"/>
      <c r="C1" s="743"/>
    </row>
    <row r="2" spans="1:3" ht="15.75" customHeight="1" thickBot="1">
      <c r="A2" s="744" t="s">
        <v>710</v>
      </c>
      <c r="B2" s="744"/>
      <c r="C2" s="334" t="s">
        <v>758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2017. évi előirányzat</v>
      </c>
    </row>
    <row r="4" spans="1:3" s="446" customFormat="1" ht="12" customHeight="1" thickBot="1">
      <c r="A4" s="440" t="s">
        <v>499</v>
      </c>
      <c r="B4" s="441" t="s">
        <v>500</v>
      </c>
      <c r="C4" s="442" t="s">
        <v>501</v>
      </c>
    </row>
    <row r="5" spans="1:3" s="447" customFormat="1" ht="12" customHeight="1" thickBot="1">
      <c r="A5" s="20" t="s">
        <v>17</v>
      </c>
      <c r="B5" s="21" t="s">
        <v>251</v>
      </c>
      <c r="C5" s="324">
        <f>+C6+C7+C8+C9+C10+C11</f>
        <v>0</v>
      </c>
    </row>
    <row r="6" spans="1:3" s="447" customFormat="1" ht="12" customHeight="1">
      <c r="A6" s="15" t="s">
        <v>99</v>
      </c>
      <c r="B6" s="448" t="s">
        <v>252</v>
      </c>
      <c r="C6" s="327"/>
    </row>
    <row r="7" spans="1:3" s="447" customFormat="1" ht="12" customHeight="1">
      <c r="A7" s="14" t="s">
        <v>100</v>
      </c>
      <c r="B7" s="449" t="s">
        <v>253</v>
      </c>
      <c r="C7" s="326"/>
    </row>
    <row r="8" spans="1:3" s="447" customFormat="1" ht="12" customHeight="1">
      <c r="A8" s="14" t="s">
        <v>101</v>
      </c>
      <c r="B8" s="449" t="s">
        <v>254</v>
      </c>
      <c r="C8" s="326"/>
    </row>
    <row r="9" spans="1:3" s="447" customFormat="1" ht="12" customHeight="1">
      <c r="A9" s="14" t="s">
        <v>102</v>
      </c>
      <c r="B9" s="449" t="s">
        <v>255</v>
      </c>
      <c r="C9" s="326"/>
    </row>
    <row r="10" spans="1:3" s="447" customFormat="1" ht="12" customHeight="1">
      <c r="A10" s="14" t="s">
        <v>146</v>
      </c>
      <c r="B10" s="320" t="s">
        <v>435</v>
      </c>
      <c r="C10" s="326"/>
    </row>
    <row r="11" spans="1:3" s="447" customFormat="1" ht="12" customHeight="1" thickBot="1">
      <c r="A11" s="16" t="s">
        <v>103</v>
      </c>
      <c r="B11" s="321" t="s">
        <v>436</v>
      </c>
      <c r="C11" s="326"/>
    </row>
    <row r="12" spans="1:3" s="447" customFormat="1" ht="12" customHeight="1" thickBot="1">
      <c r="A12" s="20" t="s">
        <v>18</v>
      </c>
      <c r="B12" s="319" t="s">
        <v>256</v>
      </c>
      <c r="C12" s="324">
        <f>+C13+C14+C15+C16+C17</f>
        <v>0</v>
      </c>
    </row>
    <row r="13" spans="1:3" s="447" customFormat="1" ht="12" customHeight="1">
      <c r="A13" s="15" t="s">
        <v>105</v>
      </c>
      <c r="B13" s="448" t="s">
        <v>257</v>
      </c>
      <c r="C13" s="327"/>
    </row>
    <row r="14" spans="1:3" s="447" customFormat="1" ht="12" customHeight="1">
      <c r="A14" s="14" t="s">
        <v>106</v>
      </c>
      <c r="B14" s="449" t="s">
        <v>258</v>
      </c>
      <c r="C14" s="326"/>
    </row>
    <row r="15" spans="1:3" s="447" customFormat="1" ht="12" customHeight="1">
      <c r="A15" s="14" t="s">
        <v>107</v>
      </c>
      <c r="B15" s="449" t="s">
        <v>427</v>
      </c>
      <c r="C15" s="326"/>
    </row>
    <row r="16" spans="1:3" s="447" customFormat="1" ht="12" customHeight="1">
      <c r="A16" s="14" t="s">
        <v>108</v>
      </c>
      <c r="B16" s="449" t="s">
        <v>428</v>
      </c>
      <c r="C16" s="326"/>
    </row>
    <row r="17" spans="1:3" s="447" customFormat="1" ht="12" customHeight="1">
      <c r="A17" s="14" t="s">
        <v>109</v>
      </c>
      <c r="B17" s="449" t="s">
        <v>259</v>
      </c>
      <c r="C17" s="326"/>
    </row>
    <row r="18" spans="1:3" s="447" customFormat="1" ht="12" customHeight="1" thickBot="1">
      <c r="A18" s="16" t="s">
        <v>117</v>
      </c>
      <c r="B18" s="321" t="s">
        <v>260</v>
      </c>
      <c r="C18" s="328"/>
    </row>
    <row r="19" spans="1:3" s="447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7" customFormat="1" ht="12" customHeight="1">
      <c r="A20" s="15" t="s">
        <v>88</v>
      </c>
      <c r="B20" s="448" t="s">
        <v>262</v>
      </c>
      <c r="C20" s="327"/>
    </row>
    <row r="21" spans="1:3" s="447" customFormat="1" ht="12" customHeight="1">
      <c r="A21" s="14" t="s">
        <v>89</v>
      </c>
      <c r="B21" s="449" t="s">
        <v>263</v>
      </c>
      <c r="C21" s="326"/>
    </row>
    <row r="22" spans="1:3" s="447" customFormat="1" ht="12" customHeight="1">
      <c r="A22" s="14" t="s">
        <v>90</v>
      </c>
      <c r="B22" s="449" t="s">
        <v>429</v>
      </c>
      <c r="C22" s="326"/>
    </row>
    <row r="23" spans="1:3" s="447" customFormat="1" ht="12" customHeight="1">
      <c r="A23" s="14" t="s">
        <v>91</v>
      </c>
      <c r="B23" s="449" t="s">
        <v>430</v>
      </c>
      <c r="C23" s="326"/>
    </row>
    <row r="24" spans="1:3" s="447" customFormat="1" ht="12" customHeight="1">
      <c r="A24" s="14" t="s">
        <v>168</v>
      </c>
      <c r="B24" s="449" t="s">
        <v>264</v>
      </c>
      <c r="C24" s="326"/>
    </row>
    <row r="25" spans="1:3" s="447" customFormat="1" ht="12" customHeight="1" thickBot="1">
      <c r="A25" s="16" t="s">
        <v>169</v>
      </c>
      <c r="B25" s="450" t="s">
        <v>265</v>
      </c>
      <c r="C25" s="328"/>
    </row>
    <row r="26" spans="1:3" s="447" customFormat="1" ht="12" customHeight="1" thickBot="1">
      <c r="A26" s="20" t="s">
        <v>170</v>
      </c>
      <c r="B26" s="21" t="s">
        <v>266</v>
      </c>
      <c r="C26" s="330">
        <f>+C27+C31+C32+C33</f>
        <v>0</v>
      </c>
    </row>
    <row r="27" spans="1:3" s="447" customFormat="1" ht="12" customHeight="1">
      <c r="A27" s="15" t="s">
        <v>267</v>
      </c>
      <c r="B27" s="448" t="s">
        <v>442</v>
      </c>
      <c r="C27" s="443">
        <f>+C28+C29+C30</f>
        <v>0</v>
      </c>
    </row>
    <row r="28" spans="1:3" s="447" customFormat="1" ht="12" customHeight="1">
      <c r="A28" s="14" t="s">
        <v>268</v>
      </c>
      <c r="B28" s="449" t="s">
        <v>273</v>
      </c>
      <c r="C28" s="326"/>
    </row>
    <row r="29" spans="1:3" s="447" customFormat="1" ht="12" customHeight="1">
      <c r="A29" s="14" t="s">
        <v>269</v>
      </c>
      <c r="B29" s="449" t="s">
        <v>274</v>
      </c>
      <c r="C29" s="326"/>
    </row>
    <row r="30" spans="1:3" s="447" customFormat="1" ht="12" customHeight="1">
      <c r="A30" s="14" t="s">
        <v>440</v>
      </c>
      <c r="B30" s="521" t="s">
        <v>441</v>
      </c>
      <c r="C30" s="326"/>
    </row>
    <row r="31" spans="1:3" s="447" customFormat="1" ht="12" customHeight="1">
      <c r="A31" s="14" t="s">
        <v>270</v>
      </c>
      <c r="B31" s="449" t="s">
        <v>275</v>
      </c>
      <c r="C31" s="326"/>
    </row>
    <row r="32" spans="1:3" s="447" customFormat="1" ht="12" customHeight="1">
      <c r="A32" s="14" t="s">
        <v>271</v>
      </c>
      <c r="B32" s="449" t="s">
        <v>276</v>
      </c>
      <c r="C32" s="326"/>
    </row>
    <row r="33" spans="1:3" s="447" customFormat="1" ht="12" customHeight="1" thickBot="1">
      <c r="A33" s="16" t="s">
        <v>272</v>
      </c>
      <c r="B33" s="450" t="s">
        <v>277</v>
      </c>
      <c r="C33" s="328"/>
    </row>
    <row r="34" spans="1:3" s="447" customFormat="1" ht="12" customHeight="1" thickBot="1">
      <c r="A34" s="20" t="s">
        <v>21</v>
      </c>
      <c r="B34" s="21" t="s">
        <v>437</v>
      </c>
      <c r="C34" s="324">
        <f>SUM(C35:C45)</f>
        <v>0</v>
      </c>
    </row>
    <row r="35" spans="1:3" s="447" customFormat="1" ht="12" customHeight="1">
      <c r="A35" s="15" t="s">
        <v>92</v>
      </c>
      <c r="B35" s="448" t="s">
        <v>280</v>
      </c>
      <c r="C35" s="327"/>
    </row>
    <row r="36" spans="1:3" s="447" customFormat="1" ht="12" customHeight="1">
      <c r="A36" s="14" t="s">
        <v>93</v>
      </c>
      <c r="B36" s="449" t="s">
        <v>281</v>
      </c>
      <c r="C36" s="326"/>
    </row>
    <row r="37" spans="1:3" s="447" customFormat="1" ht="12" customHeight="1">
      <c r="A37" s="14" t="s">
        <v>94</v>
      </c>
      <c r="B37" s="449" t="s">
        <v>282</v>
      </c>
      <c r="C37" s="326"/>
    </row>
    <row r="38" spans="1:3" s="447" customFormat="1" ht="12" customHeight="1">
      <c r="A38" s="14" t="s">
        <v>172</v>
      </c>
      <c r="B38" s="449" t="s">
        <v>283</v>
      </c>
      <c r="C38" s="326"/>
    </row>
    <row r="39" spans="1:3" s="447" customFormat="1" ht="12" customHeight="1">
      <c r="A39" s="14" t="s">
        <v>173</v>
      </c>
      <c r="B39" s="449" t="s">
        <v>284</v>
      </c>
      <c r="C39" s="326"/>
    </row>
    <row r="40" spans="1:3" s="447" customFormat="1" ht="12" customHeight="1">
      <c r="A40" s="14" t="s">
        <v>174</v>
      </c>
      <c r="B40" s="449" t="s">
        <v>285</v>
      </c>
      <c r="C40" s="326"/>
    </row>
    <row r="41" spans="1:3" s="447" customFormat="1" ht="12" customHeight="1">
      <c r="A41" s="14" t="s">
        <v>175</v>
      </c>
      <c r="B41" s="449" t="s">
        <v>286</v>
      </c>
      <c r="C41" s="326"/>
    </row>
    <row r="42" spans="1:3" s="447" customFormat="1" ht="12" customHeight="1">
      <c r="A42" s="14" t="s">
        <v>176</v>
      </c>
      <c r="B42" s="449" t="s">
        <v>287</v>
      </c>
      <c r="C42" s="326"/>
    </row>
    <row r="43" spans="1:3" s="447" customFormat="1" ht="12" customHeight="1">
      <c r="A43" s="14" t="s">
        <v>278</v>
      </c>
      <c r="B43" s="449" t="s">
        <v>288</v>
      </c>
      <c r="C43" s="329"/>
    </row>
    <row r="44" spans="1:3" s="447" customFormat="1" ht="12" customHeight="1">
      <c r="A44" s="16" t="s">
        <v>279</v>
      </c>
      <c r="B44" s="450" t="s">
        <v>439</v>
      </c>
      <c r="C44" s="435"/>
    </row>
    <row r="45" spans="1:3" s="447" customFormat="1" ht="12" customHeight="1" thickBot="1">
      <c r="A45" s="16" t="s">
        <v>438</v>
      </c>
      <c r="B45" s="321" t="s">
        <v>289</v>
      </c>
      <c r="C45" s="435"/>
    </row>
    <row r="46" spans="1:3" s="447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7" customFormat="1" ht="12" customHeight="1">
      <c r="A47" s="15" t="s">
        <v>95</v>
      </c>
      <c r="B47" s="448" t="s">
        <v>294</v>
      </c>
      <c r="C47" s="495"/>
    </row>
    <row r="48" spans="1:3" s="447" customFormat="1" ht="12" customHeight="1">
      <c r="A48" s="14" t="s">
        <v>96</v>
      </c>
      <c r="B48" s="449" t="s">
        <v>295</v>
      </c>
      <c r="C48" s="329"/>
    </row>
    <row r="49" spans="1:3" s="447" customFormat="1" ht="12" customHeight="1">
      <c r="A49" s="14" t="s">
        <v>291</v>
      </c>
      <c r="B49" s="449" t="s">
        <v>296</v>
      </c>
      <c r="C49" s="329"/>
    </row>
    <row r="50" spans="1:3" s="447" customFormat="1" ht="12" customHeight="1">
      <c r="A50" s="14" t="s">
        <v>292</v>
      </c>
      <c r="B50" s="449" t="s">
        <v>297</v>
      </c>
      <c r="C50" s="329"/>
    </row>
    <row r="51" spans="1:3" s="447" customFormat="1" ht="12" customHeight="1" thickBot="1">
      <c r="A51" s="16" t="s">
        <v>293</v>
      </c>
      <c r="B51" s="321" t="s">
        <v>298</v>
      </c>
      <c r="C51" s="435"/>
    </row>
    <row r="52" spans="1:3" s="447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7" customFormat="1" ht="12" customHeight="1">
      <c r="A53" s="15" t="s">
        <v>97</v>
      </c>
      <c r="B53" s="448" t="s">
        <v>300</v>
      </c>
      <c r="C53" s="327"/>
    </row>
    <row r="54" spans="1:3" s="447" customFormat="1" ht="12" customHeight="1">
      <c r="A54" s="14" t="s">
        <v>98</v>
      </c>
      <c r="B54" s="449" t="s">
        <v>431</v>
      </c>
      <c r="C54" s="326"/>
    </row>
    <row r="55" spans="1:3" s="447" customFormat="1" ht="12" customHeight="1">
      <c r="A55" s="14" t="s">
        <v>303</v>
      </c>
      <c r="B55" s="449" t="s">
        <v>301</v>
      </c>
      <c r="C55" s="326"/>
    </row>
    <row r="56" spans="1:3" s="447" customFormat="1" ht="12" customHeight="1" thickBot="1">
      <c r="A56" s="16" t="s">
        <v>304</v>
      </c>
      <c r="B56" s="321" t="s">
        <v>302</v>
      </c>
      <c r="C56" s="328"/>
    </row>
    <row r="57" spans="1:3" s="447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7" customFormat="1" ht="12" customHeight="1">
      <c r="A58" s="15" t="s">
        <v>178</v>
      </c>
      <c r="B58" s="448" t="s">
        <v>307</v>
      </c>
      <c r="C58" s="329"/>
    </row>
    <row r="59" spans="1:3" s="447" customFormat="1" ht="12" customHeight="1">
      <c r="A59" s="14" t="s">
        <v>179</v>
      </c>
      <c r="B59" s="449" t="s">
        <v>432</v>
      </c>
      <c r="C59" s="329"/>
    </row>
    <row r="60" spans="1:3" s="447" customFormat="1" ht="12" customHeight="1">
      <c r="A60" s="14" t="s">
        <v>227</v>
      </c>
      <c r="B60" s="449" t="s">
        <v>308</v>
      </c>
      <c r="C60" s="329"/>
    </row>
    <row r="61" spans="1:3" s="447" customFormat="1" ht="12" customHeight="1" thickBot="1">
      <c r="A61" s="16" t="s">
        <v>306</v>
      </c>
      <c r="B61" s="321" t="s">
        <v>309</v>
      </c>
      <c r="C61" s="329"/>
    </row>
    <row r="62" spans="1:3" s="447" customFormat="1" ht="12" customHeight="1" thickBot="1">
      <c r="A62" s="528" t="s">
        <v>482</v>
      </c>
      <c r="B62" s="21" t="s">
        <v>310</v>
      </c>
      <c r="C62" s="330">
        <f>+C5+C12+C19+C26+C34+C46+C52+C57</f>
        <v>0</v>
      </c>
    </row>
    <row r="63" spans="1:3" s="447" customFormat="1" ht="12" customHeight="1" thickBot="1">
      <c r="A63" s="498" t="s">
        <v>311</v>
      </c>
      <c r="B63" s="319" t="s">
        <v>312</v>
      </c>
      <c r="C63" s="324">
        <f>SUM(C64:C66)</f>
        <v>0</v>
      </c>
    </row>
    <row r="64" spans="1:3" s="447" customFormat="1" ht="12" customHeight="1">
      <c r="A64" s="15" t="s">
        <v>343</v>
      </c>
      <c r="B64" s="448" t="s">
        <v>313</v>
      </c>
      <c r="C64" s="329"/>
    </row>
    <row r="65" spans="1:3" s="447" customFormat="1" ht="12" customHeight="1">
      <c r="A65" s="14" t="s">
        <v>352</v>
      </c>
      <c r="B65" s="449" t="s">
        <v>314</v>
      </c>
      <c r="C65" s="329"/>
    </row>
    <row r="66" spans="1:3" s="447" customFormat="1" ht="12" customHeight="1" thickBot="1">
      <c r="A66" s="16" t="s">
        <v>353</v>
      </c>
      <c r="B66" s="522" t="s">
        <v>467</v>
      </c>
      <c r="C66" s="329"/>
    </row>
    <row r="67" spans="1:3" s="447" customFormat="1" ht="12" customHeight="1" thickBot="1">
      <c r="A67" s="498" t="s">
        <v>316</v>
      </c>
      <c r="B67" s="319" t="s">
        <v>317</v>
      </c>
      <c r="C67" s="324">
        <f>SUM(C68:C71)</f>
        <v>0</v>
      </c>
    </row>
    <row r="68" spans="1:3" s="447" customFormat="1" ht="12" customHeight="1">
      <c r="A68" s="15" t="s">
        <v>147</v>
      </c>
      <c r="B68" s="448" t="s">
        <v>318</v>
      </c>
      <c r="C68" s="329"/>
    </row>
    <row r="69" spans="1:3" s="447" customFormat="1" ht="12" customHeight="1">
      <c r="A69" s="14" t="s">
        <v>148</v>
      </c>
      <c r="B69" s="449" t="s">
        <v>319</v>
      </c>
      <c r="C69" s="329"/>
    </row>
    <row r="70" spans="1:3" s="447" customFormat="1" ht="12" customHeight="1">
      <c r="A70" s="14" t="s">
        <v>344</v>
      </c>
      <c r="B70" s="449" t="s">
        <v>320</v>
      </c>
      <c r="C70" s="329"/>
    </row>
    <row r="71" spans="1:3" s="447" customFormat="1" ht="12" customHeight="1" thickBot="1">
      <c r="A71" s="16" t="s">
        <v>345</v>
      </c>
      <c r="B71" s="321" t="s">
        <v>321</v>
      </c>
      <c r="C71" s="329"/>
    </row>
    <row r="72" spans="1:3" s="447" customFormat="1" ht="12" customHeight="1" thickBot="1">
      <c r="A72" s="498" t="s">
        <v>322</v>
      </c>
      <c r="B72" s="319" t="s">
        <v>323</v>
      </c>
      <c r="C72" s="324">
        <f>SUM(C73:C74)</f>
        <v>0</v>
      </c>
    </row>
    <row r="73" spans="1:3" s="447" customFormat="1" ht="12" customHeight="1">
      <c r="A73" s="15" t="s">
        <v>346</v>
      </c>
      <c r="B73" s="448" t="s">
        <v>324</v>
      </c>
      <c r="C73" s="329"/>
    </row>
    <row r="74" spans="1:3" s="447" customFormat="1" ht="12" customHeight="1" thickBot="1">
      <c r="A74" s="16" t="s">
        <v>347</v>
      </c>
      <c r="B74" s="321" t="s">
        <v>325</v>
      </c>
      <c r="C74" s="329"/>
    </row>
    <row r="75" spans="1:3" s="447" customFormat="1" ht="12" customHeight="1" thickBot="1">
      <c r="A75" s="498" t="s">
        <v>326</v>
      </c>
      <c r="B75" s="319" t="s">
        <v>327</v>
      </c>
      <c r="C75" s="324">
        <f>SUM(C76:C78)</f>
        <v>0</v>
      </c>
    </row>
    <row r="76" spans="1:3" s="447" customFormat="1" ht="12" customHeight="1">
      <c r="A76" s="15" t="s">
        <v>348</v>
      </c>
      <c r="B76" s="448" t="s">
        <v>328</v>
      </c>
      <c r="C76" s="329"/>
    </row>
    <row r="77" spans="1:3" s="447" customFormat="1" ht="12" customHeight="1">
      <c r="A77" s="14" t="s">
        <v>349</v>
      </c>
      <c r="B77" s="449" t="s">
        <v>329</v>
      </c>
      <c r="C77" s="329"/>
    </row>
    <row r="78" spans="1:3" s="447" customFormat="1" ht="12" customHeight="1" thickBot="1">
      <c r="A78" s="16" t="s">
        <v>350</v>
      </c>
      <c r="B78" s="321" t="s">
        <v>330</v>
      </c>
      <c r="C78" s="329"/>
    </row>
    <row r="79" spans="1:3" s="447" customFormat="1" ht="12" customHeight="1" thickBot="1">
      <c r="A79" s="498" t="s">
        <v>331</v>
      </c>
      <c r="B79" s="319" t="s">
        <v>351</v>
      </c>
      <c r="C79" s="324">
        <f>SUM(C80:C83)</f>
        <v>0</v>
      </c>
    </row>
    <row r="80" spans="1:3" s="447" customFormat="1" ht="12" customHeight="1">
      <c r="A80" s="452" t="s">
        <v>332</v>
      </c>
      <c r="B80" s="448" t="s">
        <v>333</v>
      </c>
      <c r="C80" s="329"/>
    </row>
    <row r="81" spans="1:3" s="447" customFormat="1" ht="12" customHeight="1">
      <c r="A81" s="453" t="s">
        <v>334</v>
      </c>
      <c r="B81" s="449" t="s">
        <v>335</v>
      </c>
      <c r="C81" s="329"/>
    </row>
    <row r="82" spans="1:3" s="447" customFormat="1" ht="12" customHeight="1">
      <c r="A82" s="453" t="s">
        <v>336</v>
      </c>
      <c r="B82" s="449" t="s">
        <v>337</v>
      </c>
      <c r="C82" s="329"/>
    </row>
    <row r="83" spans="1:3" s="447" customFormat="1" ht="12" customHeight="1" thickBot="1">
      <c r="A83" s="454" t="s">
        <v>338</v>
      </c>
      <c r="B83" s="321" t="s">
        <v>339</v>
      </c>
      <c r="C83" s="329"/>
    </row>
    <row r="84" spans="1:3" s="447" customFormat="1" ht="12" customHeight="1" thickBot="1">
      <c r="A84" s="498" t="s">
        <v>340</v>
      </c>
      <c r="B84" s="319" t="s">
        <v>481</v>
      </c>
      <c r="C84" s="496"/>
    </row>
    <row r="85" spans="1:3" s="447" customFormat="1" ht="13.5" customHeight="1" thickBot="1">
      <c r="A85" s="498" t="s">
        <v>342</v>
      </c>
      <c r="B85" s="319" t="s">
        <v>341</v>
      </c>
      <c r="C85" s="496"/>
    </row>
    <row r="86" spans="1:3" s="447" customFormat="1" ht="15.75" customHeight="1" thickBot="1">
      <c r="A86" s="498" t="s">
        <v>354</v>
      </c>
      <c r="B86" s="455" t="s">
        <v>484</v>
      </c>
      <c r="C86" s="330">
        <f>+C63+C67+C72+C75+C79+C85+C84</f>
        <v>0</v>
      </c>
    </row>
    <row r="87" spans="1:3" s="447" customFormat="1" ht="16.5" customHeight="1" thickBot="1">
      <c r="A87" s="499" t="s">
        <v>483</v>
      </c>
      <c r="B87" s="456" t="s">
        <v>485</v>
      </c>
      <c r="C87" s="330">
        <f>+C62+C86</f>
        <v>0</v>
      </c>
    </row>
    <row r="88" spans="1:3" s="447" customFormat="1" ht="83.25" customHeight="1">
      <c r="A88" s="5"/>
      <c r="B88" s="6"/>
      <c r="C88" s="331"/>
    </row>
    <row r="89" spans="1:3" ht="16.5" customHeight="1">
      <c r="A89" s="743" t="s">
        <v>46</v>
      </c>
      <c r="B89" s="743"/>
      <c r="C89" s="743"/>
    </row>
    <row r="90" spans="1:3" s="457" customFormat="1" ht="16.5" customHeight="1" thickBot="1">
      <c r="A90" s="745" t="s">
        <v>150</v>
      </c>
      <c r="B90" s="745"/>
      <c r="C90" s="150" t="s">
        <v>758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2017. évi előirányzat</v>
      </c>
    </row>
    <row r="92" spans="1:3" s="446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0</v>
      </c>
    </row>
    <row r="94" spans="1:3" ht="12" customHeight="1">
      <c r="A94" s="17" t="s">
        <v>99</v>
      </c>
      <c r="B94" s="10" t="s">
        <v>48</v>
      </c>
      <c r="C94" s="325"/>
    </row>
    <row r="95" spans="1:3" ht="12" customHeight="1">
      <c r="A95" s="14" t="s">
        <v>100</v>
      </c>
      <c r="B95" s="8" t="s">
        <v>180</v>
      </c>
      <c r="C95" s="326"/>
    </row>
    <row r="96" spans="1:3" ht="12" customHeight="1">
      <c r="A96" s="14" t="s">
        <v>101</v>
      </c>
      <c r="B96" s="8" t="s">
        <v>138</v>
      </c>
      <c r="C96" s="328"/>
    </row>
    <row r="97" spans="1:3" ht="12" customHeight="1">
      <c r="A97" s="14" t="s">
        <v>102</v>
      </c>
      <c r="B97" s="11" t="s">
        <v>181</v>
      </c>
      <c r="C97" s="328"/>
    </row>
    <row r="98" spans="1:3" ht="12" customHeight="1">
      <c r="A98" s="14" t="s">
        <v>112</v>
      </c>
      <c r="B98" s="19" t="s">
        <v>182</v>
      </c>
      <c r="C98" s="328"/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6" t="s">
        <v>453</v>
      </c>
      <c r="C113" s="332"/>
    </row>
    <row r="114" spans="1:3" ht="12" customHeight="1" thickBot="1">
      <c r="A114" s="523" t="s">
        <v>18</v>
      </c>
      <c r="B114" s="524" t="s">
        <v>366</v>
      </c>
      <c r="C114" s="525">
        <f>+C115+C117+C119</f>
        <v>0</v>
      </c>
    </row>
    <row r="115" spans="1:3" ht="12" customHeight="1">
      <c r="A115" s="15" t="s">
        <v>105</v>
      </c>
      <c r="B115" s="8" t="s">
        <v>225</v>
      </c>
      <c r="C115" s="327"/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/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4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0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7"/>
    </row>
    <row r="152" spans="1:3" ht="12" customHeight="1" thickBot="1">
      <c r="A152" s="20" t="s">
        <v>25</v>
      </c>
      <c r="B152" s="134" t="s">
        <v>477</v>
      </c>
      <c r="C152" s="527"/>
    </row>
    <row r="153" spans="1:9" ht="15" customHeight="1" thickBot="1">
      <c r="A153" s="20" t="s">
        <v>26</v>
      </c>
      <c r="B153" s="134" t="s">
        <v>479</v>
      </c>
      <c r="C153" s="458">
        <f>+C129+C133+C140+C145+C151+C152</f>
        <v>0</v>
      </c>
      <c r="F153" s="459"/>
      <c r="G153" s="460"/>
      <c r="H153" s="460"/>
      <c r="I153" s="460"/>
    </row>
    <row r="154" spans="1:3" s="447" customFormat="1" ht="12.75" customHeight="1" thickBot="1">
      <c r="A154" s="322" t="s">
        <v>27</v>
      </c>
      <c r="B154" s="411" t="s">
        <v>478</v>
      </c>
      <c r="C154" s="458">
        <f>+C128+C153</f>
        <v>0</v>
      </c>
    </row>
    <row r="155" ht="7.5" customHeight="1"/>
    <row r="156" spans="1:3" ht="15.75">
      <c r="A156" s="746" t="s">
        <v>379</v>
      </c>
      <c r="B156" s="746"/>
      <c r="C156" s="746"/>
    </row>
    <row r="157" spans="1:3" ht="15" customHeight="1" thickBot="1">
      <c r="A157" s="744" t="s">
        <v>151</v>
      </c>
      <c r="B157" s="744"/>
      <c r="C157" s="334" t="s">
        <v>758</v>
      </c>
    </row>
    <row r="158" spans="1:4" ht="13.5" customHeight="1" thickBot="1">
      <c r="A158" s="20">
        <v>1</v>
      </c>
      <c r="B158" s="30" t="s">
        <v>480</v>
      </c>
      <c r="C158" s="324">
        <f>+C62-C128</f>
        <v>0</v>
      </c>
      <c r="D158" s="461"/>
    </row>
    <row r="159" spans="1:3" ht="27.75" customHeight="1" thickBot="1">
      <c r="A159" s="20" t="s">
        <v>18</v>
      </c>
      <c r="B159" s="30" t="s">
        <v>486</v>
      </c>
      <c r="C159" s="32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Kunszállás Önkormányzat
2017. ÉVI KÖLTSÉGVETÉS
ÁLLAMIGAZGATÁSI FELADATAINAK MÉRLEGE
</oddHeader>
  </headerFooter>
  <rowBreaks count="1" manualBreakCount="1">
    <brk id="8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C19" sqref="C19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46" t="s">
        <v>155</v>
      </c>
      <c r="C1" s="347"/>
      <c r="D1" s="347"/>
      <c r="E1" s="347"/>
      <c r="F1" s="749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4.25" thickBot="1">
      <c r="E2" s="348" t="s">
        <v>757</v>
      </c>
      <c r="F2" s="749"/>
    </row>
    <row r="3" spans="1:6" ht="18" customHeight="1" thickBot="1">
      <c r="A3" s="747" t="s">
        <v>70</v>
      </c>
      <c r="B3" s="349" t="s">
        <v>57</v>
      </c>
      <c r="C3" s="350"/>
      <c r="D3" s="349" t="s">
        <v>58</v>
      </c>
      <c r="E3" s="351"/>
      <c r="F3" s="749"/>
    </row>
    <row r="4" spans="1:6" s="352" customFormat="1" ht="35.25" customHeight="1" thickBot="1">
      <c r="A4" s="748"/>
      <c r="B4" s="210" t="s">
        <v>62</v>
      </c>
      <c r="C4" s="211" t="str">
        <f>+'1.1.sz.mell.'!C3</f>
        <v>2017. évi előirányzat</v>
      </c>
      <c r="D4" s="210" t="s">
        <v>62</v>
      </c>
      <c r="E4" s="53" t="str">
        <f>+C4</f>
        <v>2017. évi előirányzat</v>
      </c>
      <c r="F4" s="749"/>
    </row>
    <row r="5" spans="1:6" s="357" customFormat="1" ht="12" customHeight="1" thickBot="1">
      <c r="A5" s="353" t="s">
        <v>499</v>
      </c>
      <c r="B5" s="354" t="s">
        <v>500</v>
      </c>
      <c r="C5" s="355" t="s">
        <v>501</v>
      </c>
      <c r="D5" s="354" t="s">
        <v>503</v>
      </c>
      <c r="E5" s="356" t="s">
        <v>502</v>
      </c>
      <c r="F5" s="749"/>
    </row>
    <row r="6" spans="1:6" ht="12.75" customHeight="1">
      <c r="A6" s="358" t="s">
        <v>17</v>
      </c>
      <c r="B6" s="359" t="s">
        <v>380</v>
      </c>
      <c r="C6" s="335">
        <v>121596080</v>
      </c>
      <c r="D6" s="359" t="s">
        <v>63</v>
      </c>
      <c r="E6" s="341">
        <v>116461066</v>
      </c>
      <c r="F6" s="749"/>
    </row>
    <row r="7" spans="1:6" ht="12.75" customHeight="1">
      <c r="A7" s="360" t="s">
        <v>18</v>
      </c>
      <c r="B7" s="361" t="s">
        <v>381</v>
      </c>
      <c r="C7" s="336">
        <v>11604000</v>
      </c>
      <c r="D7" s="361" t="s">
        <v>180</v>
      </c>
      <c r="E7" s="342">
        <v>36101501</v>
      </c>
      <c r="F7" s="749"/>
    </row>
    <row r="8" spans="1:6" ht="12.75" customHeight="1">
      <c r="A8" s="360" t="s">
        <v>19</v>
      </c>
      <c r="B8" s="361" t="s">
        <v>402</v>
      </c>
      <c r="C8" s="336"/>
      <c r="D8" s="361" t="s">
        <v>231</v>
      </c>
      <c r="E8" s="342">
        <v>99083331</v>
      </c>
      <c r="F8" s="749"/>
    </row>
    <row r="9" spans="1:6" ht="12.75" customHeight="1">
      <c r="A9" s="360" t="s">
        <v>20</v>
      </c>
      <c r="B9" s="361" t="s">
        <v>171</v>
      </c>
      <c r="C9" s="336">
        <v>77700000</v>
      </c>
      <c r="D9" s="361" t="s">
        <v>181</v>
      </c>
      <c r="E9" s="342">
        <v>3000000</v>
      </c>
      <c r="F9" s="749"/>
    </row>
    <row r="10" spans="1:6" ht="12.75" customHeight="1">
      <c r="A10" s="360" t="s">
        <v>21</v>
      </c>
      <c r="B10" s="362" t="s">
        <v>426</v>
      </c>
      <c r="C10" s="336">
        <v>22606000</v>
      </c>
      <c r="D10" s="361" t="s">
        <v>182</v>
      </c>
      <c r="E10" s="342">
        <v>2000000</v>
      </c>
      <c r="F10" s="749"/>
    </row>
    <row r="11" spans="1:6" ht="12.75" customHeight="1">
      <c r="A11" s="360" t="s">
        <v>22</v>
      </c>
      <c r="B11" s="361" t="s">
        <v>382</v>
      </c>
      <c r="C11" s="337"/>
      <c r="D11" s="361" t="s">
        <v>49</v>
      </c>
      <c r="E11" s="342"/>
      <c r="F11" s="749"/>
    </row>
    <row r="12" spans="1:6" ht="12.75" customHeight="1">
      <c r="A12" s="360" t="s">
        <v>23</v>
      </c>
      <c r="B12" s="361" t="s">
        <v>487</v>
      </c>
      <c r="C12" s="336"/>
      <c r="D12" s="49"/>
      <c r="E12" s="342"/>
      <c r="F12" s="749"/>
    </row>
    <row r="13" spans="1:6" ht="12.75" customHeight="1">
      <c r="A13" s="360" t="s">
        <v>24</v>
      </c>
      <c r="B13" s="49"/>
      <c r="C13" s="336"/>
      <c r="D13" s="49"/>
      <c r="E13" s="342"/>
      <c r="F13" s="749"/>
    </row>
    <row r="14" spans="1:6" ht="12.75" customHeight="1">
      <c r="A14" s="360" t="s">
        <v>25</v>
      </c>
      <c r="B14" s="462"/>
      <c r="C14" s="337"/>
      <c r="D14" s="49"/>
      <c r="E14" s="342"/>
      <c r="F14" s="749"/>
    </row>
    <row r="15" spans="1:6" ht="12.75" customHeight="1">
      <c r="A15" s="360" t="s">
        <v>26</v>
      </c>
      <c r="B15" s="49"/>
      <c r="C15" s="336"/>
      <c r="D15" s="49"/>
      <c r="E15" s="342"/>
      <c r="F15" s="749"/>
    </row>
    <row r="16" spans="1:6" ht="12.75" customHeight="1">
      <c r="A16" s="360" t="s">
        <v>27</v>
      </c>
      <c r="B16" s="49"/>
      <c r="C16" s="336"/>
      <c r="D16" s="49"/>
      <c r="E16" s="342"/>
      <c r="F16" s="749"/>
    </row>
    <row r="17" spans="1:6" ht="12.75" customHeight="1" thickBot="1">
      <c r="A17" s="360" t="s">
        <v>28</v>
      </c>
      <c r="B17" s="58"/>
      <c r="C17" s="338"/>
      <c r="D17" s="49"/>
      <c r="E17" s="343"/>
      <c r="F17" s="749"/>
    </row>
    <row r="18" spans="1:6" ht="15.75" customHeight="1" thickBot="1">
      <c r="A18" s="363" t="s">
        <v>29</v>
      </c>
      <c r="B18" s="136" t="s">
        <v>488</v>
      </c>
      <c r="C18" s="339">
        <f>SUM(C6:C17)</f>
        <v>233506080</v>
      </c>
      <c r="D18" s="136" t="s">
        <v>388</v>
      </c>
      <c r="E18" s="344">
        <f>SUM(E6:E17)</f>
        <v>256645898</v>
      </c>
      <c r="F18" s="749"/>
    </row>
    <row r="19" spans="1:6" ht="12.75" customHeight="1">
      <c r="A19" s="364" t="s">
        <v>30</v>
      </c>
      <c r="B19" s="365" t="s">
        <v>385</v>
      </c>
      <c r="C19" s="529">
        <f>+C20+C21+C22+C23</f>
        <v>0</v>
      </c>
      <c r="D19" s="366" t="s">
        <v>188</v>
      </c>
      <c r="E19" s="345"/>
      <c r="F19" s="749"/>
    </row>
    <row r="20" spans="1:6" ht="12.75" customHeight="1">
      <c r="A20" s="367" t="s">
        <v>31</v>
      </c>
      <c r="B20" s="366" t="s">
        <v>223</v>
      </c>
      <c r="C20" s="83"/>
      <c r="D20" s="366" t="s">
        <v>387</v>
      </c>
      <c r="E20" s="84"/>
      <c r="F20" s="749"/>
    </row>
    <row r="21" spans="1:6" ht="12.75" customHeight="1">
      <c r="A21" s="367" t="s">
        <v>32</v>
      </c>
      <c r="B21" s="366" t="s">
        <v>224</v>
      </c>
      <c r="C21" s="83"/>
      <c r="D21" s="366" t="s">
        <v>153</v>
      </c>
      <c r="E21" s="84"/>
      <c r="F21" s="749"/>
    </row>
    <row r="22" spans="1:6" ht="12.75" customHeight="1">
      <c r="A22" s="367" t="s">
        <v>33</v>
      </c>
      <c r="B22" s="366" t="s">
        <v>229</v>
      </c>
      <c r="C22" s="83"/>
      <c r="D22" s="366" t="s">
        <v>154</v>
      </c>
      <c r="E22" s="84"/>
      <c r="F22" s="749"/>
    </row>
    <row r="23" spans="1:6" ht="12.75" customHeight="1">
      <c r="A23" s="367" t="s">
        <v>34</v>
      </c>
      <c r="B23" s="366" t="s">
        <v>230</v>
      </c>
      <c r="C23" s="83"/>
      <c r="D23" s="365" t="s">
        <v>232</v>
      </c>
      <c r="E23" s="84"/>
      <c r="F23" s="749"/>
    </row>
    <row r="24" spans="1:6" ht="12.75" customHeight="1">
      <c r="A24" s="367" t="s">
        <v>35</v>
      </c>
      <c r="B24" s="366" t="s">
        <v>386</v>
      </c>
      <c r="C24" s="368">
        <f>+C25+C26</f>
        <v>23139818</v>
      </c>
      <c r="D24" s="366" t="s">
        <v>189</v>
      </c>
      <c r="E24" s="84"/>
      <c r="F24" s="749"/>
    </row>
    <row r="25" spans="1:6" ht="12.75" customHeight="1">
      <c r="A25" s="364" t="s">
        <v>36</v>
      </c>
      <c r="B25" s="365" t="s">
        <v>383</v>
      </c>
      <c r="C25" s="340"/>
      <c r="D25" s="359" t="s">
        <v>470</v>
      </c>
      <c r="E25" s="345"/>
      <c r="F25" s="749"/>
    </row>
    <row r="26" spans="1:6" ht="12.75" customHeight="1">
      <c r="A26" s="367" t="s">
        <v>37</v>
      </c>
      <c r="B26" s="366" t="s">
        <v>384</v>
      </c>
      <c r="C26" s="83">
        <v>23139818</v>
      </c>
      <c r="D26" s="361" t="s">
        <v>476</v>
      </c>
      <c r="E26" s="84"/>
      <c r="F26" s="749"/>
    </row>
    <row r="27" spans="1:6" ht="12.75" customHeight="1">
      <c r="A27" s="360" t="s">
        <v>38</v>
      </c>
      <c r="B27" s="366" t="s">
        <v>481</v>
      </c>
      <c r="C27" s="83"/>
      <c r="D27" s="361" t="s">
        <v>477</v>
      </c>
      <c r="E27" s="84"/>
      <c r="F27" s="749"/>
    </row>
    <row r="28" spans="1:6" ht="12.75" customHeight="1" thickBot="1">
      <c r="A28" s="425" t="s">
        <v>39</v>
      </c>
      <c r="B28" s="365" t="s">
        <v>341</v>
      </c>
      <c r="C28" s="340"/>
      <c r="D28" s="464"/>
      <c r="E28" s="345"/>
      <c r="F28" s="749"/>
    </row>
    <row r="29" spans="1:6" ht="15.75" customHeight="1" thickBot="1">
      <c r="A29" s="363" t="s">
        <v>40</v>
      </c>
      <c r="B29" s="136" t="s">
        <v>489</v>
      </c>
      <c r="C29" s="339">
        <f>+C19+C24+C27+C28</f>
        <v>23139818</v>
      </c>
      <c r="D29" s="136" t="s">
        <v>491</v>
      </c>
      <c r="E29" s="344">
        <f>SUM(E19:E28)</f>
        <v>0</v>
      </c>
      <c r="F29" s="749"/>
    </row>
    <row r="30" spans="1:6" ht="13.5" thickBot="1">
      <c r="A30" s="363" t="s">
        <v>41</v>
      </c>
      <c r="B30" s="369" t="s">
        <v>490</v>
      </c>
      <c r="C30" s="370">
        <f>+C18+C29</f>
        <v>256645898</v>
      </c>
      <c r="D30" s="369" t="s">
        <v>492</v>
      </c>
      <c r="E30" s="370">
        <f>+E18+E29</f>
        <v>256645898</v>
      </c>
      <c r="F30" s="749"/>
    </row>
    <row r="31" spans="1:6" ht="13.5" thickBot="1">
      <c r="A31" s="363" t="s">
        <v>42</v>
      </c>
      <c r="B31" s="369" t="s">
        <v>166</v>
      </c>
      <c r="C31" s="370">
        <f>IF(C18-E18&lt;0,E18-C18,"-")</f>
        <v>23139818</v>
      </c>
      <c r="D31" s="369" t="s">
        <v>167</v>
      </c>
      <c r="E31" s="370" t="str">
        <f>IF(C18-E18&gt;0,C18-E18,"-")</f>
        <v>-</v>
      </c>
      <c r="F31" s="749"/>
    </row>
    <row r="32" spans="1:6" ht="13.5" thickBot="1">
      <c r="A32" s="363" t="s">
        <v>43</v>
      </c>
      <c r="B32" s="369" t="s">
        <v>233</v>
      </c>
      <c r="C32" s="370" t="str">
        <f>IF(C18+C29-E30&lt;0,E30-(C18+C29),"-")</f>
        <v>-</v>
      </c>
      <c r="D32" s="369" t="s">
        <v>234</v>
      </c>
      <c r="E32" s="370" t="str">
        <f>IF(C18+C29-E30&gt;0,C18+C29-E30,"-")</f>
        <v>-</v>
      </c>
      <c r="F32" s="749"/>
    </row>
    <row r="33" spans="2:4" ht="18.75">
      <c r="B33" s="750"/>
      <c r="C33" s="750"/>
      <c r="D33" s="75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7" sqref="C17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46" t="s">
        <v>156</v>
      </c>
      <c r="C1" s="347"/>
      <c r="D1" s="347"/>
      <c r="E1" s="347"/>
      <c r="F1" s="749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4.25" thickBot="1">
      <c r="E2" s="348" t="s">
        <v>757</v>
      </c>
      <c r="F2" s="749"/>
    </row>
    <row r="3" spans="1:6" ht="13.5" thickBot="1">
      <c r="A3" s="751" t="s">
        <v>70</v>
      </c>
      <c r="B3" s="349" t="s">
        <v>57</v>
      </c>
      <c r="C3" s="350"/>
      <c r="D3" s="349" t="s">
        <v>58</v>
      </c>
      <c r="E3" s="351"/>
      <c r="F3" s="749"/>
    </row>
    <row r="4" spans="1:6" s="352" customFormat="1" ht="24.75" thickBot="1">
      <c r="A4" s="752"/>
      <c r="B4" s="210" t="s">
        <v>62</v>
      </c>
      <c r="C4" s="211" t="str">
        <f>+'2.1.sz.mell  '!C4</f>
        <v>2017. évi előirányzat</v>
      </c>
      <c r="D4" s="210" t="s">
        <v>62</v>
      </c>
      <c r="E4" s="211" t="str">
        <f>+'2.1.sz.mell  '!C4</f>
        <v>2017. évi előirányzat</v>
      </c>
      <c r="F4" s="749"/>
    </row>
    <row r="5" spans="1:6" s="352" customFormat="1" ht="13.5" thickBot="1">
      <c r="A5" s="353" t="s">
        <v>499</v>
      </c>
      <c r="B5" s="354" t="s">
        <v>500</v>
      </c>
      <c r="C5" s="355" t="s">
        <v>501</v>
      </c>
      <c r="D5" s="354" t="s">
        <v>503</v>
      </c>
      <c r="E5" s="356" t="s">
        <v>502</v>
      </c>
      <c r="F5" s="749"/>
    </row>
    <row r="6" spans="1:6" ht="12.75" customHeight="1">
      <c r="A6" s="358" t="s">
        <v>17</v>
      </c>
      <c r="B6" s="359" t="s">
        <v>389</v>
      </c>
      <c r="C6" s="335"/>
      <c r="D6" s="359" t="s">
        <v>225</v>
      </c>
      <c r="E6" s="341">
        <v>30273486</v>
      </c>
      <c r="F6" s="749"/>
    </row>
    <row r="7" spans="1:6" ht="12.75">
      <c r="A7" s="360" t="s">
        <v>18</v>
      </c>
      <c r="B7" s="361" t="s">
        <v>390</v>
      </c>
      <c r="C7" s="336"/>
      <c r="D7" s="361" t="s">
        <v>395</v>
      </c>
      <c r="E7" s="342"/>
      <c r="F7" s="749"/>
    </row>
    <row r="8" spans="1:6" ht="12.75" customHeight="1">
      <c r="A8" s="360" t="s">
        <v>19</v>
      </c>
      <c r="B8" s="361" t="s">
        <v>9</v>
      </c>
      <c r="C8" s="336"/>
      <c r="D8" s="361" t="s">
        <v>184</v>
      </c>
      <c r="E8" s="342"/>
      <c r="F8" s="749"/>
    </row>
    <row r="9" spans="1:6" ht="12.75" customHeight="1">
      <c r="A9" s="360" t="s">
        <v>20</v>
      </c>
      <c r="B9" s="361" t="s">
        <v>391</v>
      </c>
      <c r="C9" s="336"/>
      <c r="D9" s="361" t="s">
        <v>396</v>
      </c>
      <c r="E9" s="342"/>
      <c r="F9" s="749"/>
    </row>
    <row r="10" spans="1:6" ht="12.75" customHeight="1">
      <c r="A10" s="360" t="s">
        <v>21</v>
      </c>
      <c r="B10" s="361" t="s">
        <v>392</v>
      </c>
      <c r="C10" s="336"/>
      <c r="D10" s="361" t="s">
        <v>228</v>
      </c>
      <c r="E10" s="342"/>
      <c r="F10" s="749"/>
    </row>
    <row r="11" spans="1:6" ht="12.75" customHeight="1">
      <c r="A11" s="360" t="s">
        <v>22</v>
      </c>
      <c r="B11" s="361" t="s">
        <v>393</v>
      </c>
      <c r="C11" s="337"/>
      <c r="D11" s="465"/>
      <c r="E11" s="342"/>
      <c r="F11" s="749"/>
    </row>
    <row r="12" spans="1:6" ht="12.75" customHeight="1">
      <c r="A12" s="360" t="s">
        <v>23</v>
      </c>
      <c r="B12" s="49"/>
      <c r="C12" s="336"/>
      <c r="D12" s="465"/>
      <c r="E12" s="342"/>
      <c r="F12" s="749"/>
    </row>
    <row r="13" spans="1:6" ht="12.75" customHeight="1">
      <c r="A13" s="360" t="s">
        <v>24</v>
      </c>
      <c r="B13" s="49"/>
      <c r="C13" s="336"/>
      <c r="D13" s="466"/>
      <c r="E13" s="342"/>
      <c r="F13" s="749"/>
    </row>
    <row r="14" spans="1:6" ht="12.75" customHeight="1">
      <c r="A14" s="360" t="s">
        <v>25</v>
      </c>
      <c r="B14" s="463"/>
      <c r="C14" s="337"/>
      <c r="D14" s="465"/>
      <c r="E14" s="342"/>
      <c r="F14" s="749"/>
    </row>
    <row r="15" spans="1:6" ht="12.75">
      <c r="A15" s="360" t="s">
        <v>26</v>
      </c>
      <c r="B15" s="49"/>
      <c r="C15" s="337"/>
      <c r="D15" s="465"/>
      <c r="E15" s="342"/>
      <c r="F15" s="749"/>
    </row>
    <row r="16" spans="1:6" ht="12.75" customHeight="1" thickBot="1">
      <c r="A16" s="425" t="s">
        <v>27</v>
      </c>
      <c r="B16" s="464"/>
      <c r="C16" s="427"/>
      <c r="D16" s="426" t="s">
        <v>49</v>
      </c>
      <c r="E16" s="391"/>
      <c r="F16" s="749"/>
    </row>
    <row r="17" spans="1:6" ht="15.75" customHeight="1" thickBot="1">
      <c r="A17" s="363" t="s">
        <v>28</v>
      </c>
      <c r="B17" s="136" t="s">
        <v>403</v>
      </c>
      <c r="C17" s="339">
        <f>+C6+C8+C9+C11+C12+C13+C14+C15+C16</f>
        <v>0</v>
      </c>
      <c r="D17" s="136" t="s">
        <v>404</v>
      </c>
      <c r="E17" s="344">
        <f>+E6+E8+E10+E11+E12+E13+E14+E15+E16</f>
        <v>30273486</v>
      </c>
      <c r="F17" s="749"/>
    </row>
    <row r="18" spans="1:6" ht="12.75" customHeight="1">
      <c r="A18" s="358" t="s">
        <v>29</v>
      </c>
      <c r="B18" s="373" t="s">
        <v>246</v>
      </c>
      <c r="C18" s="380">
        <f>+C19+C20+C21+C22+C23</f>
        <v>30273486</v>
      </c>
      <c r="D18" s="366" t="s">
        <v>188</v>
      </c>
      <c r="E18" s="81"/>
      <c r="F18" s="749"/>
    </row>
    <row r="19" spans="1:6" ht="12.75" customHeight="1">
      <c r="A19" s="360" t="s">
        <v>30</v>
      </c>
      <c r="B19" s="374" t="s">
        <v>235</v>
      </c>
      <c r="C19" s="83"/>
      <c r="D19" s="366" t="s">
        <v>191</v>
      </c>
      <c r="E19" s="84"/>
      <c r="F19" s="749"/>
    </row>
    <row r="20" spans="1:6" ht="12.75" customHeight="1">
      <c r="A20" s="358" t="s">
        <v>31</v>
      </c>
      <c r="B20" s="374" t="s">
        <v>236</v>
      </c>
      <c r="C20" s="83"/>
      <c r="D20" s="366" t="s">
        <v>153</v>
      </c>
      <c r="E20" s="84"/>
      <c r="F20" s="749"/>
    </row>
    <row r="21" spans="1:6" ht="12.75" customHeight="1">
      <c r="A21" s="360" t="s">
        <v>32</v>
      </c>
      <c r="B21" s="374" t="s">
        <v>237</v>
      </c>
      <c r="C21" s="83"/>
      <c r="D21" s="366" t="s">
        <v>154</v>
      </c>
      <c r="E21" s="84"/>
      <c r="F21" s="749"/>
    </row>
    <row r="22" spans="1:6" ht="12.75" customHeight="1">
      <c r="A22" s="358" t="s">
        <v>33</v>
      </c>
      <c r="B22" s="374" t="s">
        <v>238</v>
      </c>
      <c r="C22" s="83">
        <v>30273486</v>
      </c>
      <c r="D22" s="365" t="s">
        <v>232</v>
      </c>
      <c r="E22" s="84"/>
      <c r="F22" s="749"/>
    </row>
    <row r="23" spans="1:6" ht="12.75" customHeight="1">
      <c r="A23" s="360" t="s">
        <v>34</v>
      </c>
      <c r="B23" s="375" t="s">
        <v>239</v>
      </c>
      <c r="C23" s="83"/>
      <c r="D23" s="366" t="s">
        <v>192</v>
      </c>
      <c r="E23" s="84"/>
      <c r="F23" s="749"/>
    </row>
    <row r="24" spans="1:6" ht="12.75" customHeight="1">
      <c r="A24" s="358" t="s">
        <v>35</v>
      </c>
      <c r="B24" s="376" t="s">
        <v>240</v>
      </c>
      <c r="C24" s="368">
        <f>+C25+C26+C27+C28+C29</f>
        <v>0</v>
      </c>
      <c r="D24" s="377" t="s">
        <v>190</v>
      </c>
      <c r="E24" s="84"/>
      <c r="F24" s="749"/>
    </row>
    <row r="25" spans="1:6" ht="12.75" customHeight="1">
      <c r="A25" s="360" t="s">
        <v>36</v>
      </c>
      <c r="B25" s="375" t="s">
        <v>241</v>
      </c>
      <c r="C25" s="83"/>
      <c r="D25" s="377" t="s">
        <v>397</v>
      </c>
      <c r="E25" s="84"/>
      <c r="F25" s="749"/>
    </row>
    <row r="26" spans="1:6" ht="12.75" customHeight="1">
      <c r="A26" s="358" t="s">
        <v>37</v>
      </c>
      <c r="B26" s="375" t="s">
        <v>242</v>
      </c>
      <c r="C26" s="83"/>
      <c r="D26" s="372"/>
      <c r="E26" s="84"/>
      <c r="F26" s="749"/>
    </row>
    <row r="27" spans="1:6" ht="12.75" customHeight="1">
      <c r="A27" s="360" t="s">
        <v>38</v>
      </c>
      <c r="B27" s="374" t="s">
        <v>243</v>
      </c>
      <c r="C27" s="83"/>
      <c r="D27" s="132"/>
      <c r="E27" s="84"/>
      <c r="F27" s="749"/>
    </row>
    <row r="28" spans="1:6" ht="12.75" customHeight="1">
      <c r="A28" s="358" t="s">
        <v>39</v>
      </c>
      <c r="B28" s="378" t="s">
        <v>244</v>
      </c>
      <c r="C28" s="83"/>
      <c r="D28" s="49"/>
      <c r="E28" s="84"/>
      <c r="F28" s="749"/>
    </row>
    <row r="29" spans="1:6" ht="12.75" customHeight="1" thickBot="1">
      <c r="A29" s="360" t="s">
        <v>40</v>
      </c>
      <c r="B29" s="379" t="s">
        <v>245</v>
      </c>
      <c r="C29" s="83"/>
      <c r="D29" s="132"/>
      <c r="E29" s="84"/>
      <c r="F29" s="749"/>
    </row>
    <row r="30" spans="1:6" ht="21.75" customHeight="1" thickBot="1">
      <c r="A30" s="363" t="s">
        <v>41</v>
      </c>
      <c r="B30" s="136" t="s">
        <v>394</v>
      </c>
      <c r="C30" s="339">
        <f>+C18+C24</f>
        <v>30273486</v>
      </c>
      <c r="D30" s="136" t="s">
        <v>398</v>
      </c>
      <c r="E30" s="344">
        <f>SUM(E18:E29)</f>
        <v>0</v>
      </c>
      <c r="F30" s="749"/>
    </row>
    <row r="31" spans="1:6" ht="13.5" thickBot="1">
      <c r="A31" s="363" t="s">
        <v>42</v>
      </c>
      <c r="B31" s="369" t="s">
        <v>399</v>
      </c>
      <c r="C31" s="370">
        <f>+C17+C30</f>
        <v>30273486</v>
      </c>
      <c r="D31" s="369" t="s">
        <v>400</v>
      </c>
      <c r="E31" s="370">
        <f>+E17+E30</f>
        <v>30273486</v>
      </c>
      <c r="F31" s="749"/>
    </row>
    <row r="32" spans="1:6" ht="13.5" thickBot="1">
      <c r="A32" s="363" t="s">
        <v>43</v>
      </c>
      <c r="B32" s="369" t="s">
        <v>166</v>
      </c>
      <c r="C32" s="370">
        <f>IF(C17-E17&lt;0,E17-C17,"-")</f>
        <v>30273486</v>
      </c>
      <c r="D32" s="369" t="s">
        <v>167</v>
      </c>
      <c r="E32" s="370" t="str">
        <f>IF(C17-E17&gt;0,C17-E17,"-")</f>
        <v>-</v>
      </c>
      <c r="F32" s="749"/>
    </row>
    <row r="33" spans="1:6" ht="13.5" thickBot="1">
      <c r="A33" s="363" t="s">
        <v>44</v>
      </c>
      <c r="B33" s="369" t="s">
        <v>233</v>
      </c>
      <c r="C33" s="370" t="str">
        <f>IF(C17+C30-E26&lt;0,E26-(C17+C30),"-")</f>
        <v>-</v>
      </c>
      <c r="D33" s="369" t="s">
        <v>234</v>
      </c>
      <c r="E33" s="370">
        <f>IF(C17+C30-E26&gt;0,C17+C30-E26,"-")</f>
        <v>30273486</v>
      </c>
      <c r="F33" s="7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149</v>
      </c>
      <c r="E1" s="140" t="s">
        <v>152</v>
      </c>
    </row>
    <row r="3" spans="1:5" ht="12.75">
      <c r="A3" s="146"/>
      <c r="B3" s="147"/>
      <c r="C3" s="146"/>
      <c r="D3" s="149"/>
      <c r="E3" s="147"/>
    </row>
    <row r="4" spans="1:5" ht="15.75">
      <c r="A4" s="93" t="str">
        <f>+ÖSSZEFÜGGÉSEK!A5</f>
        <v>2017. évi előirányzat BEVÉTELEK</v>
      </c>
      <c r="B4" s="148"/>
      <c r="C4" s="157"/>
      <c r="D4" s="149"/>
      <c r="E4" s="147"/>
    </row>
    <row r="5" spans="1:5" ht="12.75">
      <c r="A5" s="146"/>
      <c r="B5" s="147"/>
      <c r="C5" s="146"/>
      <c r="D5" s="149"/>
      <c r="E5" s="147"/>
    </row>
    <row r="6" spans="1:5" ht="12.75">
      <c r="A6" s="146" t="s">
        <v>550</v>
      </c>
      <c r="B6" s="147">
        <f>+'1.1.sz.mell.'!C62</f>
        <v>233506080</v>
      </c>
      <c r="C6" s="146" t="s">
        <v>493</v>
      </c>
      <c r="D6" s="149">
        <f>+'2.1.sz.mell  '!C18+'2.2.sz.mell  '!C17</f>
        <v>233506080</v>
      </c>
      <c r="E6" s="147">
        <f>+B6-D6</f>
        <v>0</v>
      </c>
    </row>
    <row r="7" spans="1:5" ht="12.75">
      <c r="A7" s="146" t="s">
        <v>551</v>
      </c>
      <c r="B7" s="147">
        <f>+'1.1.sz.mell.'!C86</f>
        <v>53413304</v>
      </c>
      <c r="C7" s="146" t="s">
        <v>494</v>
      </c>
      <c r="D7" s="149">
        <f>+'2.1.sz.mell  '!C29+'2.2.sz.mell  '!C30</f>
        <v>53413304</v>
      </c>
      <c r="E7" s="147">
        <f>+B7-D7</f>
        <v>0</v>
      </c>
    </row>
    <row r="8" spans="1:5" ht="12.75">
      <c r="A8" s="146" t="s">
        <v>552</v>
      </c>
      <c r="B8" s="147">
        <f>+'1.1.sz.mell.'!C87</f>
        <v>286919384</v>
      </c>
      <c r="C8" s="146" t="s">
        <v>495</v>
      </c>
      <c r="D8" s="149">
        <f>+'2.1.sz.mell  '!C30+'2.2.sz.mell  '!C31</f>
        <v>286919384</v>
      </c>
      <c r="E8" s="147">
        <f aca="true" t="shared" si="0" ref="E6:E15">+B8-D8</f>
        <v>0</v>
      </c>
    </row>
    <row r="9" spans="1:5" ht="12.75">
      <c r="A9" s="146"/>
      <c r="B9" s="147"/>
      <c r="C9" s="146"/>
      <c r="D9" s="149"/>
      <c r="E9" s="147"/>
    </row>
    <row r="10" spans="1:5" ht="12.75">
      <c r="A10" s="146"/>
      <c r="B10" s="147"/>
      <c r="C10" s="146"/>
      <c r="D10" s="149"/>
      <c r="E10" s="147"/>
    </row>
    <row r="11" spans="1:5" ht="15.75">
      <c r="A11" s="93" t="str">
        <f>+ÖSSZEFÜGGÉSEK!A12</f>
        <v>2017. évi előirányzat KIADÁSOK</v>
      </c>
      <c r="B11" s="148"/>
      <c r="C11" s="157"/>
      <c r="D11" s="149"/>
      <c r="E11" s="147"/>
    </row>
    <row r="12" spans="1:5" ht="12.75">
      <c r="A12" s="146"/>
      <c r="B12" s="147"/>
      <c r="C12" s="146"/>
      <c r="D12" s="149"/>
      <c r="E12" s="147"/>
    </row>
    <row r="13" spans="1:5" ht="12.75">
      <c r="A13" s="146" t="s">
        <v>553</v>
      </c>
      <c r="B13" s="147">
        <f>+'1.1.sz.mell.'!C128</f>
        <v>286919384</v>
      </c>
      <c r="C13" s="146" t="s">
        <v>496</v>
      </c>
      <c r="D13" s="149">
        <f>+'2.1.sz.mell  '!E18+'2.2.sz.mell  '!E17</f>
        <v>286919384</v>
      </c>
      <c r="E13" s="147">
        <f t="shared" si="0"/>
        <v>0</v>
      </c>
    </row>
    <row r="14" spans="1:5" ht="12.75">
      <c r="A14" s="146" t="s">
        <v>554</v>
      </c>
      <c r="B14" s="147">
        <f>+'1.1.sz.mell.'!C153</f>
        <v>0</v>
      </c>
      <c r="C14" s="146" t="s">
        <v>497</v>
      </c>
      <c r="D14" s="149">
        <f>+'2.1.sz.mell  '!E29+'2.2.sz.mell  '!E30</f>
        <v>0</v>
      </c>
      <c r="E14" s="147">
        <f t="shared" si="0"/>
        <v>0</v>
      </c>
    </row>
    <row r="15" spans="1:5" ht="12.75">
      <c r="A15" s="146" t="s">
        <v>555</v>
      </c>
      <c r="B15" s="147">
        <f>+'1.1.sz.mell.'!C154</f>
        <v>286919384</v>
      </c>
      <c r="C15" s="146" t="s">
        <v>498</v>
      </c>
      <c r="D15" s="149">
        <f>+'2.1.sz.mell  '!E30+'2.2.sz.mell  '!E31</f>
        <v>286919384</v>
      </c>
      <c r="E15" s="147">
        <f t="shared" si="0"/>
        <v>0</v>
      </c>
    </row>
    <row r="16" spans="1:5" ht="12.75">
      <c r="A16" s="138"/>
      <c r="B16" s="138"/>
      <c r="C16" s="146"/>
      <c r="D16" s="149"/>
      <c r="E16" s="139"/>
    </row>
    <row r="17" spans="1:5" ht="12.75">
      <c r="A17" s="138"/>
      <c r="B17" s="138"/>
      <c r="C17" s="138"/>
      <c r="D17" s="138"/>
      <c r="E17" s="138"/>
    </row>
    <row r="18" spans="1:5" ht="12.75">
      <c r="A18" s="138"/>
      <c r="B18" s="138"/>
      <c r="C18" s="138"/>
      <c r="D18" s="138"/>
      <c r="E18" s="138"/>
    </row>
    <row r="19" spans="1:5" ht="12.75">
      <c r="A19" s="138"/>
      <c r="B19" s="138"/>
      <c r="C19" s="138"/>
      <c r="D19" s="138"/>
      <c r="E19" s="138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Szalay Bea</cp:lastModifiedBy>
  <cp:lastPrinted>2016-12-21T13:00:13Z</cp:lastPrinted>
  <dcterms:created xsi:type="dcterms:W3CDTF">1999-10-30T10:30:45Z</dcterms:created>
  <dcterms:modified xsi:type="dcterms:W3CDTF">2016-12-23T09:25:35Z</dcterms:modified>
  <cp:category/>
  <cp:version/>
  <cp:contentType/>
  <cp:contentStatus/>
</cp:coreProperties>
</file>