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2017 évi költségvetés" sheetId="22" r:id="rId1"/>
    <sheet name="Védőnő" sheetId="23" r:id="rId2"/>
    <sheet name="Munka1" sheetId="24" r:id="rId3"/>
  </sheets>
  <definedNames>
    <definedName name="_xlnm.Print_Area" localSheetId="0">'2017 évi költségvetés'!$A$1:$F$361</definedName>
  </definedNames>
  <calcPr calcId="124519"/>
</workbook>
</file>

<file path=xl/calcChain.xml><?xml version="1.0" encoding="utf-8"?>
<calcChain xmlns="http://schemas.openxmlformats.org/spreadsheetml/2006/main">
  <c r="F359" i="22"/>
  <c r="E359"/>
  <c r="E257"/>
  <c r="E261"/>
  <c r="F260"/>
  <c r="E260"/>
  <c r="E25"/>
  <c r="F331"/>
  <c r="E331"/>
  <c r="F328"/>
  <c r="F332" s="1"/>
  <c r="E328"/>
  <c r="E332" s="1"/>
  <c r="E352"/>
  <c r="E344"/>
  <c r="E358"/>
  <c r="E200"/>
  <c r="E339" s="1"/>
  <c r="F340"/>
  <c r="E340"/>
  <c r="F28"/>
  <c r="E28"/>
  <c r="E354" s="1"/>
  <c r="E87"/>
  <c r="E86"/>
  <c r="E356" s="1"/>
  <c r="F86"/>
  <c r="F87" s="1"/>
  <c r="E296"/>
  <c r="E298" s="1"/>
  <c r="E243"/>
  <c r="E355" s="1"/>
  <c r="D261"/>
  <c r="E275"/>
  <c r="E285"/>
  <c r="E286" s="1"/>
  <c r="E178"/>
  <c r="E179" s="1"/>
  <c r="E155"/>
  <c r="E54"/>
  <c r="E63" s="1"/>
  <c r="E320"/>
  <c r="F119"/>
  <c r="E119"/>
  <c r="E120" s="1"/>
  <c r="E232"/>
  <c r="E207"/>
  <c r="E357" s="1"/>
  <c r="E146"/>
  <c r="E148" s="1"/>
  <c r="E307"/>
  <c r="E308" s="1"/>
  <c r="E97"/>
  <c r="E342" s="1"/>
  <c r="E107"/>
  <c r="E108" s="1"/>
  <c r="E22"/>
  <c r="E31" s="1"/>
  <c r="E15"/>
  <c r="E351" s="1"/>
  <c r="D107"/>
  <c r="D108" s="1"/>
  <c r="D296"/>
  <c r="D298" s="1"/>
  <c r="D30"/>
  <c r="F200"/>
  <c r="F202" s="1"/>
  <c r="D200"/>
  <c r="D202" s="1"/>
  <c r="D231"/>
  <c r="D178"/>
  <c r="D221"/>
  <c r="D222" s="1"/>
  <c r="D339" s="1"/>
  <c r="D54"/>
  <c r="D351" s="1"/>
  <c r="D307"/>
  <c r="D308" s="1"/>
  <c r="D358"/>
  <c r="D46"/>
  <c r="D97"/>
  <c r="D342" s="1"/>
  <c r="D146"/>
  <c r="D338" s="1"/>
  <c r="D207"/>
  <c r="D357" s="1"/>
  <c r="F358"/>
  <c r="F352"/>
  <c r="D354"/>
  <c r="D352"/>
  <c r="D344"/>
  <c r="D343"/>
  <c r="D341"/>
  <c r="F319"/>
  <c r="F320" s="1"/>
  <c r="F307"/>
  <c r="F308" s="1"/>
  <c r="F296"/>
  <c r="F298" s="1"/>
  <c r="F285"/>
  <c r="F286" s="1"/>
  <c r="F274"/>
  <c r="F275" s="1"/>
  <c r="F257"/>
  <c r="F261" s="1"/>
  <c r="F243"/>
  <c r="F244" s="1"/>
  <c r="D232"/>
  <c r="F231"/>
  <c r="F228"/>
  <c r="F221"/>
  <c r="F222" s="1"/>
  <c r="F213"/>
  <c r="D213"/>
  <c r="D355" s="1"/>
  <c r="F207"/>
  <c r="F357" s="1"/>
  <c r="F191"/>
  <c r="F192" s="1"/>
  <c r="F186"/>
  <c r="F155"/>
  <c r="F146"/>
  <c r="F338" s="1"/>
  <c r="D148"/>
  <c r="F138"/>
  <c r="F341" s="1"/>
  <c r="F127"/>
  <c r="F128" s="1"/>
  <c r="D127"/>
  <c r="D128" s="1"/>
  <c r="F116"/>
  <c r="F120" s="1"/>
  <c r="F107"/>
  <c r="F108" s="1"/>
  <c r="F99"/>
  <c r="F343" s="1"/>
  <c r="F97"/>
  <c r="D86"/>
  <c r="D87" s="1"/>
  <c r="F80"/>
  <c r="F344" s="1"/>
  <c r="F72"/>
  <c r="F73" s="1"/>
  <c r="F62"/>
  <c r="F59"/>
  <c r="F54"/>
  <c r="F44"/>
  <c r="F46" s="1"/>
  <c r="F39"/>
  <c r="F40" s="1"/>
  <c r="F25"/>
  <c r="D25"/>
  <c r="D22"/>
  <c r="D31" s="1"/>
  <c r="F22"/>
  <c r="F353" s="1"/>
  <c r="F15"/>
  <c r="F11"/>
  <c r="F175"/>
  <c r="F164"/>
  <c r="F168" s="1"/>
  <c r="F178"/>
  <c r="D179"/>
  <c r="D62"/>
  <c r="C18" i="23"/>
  <c r="C15"/>
  <c r="C6"/>
  <c r="C30" i="22"/>
  <c r="C358" s="1"/>
  <c r="C200"/>
  <c r="C202" s="1"/>
  <c r="C207"/>
  <c r="C357" s="1"/>
  <c r="C164"/>
  <c r="C213"/>
  <c r="C352"/>
  <c r="C80"/>
  <c r="C344" s="1"/>
  <c r="C296"/>
  <c r="C274"/>
  <c r="C257"/>
  <c r="C231"/>
  <c r="C228"/>
  <c r="C178"/>
  <c r="C54"/>
  <c r="C59"/>
  <c r="C44"/>
  <c r="C46" s="1"/>
  <c r="C39"/>
  <c r="C40" s="1"/>
  <c r="C25"/>
  <c r="C359" s="1"/>
  <c r="C22"/>
  <c r="C243"/>
  <c r="C244" s="1"/>
  <c r="C221"/>
  <c r="C222" s="1"/>
  <c r="C191"/>
  <c r="C192" s="1"/>
  <c r="C186"/>
  <c r="C175"/>
  <c r="C167"/>
  <c r="C155"/>
  <c r="C146"/>
  <c r="C338" s="1"/>
  <c r="C138"/>
  <c r="C341" s="1"/>
  <c r="C127"/>
  <c r="C128" s="1"/>
  <c r="C116"/>
  <c r="C120" s="1"/>
  <c r="C107"/>
  <c r="C108" s="1"/>
  <c r="C99"/>
  <c r="C343" s="1"/>
  <c r="C97"/>
  <c r="C86"/>
  <c r="C87" s="1"/>
  <c r="C15"/>
  <c r="C351" s="1"/>
  <c r="C11"/>
  <c r="E353" l="1"/>
  <c r="F31"/>
  <c r="D359"/>
  <c r="F63"/>
  <c r="E100"/>
  <c r="F148"/>
  <c r="E244"/>
  <c r="E338"/>
  <c r="F354"/>
  <c r="E202"/>
  <c r="E346"/>
  <c r="F339"/>
  <c r="F355"/>
  <c r="D100"/>
  <c r="D214"/>
  <c r="D345"/>
  <c r="F345"/>
  <c r="D346"/>
  <c r="C63"/>
  <c r="C168"/>
  <c r="F179"/>
  <c r="F100"/>
  <c r="F232"/>
  <c r="F342"/>
  <c r="F346" s="1"/>
  <c r="D353"/>
  <c r="F351"/>
  <c r="D356"/>
  <c r="F214"/>
  <c r="D63"/>
  <c r="C19" i="23"/>
  <c r="C354" i="22"/>
  <c r="C339"/>
  <c r="C232"/>
  <c r="C355"/>
  <c r="C342"/>
  <c r="C214"/>
  <c r="C356"/>
  <c r="C31"/>
  <c r="C345"/>
  <c r="C285"/>
  <c r="C286" s="1"/>
  <c r="C307"/>
  <c r="C308" s="1"/>
  <c r="C319"/>
  <c r="C320" s="1"/>
  <c r="C100"/>
  <c r="C148"/>
  <c r="C72"/>
  <c r="C298"/>
  <c r="C261"/>
  <c r="C275"/>
  <c r="E360" l="1"/>
  <c r="D360"/>
  <c r="C353"/>
  <c r="C360" s="1"/>
  <c r="C179"/>
  <c r="C346"/>
  <c r="C73"/>
  <c r="F356" l="1"/>
  <c r="F360" s="1"/>
</calcChain>
</file>

<file path=xl/sharedStrings.xml><?xml version="1.0" encoding="utf-8"?>
<sst xmlns="http://schemas.openxmlformats.org/spreadsheetml/2006/main" count="629" uniqueCount="231">
  <si>
    <t>Adatok eFt-ban</t>
  </si>
  <si>
    <t>Dologi kiadások összesen:</t>
  </si>
  <si>
    <t>Rendszeres személyi juttatások összesen:</t>
  </si>
  <si>
    <t>Nem rendszeres személyi juttatások összesen:</t>
  </si>
  <si>
    <t>Személyi juttatások összesen:</t>
  </si>
  <si>
    <t>Munkaadókat terhelő járulékok összesen:</t>
  </si>
  <si>
    <t>Munkáltatót terhelő járulékok összesen:</t>
  </si>
  <si>
    <t>Dologi kiadás összesen:</t>
  </si>
  <si>
    <t>Eredeti előirányzat</t>
  </si>
  <si>
    <t xml:space="preserve">Egyéb készletbeszerzés </t>
  </si>
  <si>
    <t>Munkaadókat terhelő járulékok összesen</t>
  </si>
  <si>
    <t>Működési bevételek összesen:</t>
  </si>
  <si>
    <t>Pénzeszköz átadás, támogatás összesen:</t>
  </si>
  <si>
    <t>Pénzbeli és természetbeni juttatások összesen:</t>
  </si>
  <si>
    <t>Kiadások összesen:</t>
  </si>
  <si>
    <t>Vásárolt termékek és szolgáltatások ÁFA-ja</t>
  </si>
  <si>
    <t>Vásárolt termékek és szolgáltatás ÁFA-ja</t>
  </si>
  <si>
    <t>Iparűzési adó (állandó jellegű)</t>
  </si>
  <si>
    <t>Gépjárműadó</t>
  </si>
  <si>
    <t>Önkormányzatok költségvetési támogatása:</t>
  </si>
  <si>
    <t>Talajterhelési díj</t>
  </si>
  <si>
    <t>Működési célú bevételek</t>
  </si>
  <si>
    <t>Felújítási kiadások összesen:</t>
  </si>
  <si>
    <t>Vásárolt közszolgáltatás</t>
  </si>
  <si>
    <t>Védőnői feladatok közös finansz. összesen:</t>
  </si>
  <si>
    <t>Önkormányzat dologi kiadásai összesen:</t>
  </si>
  <si>
    <t>Kiszámlázott termékek, szolgáltatások ÁFA</t>
  </si>
  <si>
    <t>ÁHT-n kívül tovább számlázott szolgáltatások</t>
  </si>
  <si>
    <t>ÁHt-n kívül tovább számlázott szolgáltatások ÁFA</t>
  </si>
  <si>
    <t>BEVÉTELEK</t>
  </si>
  <si>
    <t>KIADÁSOK</t>
  </si>
  <si>
    <t>ÁHT-n kívül tovább számlázott szolgáltatások bevétele</t>
  </si>
  <si>
    <t xml:space="preserve">Gyógyszer,  </t>
  </si>
  <si>
    <t>Működési célú pénzeszközátvétel elkülönített állami pénzalapoktól</t>
  </si>
  <si>
    <t xml:space="preserve">Átvett pénzeszközök összesen: </t>
  </si>
  <si>
    <t>Működési kiadások összesen:</t>
  </si>
  <si>
    <t>Céltartalék összesen:</t>
  </si>
  <si>
    <t>Magánszemélyek kommunális adója</t>
  </si>
  <si>
    <t>MABOSZ tagdíj</t>
  </si>
  <si>
    <t>TÖOSZ tagdíj</t>
  </si>
  <si>
    <t>A BAKONYÉRT V. A. Egyesület tagdíj</t>
  </si>
  <si>
    <t>Önkormányzati Hivatal működési kiadásai</t>
  </si>
  <si>
    <t>Közös hivatal működési kiadásainak támogatása</t>
  </si>
  <si>
    <t>Önkormányzati támogatás helyi civil szervezeteknek</t>
  </si>
  <si>
    <t>EZER-JÓ Vidékfejlesztési Egyesület</t>
  </si>
  <si>
    <t>Gyermekétkeztetés üzemeltetési támogatássa</t>
  </si>
  <si>
    <t xml:space="preserve">Települési önkormányzatok könyvtári, közművelődési feladatok támogatása </t>
  </si>
  <si>
    <t>B4</t>
  </si>
  <si>
    <t>K122</t>
  </si>
  <si>
    <t>K311</t>
  </si>
  <si>
    <t>K312</t>
  </si>
  <si>
    <t>K331</t>
  </si>
  <si>
    <t>K351</t>
  </si>
  <si>
    <t>K32</t>
  </si>
  <si>
    <t>K31</t>
  </si>
  <si>
    <t>K6</t>
  </si>
  <si>
    <t>Felújítási kiadások Áfa</t>
  </si>
  <si>
    <t>K7</t>
  </si>
  <si>
    <t>K11</t>
  </si>
  <si>
    <t>BURSA HUNGARICA ösztöndíj</t>
  </si>
  <si>
    <t>Egyéb üzemeltetési szolgáltatádsok</t>
  </si>
  <si>
    <t>Távhő szolgáltatás</t>
  </si>
  <si>
    <t>Készletbezszerzés</t>
  </si>
  <si>
    <t>Kommunikációs szolgáltatások</t>
  </si>
  <si>
    <t>K33</t>
  </si>
  <si>
    <t>Szolgáltatások kiadásai</t>
  </si>
  <si>
    <t>K34</t>
  </si>
  <si>
    <t>Kiküldetések, reklám propaganda kiadások</t>
  </si>
  <si>
    <t>K35</t>
  </si>
  <si>
    <t>K3</t>
  </si>
  <si>
    <t>K2</t>
  </si>
  <si>
    <t>Üzemeltetési anyagok beszerzése</t>
  </si>
  <si>
    <t>Készletbeszerzés</t>
  </si>
  <si>
    <t>Közüzemi díjak</t>
  </si>
  <si>
    <t>K337</t>
  </si>
  <si>
    <t>Szolgáltatási kiadások</t>
  </si>
  <si>
    <t>Kormányzati funkció kiadásai összesen:</t>
  </si>
  <si>
    <t>K4</t>
  </si>
  <si>
    <t>Ellátottak pénzbeli juttatásai</t>
  </si>
  <si>
    <t>K4824</t>
  </si>
  <si>
    <t>K4816</t>
  </si>
  <si>
    <t>K4822</t>
  </si>
  <si>
    <t>Köztemetés</t>
  </si>
  <si>
    <t>Kormányzati funkció bevételei összesen:</t>
  </si>
  <si>
    <t>B406</t>
  </si>
  <si>
    <t>B403</t>
  </si>
  <si>
    <t>B402</t>
  </si>
  <si>
    <t>Működési bevételek</t>
  </si>
  <si>
    <t>B529</t>
  </si>
  <si>
    <t>B5</t>
  </si>
  <si>
    <t>Felhalmozási bevételek</t>
  </si>
  <si>
    <t>K335</t>
  </si>
  <si>
    <t>B813</t>
  </si>
  <si>
    <t>B81</t>
  </si>
  <si>
    <t>Előző évi költségvetési maradványának génybevétele</t>
  </si>
  <si>
    <t>Belföldi finanszírozási bevételek</t>
  </si>
  <si>
    <t>Kommunikációs szolgáltatások igénybevétele</t>
  </si>
  <si>
    <t>B343</t>
  </si>
  <si>
    <t>B35107</t>
  </si>
  <si>
    <t>B355</t>
  </si>
  <si>
    <t>B354</t>
  </si>
  <si>
    <t>B11</t>
  </si>
  <si>
    <t>Belföldi finanszírozás kiadásai</t>
  </si>
  <si>
    <t>B16</t>
  </si>
  <si>
    <t>Egyéb működési célú támogatások bevételei ÁHT-n beülről</t>
  </si>
  <si>
    <t>Kiküldetések, reklám-és propganda kiadások</t>
  </si>
  <si>
    <t>K336</t>
  </si>
  <si>
    <t>K915</t>
  </si>
  <si>
    <t>K506</t>
  </si>
  <si>
    <t>K511</t>
  </si>
  <si>
    <t>Egyéb működési célú támogatások ÁHT-n kivülre</t>
  </si>
  <si>
    <t>Kiküldetés kiadásai</t>
  </si>
  <si>
    <t>Kiküldetések</t>
  </si>
  <si>
    <t>K50607</t>
  </si>
  <si>
    <t>Egyéb működési célú támogatások ÁHT-n belülre</t>
  </si>
  <si>
    <t xml:space="preserve">K33 </t>
  </si>
  <si>
    <t>K12</t>
  </si>
  <si>
    <t>K5</t>
  </si>
  <si>
    <t>K9</t>
  </si>
  <si>
    <t>K512</t>
  </si>
  <si>
    <t>B3</t>
  </si>
  <si>
    <t>Önkormányzat működési bevételei</t>
  </si>
  <si>
    <t>Működési támogatások ÁHT-n belülről</t>
  </si>
  <si>
    <t>Közhatalmi bevételek</t>
  </si>
  <si>
    <t>B6</t>
  </si>
  <si>
    <t>Müködési célú átvett pénzeszközök</t>
  </si>
  <si>
    <t>Előző évi pénzmaradvány</t>
  </si>
  <si>
    <t>Különféle befizetések és egyéb dologi kiadások (ÁFA)</t>
  </si>
  <si>
    <t>066020 Város- és községgazdálkodás m. n. s. szolgáltatások</t>
  </si>
  <si>
    <t>011130 Önkormányzati jogalkotás</t>
  </si>
  <si>
    <t>Szolgáltatások kiadásai (közüzemi díjak, karbantartás)</t>
  </si>
  <si>
    <t>Különféle befizetések  (ÁFA)</t>
  </si>
  <si>
    <t>Fejlesztési kiadások összesen</t>
  </si>
  <si>
    <t>Fejlesztési kiadások ÁFA</t>
  </si>
  <si>
    <t>045160 Közutak, hidak, alagutak üzemeltetése, fenntartása</t>
  </si>
  <si>
    <t>107060 Egyéb szociális pénzbeli és természetbeni ellátások</t>
  </si>
  <si>
    <t>Önkormányzati segélyek (települési támogatás)</t>
  </si>
  <si>
    <t>13350 Önkormányzati vagyonnal való gazdálkodás  elszámolásai</t>
  </si>
  <si>
    <t>Lakásértékesítés bevételei</t>
  </si>
  <si>
    <t>064010 Közvilágítás</t>
  </si>
  <si>
    <t>Egyéb dologi kiadások (ÁFA)</t>
  </si>
  <si>
    <t>841908 Általános tartalék elszámolása</t>
  </si>
  <si>
    <t>074031 Család- és nővédelem, egészségügyi gondozás</t>
  </si>
  <si>
    <t>074032 Ifjúság - egészségügyi gondozás</t>
  </si>
  <si>
    <t>041233 FoHe támogatás , hosszabb időtartamú közfoglalkoztatás</t>
  </si>
  <si>
    <t>890301 Civil szervezetek működési támogatása</t>
  </si>
  <si>
    <t>091140 Óvodai nevelés, ellátás működési kiadásai</t>
  </si>
  <si>
    <t>Készletbeszerzés ÁFA</t>
  </si>
  <si>
    <t>Belföldi kiadás finanszirozásai összesen:</t>
  </si>
  <si>
    <t>052020 Szennyvíztisztítás és kezelés</t>
  </si>
  <si>
    <t>Eszközhasználati díj</t>
  </si>
  <si>
    <t>Eszközhasználati díj ÁFA</t>
  </si>
  <si>
    <t>Bérleti díjak, lakbérbevétel, közterület foglalás</t>
  </si>
  <si>
    <t>Általános tartalék</t>
  </si>
  <si>
    <t>Tartalék összesen:</t>
  </si>
  <si>
    <t>Rovatkód</t>
  </si>
  <si>
    <t>felújítási kiadások</t>
  </si>
  <si>
    <t>Gyermekétkeztetési támogatása</t>
  </si>
  <si>
    <t xml:space="preserve">OEP finanszírozási többlet (Kincsesbánya műk kiad.  98 fő hozzájárulás </t>
  </si>
  <si>
    <t>082092 Közművelődési tevékenység támogatása</t>
  </si>
  <si>
    <t>018030 Támogatás célú finanszírozási műveletek</t>
  </si>
  <si>
    <t>900020 Önkormányzatok, TKT elszámolásai</t>
  </si>
  <si>
    <t>OEP finanszírozási többlet (Isztimér mük kiad. Hozzájárulás  61  fő)</t>
  </si>
  <si>
    <t>Kisértékű eszközök vásárlása</t>
  </si>
  <si>
    <t>Kisérték Áfa</t>
  </si>
  <si>
    <t>Fejlesztési kiadáok összesen</t>
  </si>
  <si>
    <t>Konyha működési kiadásainak támogatása</t>
  </si>
  <si>
    <t>Mór TKT</t>
  </si>
  <si>
    <t>Pénzügyi alap</t>
  </si>
  <si>
    <t>Munkaruha, szerszámok</t>
  </si>
  <si>
    <t>Kisértékű eszközök beszerzése</t>
  </si>
  <si>
    <t>Kisértékű eszközök ÁFA</t>
  </si>
  <si>
    <t>Kisértékű eszközök összesen:</t>
  </si>
  <si>
    <t>016080 Kiemelt állami és önkormányzati rendezvények</t>
  </si>
  <si>
    <t>066010 Zöldterület kezelés</t>
  </si>
  <si>
    <t>Kincsesbánya Önkormányzat 2017. évi bevételei</t>
  </si>
  <si>
    <t>Kincsesbánya Önkormányzat 2017. évi kiadásai</t>
  </si>
  <si>
    <t>Rászoruló gyermekek szünidei étkeztetése</t>
  </si>
  <si>
    <t>ÁHT-n kivülről átvett pénzeszközök</t>
  </si>
  <si>
    <t>ÁHT-n belüli támogatások összesen:</t>
  </si>
  <si>
    <t>K914</t>
  </si>
  <si>
    <t>Elöző évek megelőlegezés visszafizetés</t>
  </si>
  <si>
    <t>ÁHT-n belüli támogatások (2317908*0,377)</t>
  </si>
  <si>
    <t>Egyéb működési támogatások ÁHT-n belülről</t>
  </si>
  <si>
    <t>Kincsesbánya Község Önkormányzata 2017. évi költségvetése</t>
  </si>
  <si>
    <t>Hulladékgazdálkodási Társulás</t>
  </si>
  <si>
    <t>Fejlesztési kiadások(Rendezési Terv II. Ütem, kisértékű beszerzés, ASP)</t>
  </si>
  <si>
    <t>Fejlesztések összesen:</t>
  </si>
  <si>
    <t>Módosított előirányzat</t>
  </si>
  <si>
    <t>Módosítás I</t>
  </si>
  <si>
    <t>Müködési célú költségvetési támogatások és elszámolásbó származó bevételek</t>
  </si>
  <si>
    <t xml:space="preserve"> </t>
  </si>
  <si>
    <r>
      <t>Működési célú átvett pénzeszközök ÁHT-n belülről (</t>
    </r>
    <r>
      <rPr>
        <sz val="11"/>
        <rFont val="Cambria"/>
        <family val="1"/>
        <charset val="238"/>
        <scheme val="major"/>
      </rPr>
      <t>Erzsébet utalvány)</t>
    </r>
  </si>
  <si>
    <t>Működési célú pénezsköz átadások ÁHT-n kivülre</t>
  </si>
  <si>
    <t>Beruházások</t>
  </si>
  <si>
    <t>Beruházási célú előzetesen felszámított ÁFA</t>
  </si>
  <si>
    <t>082044 Könyvtári szolgáltatások</t>
  </si>
  <si>
    <t>082091 Közművelődési intézmények, közösségi színterek működtetése</t>
  </si>
  <si>
    <t xml:space="preserve">Szociális Alapszolgáltató Mór </t>
  </si>
  <si>
    <t>Mór Város buszöböl, elöző évek elszámolásból származó befizetések</t>
  </si>
  <si>
    <t>Kisértékű tárgyi eszköz vásárlása</t>
  </si>
  <si>
    <t xml:space="preserve">Készletbeszerzés </t>
  </si>
  <si>
    <t>Szociális kölcsön törlesztése, támogatások</t>
  </si>
  <si>
    <t>Közhatalmi bevételek összesen:</t>
  </si>
  <si>
    <t>B36</t>
  </si>
  <si>
    <t>Egyéb közhatalmi bevételek</t>
  </si>
  <si>
    <t>Móri TKT előző évi elszámolás</t>
  </si>
  <si>
    <t>B401</t>
  </si>
  <si>
    <t>Készlet értéksítés</t>
  </si>
  <si>
    <t>Módosítás II</t>
  </si>
  <si>
    <t>Felhalmozás célú támogatások EU-s programok és azok hazai társfin.</t>
  </si>
  <si>
    <t>K62</t>
  </si>
  <si>
    <t>K67</t>
  </si>
  <si>
    <t>Közvilágytás bővítése</t>
  </si>
  <si>
    <t>Közvilágytás bővítés Áfa</t>
  </si>
  <si>
    <t>Fejlesztési kiadások összesen:</t>
  </si>
  <si>
    <t>Egyéb működési célú támogatások</t>
  </si>
  <si>
    <t>B25</t>
  </si>
  <si>
    <t>Fejezeti kezelésű felhalmozási támogatások</t>
  </si>
  <si>
    <t>K71</t>
  </si>
  <si>
    <t>K74</t>
  </si>
  <si>
    <t>Ingatlanok felújítása</t>
  </si>
  <si>
    <t>Ingatlanok felújítása ÁFA</t>
  </si>
  <si>
    <t>Felújítási kiadások</t>
  </si>
  <si>
    <t>045161 Kerékpárutak fenntartása, üzemeltetése</t>
  </si>
  <si>
    <t>Ingatlanok beszerzése, létesítése</t>
  </si>
  <si>
    <t>Beruházás célú előzetesen felszámított ÁFA</t>
  </si>
  <si>
    <t xml:space="preserve">Beruházási célú kiadások összesen </t>
  </si>
  <si>
    <t>Kisértékű ezsközök ÁFA</t>
  </si>
  <si>
    <t>Fejlesztési kiadások</t>
  </si>
  <si>
    <t>10. számú melléklet a 4/2018.(V.2.) önkormányzati rendelethez</t>
  </si>
</sst>
</file>

<file path=xl/styles.xml><?xml version="1.0" encoding="utf-8"?>
<styleSheet xmlns="http://schemas.openxmlformats.org/spreadsheetml/2006/main">
  <fonts count="20">
    <font>
      <sz val="10"/>
      <name val="Arial CE"/>
      <charset val="238"/>
    </font>
    <font>
      <sz val="11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b/>
      <sz val="16"/>
      <name val="Cambria"/>
      <family val="1"/>
      <charset val="238"/>
      <scheme val="major"/>
    </font>
    <font>
      <b/>
      <i/>
      <sz val="11"/>
      <name val="Cambria"/>
      <family val="1"/>
      <charset val="238"/>
      <scheme val="major"/>
    </font>
    <font>
      <i/>
      <sz val="11"/>
      <name val="Cambria"/>
      <family val="1"/>
      <charset val="238"/>
      <scheme val="major"/>
    </font>
    <font>
      <sz val="14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i/>
      <sz val="14"/>
      <name val="Cambria"/>
      <family val="1"/>
      <charset val="238"/>
      <scheme val="major"/>
    </font>
    <font>
      <b/>
      <i/>
      <sz val="14"/>
      <name val="Cambria"/>
      <family val="1"/>
      <charset val="238"/>
      <scheme val="major"/>
    </font>
    <font>
      <b/>
      <i/>
      <sz val="12"/>
      <name val="Cambria"/>
      <family val="1"/>
      <charset val="238"/>
      <scheme val="major"/>
    </font>
    <font>
      <b/>
      <sz val="14"/>
      <name val="Cambria"/>
      <family val="1"/>
      <charset val="238"/>
      <scheme val="major"/>
    </font>
    <font>
      <b/>
      <u/>
      <sz val="11"/>
      <name val="Cambria"/>
      <family val="1"/>
      <charset val="238"/>
      <scheme val="major"/>
    </font>
    <font>
      <sz val="13"/>
      <name val="Cambria"/>
      <family val="1"/>
      <charset val="238"/>
      <scheme val="major"/>
    </font>
    <font>
      <b/>
      <sz val="15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i/>
      <sz val="12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2" borderId="0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/>
    </xf>
    <xf numFmtId="3" fontId="10" fillId="2" borderId="0" xfId="0" applyNumberFormat="1" applyFont="1" applyFill="1" applyBorder="1" applyAlignment="1">
      <alignment horizontal="right" vertical="center"/>
    </xf>
    <xf numFmtId="0" fontId="8" fillId="3" borderId="0" xfId="0" applyFont="1" applyFill="1" applyAlignment="1">
      <alignment vertical="center"/>
    </xf>
    <xf numFmtId="3" fontId="10" fillId="2" borderId="0" xfId="0" applyNumberFormat="1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3" fontId="10" fillId="3" borderId="0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 wrapText="1"/>
    </xf>
    <xf numFmtId="3" fontId="2" fillId="3" borderId="1" xfId="0" applyNumberFormat="1" applyFont="1" applyFill="1" applyBorder="1" applyAlignment="1">
      <alignment horizontal="right" vertical="center" wrapText="1"/>
    </xf>
    <xf numFmtId="3" fontId="7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3" fontId="7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3" fontId="16" fillId="3" borderId="1" xfId="0" applyNumberFormat="1" applyFont="1" applyFill="1" applyBorder="1" applyAlignment="1">
      <alignment horizontal="right" vertical="center" wrapText="1"/>
    </xf>
    <xf numFmtId="0" fontId="7" fillId="3" borderId="0" xfId="0" applyFont="1" applyFill="1" applyAlignment="1">
      <alignment vertical="center"/>
    </xf>
    <xf numFmtId="3" fontId="1" fillId="0" borderId="0" xfId="0" applyNumberFormat="1" applyFont="1" applyAlignment="1">
      <alignment horizontal="right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3" borderId="0" xfId="0" applyFont="1" applyFill="1" applyAlignment="1">
      <alignment vertical="center"/>
    </xf>
    <xf numFmtId="0" fontId="4" fillId="3" borderId="0" xfId="0" applyFont="1" applyFill="1" applyBorder="1" applyAlignment="1">
      <alignment horizontal="left" vertical="center" wrapText="1"/>
    </xf>
    <xf numFmtId="3" fontId="1" fillId="3" borderId="0" xfId="0" applyNumberFormat="1" applyFont="1" applyFill="1" applyAlignment="1">
      <alignment horizontal="right" vertical="center"/>
    </xf>
    <xf numFmtId="0" fontId="4" fillId="3" borderId="1" xfId="0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right" vertical="center"/>
    </xf>
    <xf numFmtId="0" fontId="11" fillId="3" borderId="0" xfId="0" applyFont="1" applyFill="1" applyBorder="1" applyAlignment="1">
      <alignment vertical="center" wrapText="1"/>
    </xf>
    <xf numFmtId="3" fontId="11" fillId="3" borderId="0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vertical="center" wrapText="1"/>
    </xf>
    <xf numFmtId="3" fontId="4" fillId="3" borderId="0" xfId="0" applyNumberFormat="1" applyFont="1" applyFill="1" applyBorder="1" applyAlignment="1">
      <alignment vertical="center"/>
    </xf>
    <xf numFmtId="3" fontId="12" fillId="3" borderId="1" xfId="0" applyNumberFormat="1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3" fontId="1" fillId="3" borderId="0" xfId="0" applyNumberFormat="1" applyFont="1" applyFill="1" applyBorder="1" applyAlignment="1">
      <alignment vertical="center"/>
    </xf>
    <xf numFmtId="3" fontId="12" fillId="2" borderId="1" xfId="0" applyNumberFormat="1" applyFont="1" applyFill="1" applyBorder="1" applyAlignment="1">
      <alignment vertical="center"/>
    </xf>
    <xf numFmtId="3" fontId="1" fillId="3" borderId="0" xfId="0" applyNumberFormat="1" applyFont="1" applyFill="1" applyAlignment="1">
      <alignment vertical="center"/>
    </xf>
    <xf numFmtId="3" fontId="11" fillId="2" borderId="1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17" fillId="3" borderId="1" xfId="0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3" fontId="11" fillId="3" borderId="1" xfId="0" applyNumberFormat="1" applyFont="1" applyFill="1" applyBorder="1" applyAlignment="1">
      <alignment vertical="center"/>
    </xf>
    <xf numFmtId="3" fontId="17" fillId="3" borderId="1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right" vertical="center" wrapText="1"/>
    </xf>
    <xf numFmtId="0" fontId="17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vertical="center" shrinkToFit="1"/>
    </xf>
    <xf numFmtId="0" fontId="17" fillId="3" borderId="1" xfId="0" applyFont="1" applyFill="1" applyBorder="1" applyAlignment="1">
      <alignment vertical="center" wrapText="1"/>
    </xf>
    <xf numFmtId="0" fontId="5" fillId="3" borderId="0" xfId="0" applyFont="1" applyFill="1" applyAlignment="1">
      <alignment vertical="center"/>
    </xf>
    <xf numFmtId="3" fontId="18" fillId="3" borderId="0" xfId="0" applyNumberFormat="1" applyFont="1" applyFill="1" applyAlignment="1">
      <alignment vertical="center"/>
    </xf>
    <xf numFmtId="3" fontId="8" fillId="3" borderId="0" xfId="0" applyNumberFormat="1" applyFont="1" applyFill="1" applyAlignment="1">
      <alignment vertical="center"/>
    </xf>
    <xf numFmtId="0" fontId="11" fillId="2" borderId="5" xfId="0" applyFont="1" applyFill="1" applyBorder="1" applyAlignment="1">
      <alignment horizontal="left" vertical="center" wrapText="1"/>
    </xf>
    <xf numFmtId="3" fontId="11" fillId="2" borderId="5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horizontal="left" vertical="center" wrapText="1"/>
    </xf>
    <xf numFmtId="3" fontId="11" fillId="2" borderId="0" xfId="0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horizontal="right" vertical="center" wrapText="1"/>
    </xf>
    <xf numFmtId="3" fontId="7" fillId="3" borderId="1" xfId="0" applyNumberFormat="1" applyFont="1" applyFill="1" applyBorder="1" applyAlignment="1">
      <alignment horizontal="left" vertical="center"/>
    </xf>
    <xf numFmtId="3" fontId="2" fillId="3" borderId="0" xfId="0" applyNumberFormat="1" applyFont="1" applyFill="1" applyAlignment="1">
      <alignment vertical="center"/>
    </xf>
    <xf numFmtId="0" fontId="7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0" fillId="3" borderId="0" xfId="0" applyFill="1" applyAlignment="1"/>
    <xf numFmtId="0" fontId="0" fillId="3" borderId="0" xfId="0" applyFill="1" applyAlignment="1">
      <alignment horizontal="right"/>
    </xf>
    <xf numFmtId="0" fontId="15" fillId="0" borderId="0" xfId="0" applyFont="1" applyBorder="1" applyAlignment="1">
      <alignment horizontal="center" vertical="center" wrapText="1"/>
    </xf>
    <xf numFmtId="0" fontId="0" fillId="3" borderId="0" xfId="0" applyFill="1" applyAlignment="1">
      <alignment horizontal="right"/>
    </xf>
    <xf numFmtId="3" fontId="7" fillId="3" borderId="0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vertical="center"/>
    </xf>
    <xf numFmtId="3" fontId="7" fillId="3" borderId="0" xfId="0" applyNumberFormat="1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horizontal="right" vertical="center" wrapText="1"/>
    </xf>
    <xf numFmtId="3" fontId="7" fillId="2" borderId="0" xfId="0" applyNumberFormat="1" applyFont="1" applyFill="1" applyBorder="1" applyAlignment="1">
      <alignment horizontal="right" vertical="center" wrapText="1"/>
    </xf>
    <xf numFmtId="3" fontId="11" fillId="2" borderId="0" xfId="0" applyNumberFormat="1" applyFont="1" applyFill="1" applyBorder="1" applyAlignment="1">
      <alignment horizontal="right" vertical="center" wrapText="1"/>
    </xf>
    <xf numFmtId="3" fontId="2" fillId="3" borderId="0" xfId="0" applyNumberFormat="1" applyFont="1" applyFill="1" applyBorder="1" applyAlignment="1">
      <alignment horizontal="right" vertical="center"/>
    </xf>
    <xf numFmtId="3" fontId="7" fillId="3" borderId="0" xfId="0" applyNumberFormat="1" applyFont="1" applyFill="1" applyBorder="1" applyAlignment="1">
      <alignment horizontal="right" vertical="center"/>
    </xf>
    <xf numFmtId="3" fontId="11" fillId="2" borderId="0" xfId="0" applyNumberFormat="1" applyFont="1" applyFill="1" applyBorder="1" applyAlignment="1">
      <alignment horizontal="right" vertical="center"/>
    </xf>
    <xf numFmtId="3" fontId="11" fillId="3" borderId="0" xfId="0" applyNumberFormat="1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center" vertical="center" wrapText="1"/>
    </xf>
    <xf numFmtId="3" fontId="7" fillId="3" borderId="0" xfId="0" applyNumberFormat="1" applyFont="1" applyFill="1" applyBorder="1" applyAlignment="1">
      <alignment horizontal="left" vertical="center"/>
    </xf>
    <xf numFmtId="3" fontId="2" fillId="3" borderId="0" xfId="0" applyNumberFormat="1" applyFont="1" applyFill="1" applyBorder="1" applyAlignment="1">
      <alignment vertical="center" wrapText="1"/>
    </xf>
    <xf numFmtId="3" fontId="4" fillId="3" borderId="0" xfId="0" applyNumberFormat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 wrapText="1"/>
    </xf>
    <xf numFmtId="3" fontId="7" fillId="3" borderId="0" xfId="0" applyNumberFormat="1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left" vertical="center" wrapText="1"/>
    </xf>
    <xf numFmtId="3" fontId="11" fillId="3" borderId="0" xfId="0" applyNumberFormat="1" applyFont="1" applyFill="1" applyBorder="1" applyAlignment="1">
      <alignment horizontal="right" vertical="center" wrapText="1"/>
    </xf>
    <xf numFmtId="3" fontId="2" fillId="3" borderId="0" xfId="0" applyNumberFormat="1" applyFont="1" applyFill="1" applyBorder="1" applyAlignment="1">
      <alignment horizontal="right" vertical="center" wrapText="1"/>
    </xf>
    <xf numFmtId="3" fontId="16" fillId="3" borderId="0" xfId="0" applyNumberFormat="1" applyFont="1" applyFill="1" applyBorder="1" applyAlignment="1">
      <alignment horizontal="right" vertical="center" wrapText="1"/>
    </xf>
    <xf numFmtId="0" fontId="2" fillId="3" borderId="0" xfId="0" applyFont="1" applyFill="1" applyBorder="1"/>
    <xf numFmtId="3" fontId="17" fillId="3" borderId="0" xfId="0" applyNumberFormat="1" applyFont="1" applyFill="1" applyBorder="1" applyAlignment="1">
      <alignment vertical="center"/>
    </xf>
    <xf numFmtId="3" fontId="12" fillId="3" borderId="0" xfId="0" applyNumberFormat="1" applyFont="1" applyFill="1" applyBorder="1" applyAlignment="1">
      <alignment vertical="center"/>
    </xf>
    <xf numFmtId="3" fontId="12" fillId="2" borderId="0" xfId="0" applyNumberFormat="1" applyFont="1" applyFill="1" applyBorder="1" applyAlignment="1">
      <alignment vertical="center"/>
    </xf>
    <xf numFmtId="3" fontId="11" fillId="2" borderId="9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horizontal="left" vertical="center" wrapText="1"/>
    </xf>
    <xf numFmtId="3" fontId="2" fillId="2" borderId="9" xfId="0" applyNumberFormat="1" applyFont="1" applyFill="1" applyBorder="1" applyAlignment="1">
      <alignment horizontal="right" vertical="center" wrapText="1"/>
    </xf>
    <xf numFmtId="3" fontId="17" fillId="3" borderId="9" xfId="0" applyNumberFormat="1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 wrapText="1"/>
    </xf>
    <xf numFmtId="3" fontId="2" fillId="3" borderId="9" xfId="0" applyNumberFormat="1" applyFont="1" applyFill="1" applyBorder="1" applyAlignment="1">
      <alignment vertical="center"/>
    </xf>
    <xf numFmtId="0" fontId="7" fillId="3" borderId="9" xfId="0" applyFont="1" applyFill="1" applyBorder="1" applyAlignment="1">
      <alignment vertical="center"/>
    </xf>
    <xf numFmtId="0" fontId="7" fillId="3" borderId="9" xfId="0" applyFont="1" applyFill="1" applyBorder="1" applyAlignment="1">
      <alignment vertical="center" wrapText="1"/>
    </xf>
    <xf numFmtId="3" fontId="7" fillId="3" borderId="9" xfId="0" applyNumberFormat="1" applyFont="1" applyFill="1" applyBorder="1" applyAlignment="1">
      <alignment horizontal="right" vertical="center" wrapText="1"/>
    </xf>
    <xf numFmtId="3" fontId="7" fillId="3" borderId="9" xfId="0" applyNumberFormat="1" applyFont="1" applyFill="1" applyBorder="1" applyAlignment="1">
      <alignment vertical="center"/>
    </xf>
    <xf numFmtId="0" fontId="2" fillId="3" borderId="9" xfId="0" applyFont="1" applyFill="1" applyBorder="1" applyAlignment="1">
      <alignment horizontal="left" vertical="center" wrapText="1"/>
    </xf>
    <xf numFmtId="3" fontId="2" fillId="3" borderId="9" xfId="0" applyNumberFormat="1" applyFont="1" applyFill="1" applyBorder="1" applyAlignment="1">
      <alignment horizontal="right" vertical="center" wrapText="1"/>
    </xf>
    <xf numFmtId="3" fontId="4" fillId="3" borderId="11" xfId="0" applyNumberFormat="1" applyFont="1" applyFill="1" applyBorder="1" applyAlignment="1">
      <alignment vertical="center"/>
    </xf>
    <xf numFmtId="3" fontId="2" fillId="3" borderId="9" xfId="0" applyNumberFormat="1" applyFont="1" applyFill="1" applyBorder="1" applyAlignment="1">
      <alignment horizontal="right" vertical="center"/>
    </xf>
    <xf numFmtId="0" fontId="7" fillId="3" borderId="9" xfId="0" applyFont="1" applyFill="1" applyBorder="1" applyAlignment="1">
      <alignment horizontal="left" vertical="center" wrapText="1"/>
    </xf>
    <xf numFmtId="3" fontId="7" fillId="3" borderId="9" xfId="0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 wrapText="1"/>
    </xf>
    <xf numFmtId="3" fontId="1" fillId="3" borderId="9" xfId="0" applyNumberFormat="1" applyFont="1" applyFill="1" applyBorder="1" applyAlignment="1">
      <alignment vertical="center"/>
    </xf>
    <xf numFmtId="3" fontId="11" fillId="2" borderId="7" xfId="0" applyNumberFormat="1" applyFont="1" applyFill="1" applyBorder="1" applyAlignment="1">
      <alignment vertical="center"/>
    </xf>
    <xf numFmtId="3" fontId="11" fillId="2" borderId="7" xfId="0" applyNumberFormat="1" applyFont="1" applyFill="1" applyBorder="1" applyAlignment="1">
      <alignment horizontal="right" vertical="center" wrapText="1"/>
    </xf>
    <xf numFmtId="0" fontId="1" fillId="3" borderId="8" xfId="0" applyFont="1" applyFill="1" applyBorder="1" applyAlignment="1">
      <alignment vertical="center"/>
    </xf>
    <xf numFmtId="3" fontId="11" fillId="3" borderId="7" xfId="0" applyNumberFormat="1" applyFont="1" applyFill="1" applyBorder="1" applyAlignment="1">
      <alignment horizontal="right" vertical="center"/>
    </xf>
    <xf numFmtId="3" fontId="11" fillId="3" borderId="7" xfId="0" applyNumberFormat="1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 wrapText="1"/>
    </xf>
    <xf numFmtId="3" fontId="7" fillId="3" borderId="7" xfId="0" applyNumberFormat="1" applyFont="1" applyFill="1" applyBorder="1" applyAlignment="1">
      <alignment horizontal="center" vertical="center" wrapText="1"/>
    </xf>
    <xf numFmtId="3" fontId="7" fillId="3" borderId="8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right"/>
    </xf>
    <xf numFmtId="3" fontId="17" fillId="3" borderId="1" xfId="0" applyNumberFormat="1" applyFont="1" applyFill="1" applyBorder="1" applyAlignment="1"/>
    <xf numFmtId="0" fontId="16" fillId="3" borderId="10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3" fontId="16" fillId="3" borderId="11" xfId="0" applyNumberFormat="1" applyFont="1" applyFill="1" applyBorder="1" applyAlignment="1">
      <alignment horizontal="right" vertical="center" wrapText="1"/>
    </xf>
    <xf numFmtId="0" fontId="17" fillId="3" borderId="0" xfId="0" applyFont="1" applyFill="1" applyAlignment="1">
      <alignment vertical="center"/>
    </xf>
    <xf numFmtId="3" fontId="5" fillId="3" borderId="0" xfId="0" applyNumberFormat="1" applyFont="1" applyFill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0" fillId="3" borderId="0" xfId="0" applyFill="1" applyAlignment="1">
      <alignment horizontal="right"/>
    </xf>
    <xf numFmtId="0" fontId="15" fillId="0" borderId="0" xfId="0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3" fontId="7" fillId="3" borderId="7" xfId="0" applyNumberFormat="1" applyFont="1" applyFill="1" applyBorder="1" applyAlignment="1">
      <alignment horizontal="center" vertical="center" wrapText="1"/>
    </xf>
    <xf numFmtId="3" fontId="7" fillId="3" borderId="8" xfId="0" applyNumberFormat="1" applyFont="1" applyFill="1" applyBorder="1" applyAlignment="1">
      <alignment horizontal="center" vertical="center" wrapText="1"/>
    </xf>
    <xf numFmtId="3" fontId="7" fillId="3" borderId="9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3" fontId="7" fillId="3" borderId="1" xfId="0" applyNumberFormat="1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vertical="center"/>
    </xf>
    <xf numFmtId="0" fontId="16" fillId="3" borderId="7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/>
    </xf>
    <xf numFmtId="0" fontId="12" fillId="2" borderId="12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2343150</xdr:colOff>
      <xdr:row>0</xdr:row>
      <xdr:rowOff>0</xdr:rowOff>
    </xdr:from>
    <xdr:to>
      <xdr:col>1</xdr:col>
      <xdr:colOff>2343150</xdr:colOff>
      <xdr:row>6</xdr:row>
      <xdr:rowOff>158750</xdr:rowOff>
    </xdr:to>
    <xdr:pic>
      <xdr:nvPicPr>
        <xdr:cNvPr id="2" name="Picture 9" descr="Kincsesbanya címer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0"/>
          <a:ext cx="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2343150</xdr:colOff>
      <xdr:row>3</xdr:row>
      <xdr:rowOff>0</xdr:rowOff>
    </xdr:from>
    <xdr:to>
      <xdr:col>1</xdr:col>
      <xdr:colOff>2343150</xdr:colOff>
      <xdr:row>6</xdr:row>
      <xdr:rowOff>98425</xdr:rowOff>
    </xdr:to>
    <xdr:pic>
      <xdr:nvPicPr>
        <xdr:cNvPr id="3" name="Picture 9" descr="Kincsesbanya címer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419100"/>
          <a:ext cx="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2428875</xdr:colOff>
      <xdr:row>3</xdr:row>
      <xdr:rowOff>0</xdr:rowOff>
    </xdr:from>
    <xdr:to>
      <xdr:col>1</xdr:col>
      <xdr:colOff>2428875</xdr:colOff>
      <xdr:row>5</xdr:row>
      <xdr:rowOff>196850</xdr:rowOff>
    </xdr:to>
    <xdr:pic>
      <xdr:nvPicPr>
        <xdr:cNvPr id="4" name="Kép 3" descr="Kincsesbanya címer 1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38475" y="400050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63"/>
  <sheetViews>
    <sheetView tabSelected="1" view="pageBreakPreview" zoomScaleSheetLayoutView="100" workbookViewId="0">
      <selection sqref="A1:F1"/>
    </sheetView>
  </sheetViews>
  <sheetFormatPr defaultRowHeight="15.75"/>
  <cols>
    <col min="1" max="1" width="9.140625" style="34"/>
    <col min="2" max="2" width="63.5703125" style="12" customWidth="1"/>
    <col min="3" max="5" width="17.42578125" style="12" customWidth="1"/>
    <col min="6" max="6" width="17.140625" style="12" customWidth="1"/>
    <col min="7" max="7" width="17.42578125" style="12" hidden="1" customWidth="1"/>
    <col min="8" max="8" width="5.28515625" style="1" hidden="1" customWidth="1"/>
    <col min="9" max="9" width="12.85546875" style="1" hidden="1" customWidth="1"/>
    <col min="10" max="10" width="18" style="1" hidden="1" customWidth="1"/>
    <col min="11" max="16384" width="9.140625" style="1"/>
  </cols>
  <sheetData>
    <row r="1" spans="1:10" ht="14.25">
      <c r="A1" s="150" t="s">
        <v>230</v>
      </c>
      <c r="B1" s="150"/>
      <c r="C1" s="150"/>
      <c r="D1" s="150"/>
      <c r="E1" s="150"/>
      <c r="F1" s="150"/>
      <c r="G1" s="82"/>
      <c r="H1" s="79"/>
      <c r="I1" s="79"/>
    </row>
    <row r="2" spans="1:10" ht="14.25">
      <c r="A2" s="80"/>
      <c r="B2" s="80"/>
      <c r="C2" s="80"/>
      <c r="D2" s="82"/>
      <c r="E2" s="141"/>
      <c r="F2" s="82"/>
      <c r="G2" s="82"/>
      <c r="H2" s="79"/>
      <c r="I2" s="79"/>
    </row>
    <row r="3" spans="1:10" s="2" customFormat="1" ht="20.25" customHeight="1">
      <c r="A3" s="151" t="s">
        <v>184</v>
      </c>
      <c r="B3" s="151"/>
      <c r="C3" s="151"/>
      <c r="D3" s="151"/>
      <c r="E3" s="151"/>
      <c r="F3" s="151"/>
      <c r="G3" s="81"/>
      <c r="I3" s="1"/>
    </row>
    <row r="4" spans="1:10">
      <c r="B4" s="35"/>
      <c r="C4" s="36"/>
      <c r="D4" s="36"/>
      <c r="E4" s="36"/>
      <c r="F4" s="36"/>
      <c r="G4" s="36"/>
    </row>
    <row r="5" spans="1:10">
      <c r="B5" s="35"/>
      <c r="C5" s="31" t="s">
        <v>0</v>
      </c>
      <c r="D5" s="31"/>
      <c r="E5" s="31"/>
      <c r="F5" s="31"/>
      <c r="G5" s="31"/>
    </row>
    <row r="6" spans="1:10" ht="15.75" customHeight="1">
      <c r="A6" s="158" t="s">
        <v>155</v>
      </c>
      <c r="B6" s="164" t="s">
        <v>129</v>
      </c>
      <c r="C6" s="166" t="s">
        <v>8</v>
      </c>
      <c r="D6" s="155" t="s">
        <v>189</v>
      </c>
      <c r="E6" s="155" t="s">
        <v>209</v>
      </c>
      <c r="F6" s="155" t="s">
        <v>188</v>
      </c>
      <c r="G6" s="83"/>
    </row>
    <row r="7" spans="1:10" ht="15.75" customHeight="1">
      <c r="A7" s="158"/>
      <c r="B7" s="164"/>
      <c r="C7" s="166"/>
      <c r="D7" s="156"/>
      <c r="E7" s="156"/>
      <c r="F7" s="156"/>
      <c r="G7" s="83"/>
    </row>
    <row r="8" spans="1:10" ht="15.75" customHeight="1">
      <c r="A8" s="171"/>
      <c r="B8" s="169"/>
      <c r="C8" s="170"/>
      <c r="D8" s="156"/>
      <c r="E8" s="157"/>
      <c r="F8" s="156"/>
      <c r="G8" s="84"/>
    </row>
    <row r="9" spans="1:10" ht="20.100000000000001" customHeight="1">
      <c r="A9" s="152" t="s">
        <v>29</v>
      </c>
      <c r="B9" s="153"/>
      <c r="C9" s="153"/>
      <c r="D9" s="153"/>
      <c r="E9" s="153"/>
      <c r="F9" s="153"/>
      <c r="G9" s="153"/>
      <c r="H9" s="153"/>
      <c r="I9" s="153"/>
      <c r="J9" s="153"/>
    </row>
    <row r="10" spans="1:10" ht="15.75" customHeight="1">
      <c r="A10" s="126" t="s">
        <v>47</v>
      </c>
      <c r="B10" s="127" t="s">
        <v>21</v>
      </c>
      <c r="C10" s="128">
        <v>350000</v>
      </c>
      <c r="D10" s="128"/>
      <c r="E10" s="128"/>
      <c r="F10" s="128">
        <v>350000</v>
      </c>
      <c r="G10" s="52"/>
      <c r="H10" s="12"/>
      <c r="I10" s="12"/>
      <c r="J10" s="12"/>
    </row>
    <row r="11" spans="1:10" s="56" customFormat="1" ht="15.75" customHeight="1">
      <c r="A11" s="179" t="s">
        <v>83</v>
      </c>
      <c r="B11" s="179"/>
      <c r="C11" s="129">
        <f>C10</f>
        <v>350000</v>
      </c>
      <c r="D11" s="129"/>
      <c r="E11" s="129"/>
      <c r="F11" s="129">
        <f>F10</f>
        <v>350000</v>
      </c>
      <c r="G11" s="72"/>
      <c r="H11" s="10"/>
      <c r="I11" s="54"/>
      <c r="J11" s="10"/>
    </row>
    <row r="12" spans="1:10" ht="20.100000000000001" customHeight="1">
      <c r="A12" s="152" t="s">
        <v>30</v>
      </c>
      <c r="B12" s="153"/>
      <c r="C12" s="153"/>
      <c r="D12" s="153"/>
      <c r="E12" s="153"/>
      <c r="F12" s="153"/>
      <c r="G12" s="153"/>
      <c r="H12" s="153"/>
      <c r="I12" s="153"/>
      <c r="J12" s="153"/>
    </row>
    <row r="13" spans="1:10" s="16" customFormat="1" ht="15.75" customHeight="1">
      <c r="A13" s="112" t="s">
        <v>48</v>
      </c>
      <c r="B13" s="113" t="s">
        <v>4</v>
      </c>
      <c r="C13" s="114">
        <v>8731200</v>
      </c>
      <c r="D13" s="114"/>
      <c r="E13" s="114"/>
      <c r="F13" s="114">
        <v>8731200</v>
      </c>
      <c r="G13" s="85"/>
      <c r="H13" s="17"/>
      <c r="I13" s="12"/>
      <c r="J13" s="17"/>
    </row>
    <row r="14" spans="1:10" s="16" customFormat="1" ht="15.75" customHeight="1">
      <c r="A14" s="40" t="s">
        <v>116</v>
      </c>
      <c r="B14" s="25" t="s">
        <v>3</v>
      </c>
      <c r="C14" s="20">
        <v>1329332</v>
      </c>
      <c r="D14" s="20"/>
      <c r="E14" s="20">
        <v>200000</v>
      </c>
      <c r="F14" s="20">
        <v>1529332</v>
      </c>
      <c r="G14" s="85"/>
      <c r="H14" s="17"/>
      <c r="I14" s="12"/>
      <c r="J14" s="17"/>
    </row>
    <row r="15" spans="1:10" s="27" customFormat="1" ht="15.75" customHeight="1">
      <c r="A15" s="59" t="s">
        <v>58</v>
      </c>
      <c r="B15" s="39" t="s">
        <v>4</v>
      </c>
      <c r="C15" s="24">
        <f>C13+C14</f>
        <v>10060532</v>
      </c>
      <c r="D15" s="24"/>
      <c r="E15" s="24">
        <f>SUM(E14)</f>
        <v>200000</v>
      </c>
      <c r="F15" s="24">
        <f>F13+F14</f>
        <v>10260532</v>
      </c>
      <c r="G15" s="86"/>
      <c r="H15" s="30"/>
      <c r="I15" s="12"/>
      <c r="J15" s="30"/>
    </row>
    <row r="16" spans="1:10" s="27" customFormat="1" ht="15.75" customHeight="1">
      <c r="A16" s="59" t="s">
        <v>70</v>
      </c>
      <c r="B16" s="39" t="s">
        <v>5</v>
      </c>
      <c r="C16" s="24">
        <v>2291918</v>
      </c>
      <c r="D16" s="24"/>
      <c r="E16" s="24">
        <v>44000</v>
      </c>
      <c r="F16" s="24">
        <v>2335918</v>
      </c>
      <c r="G16" s="86"/>
      <c r="H16" s="30"/>
      <c r="I16" s="12"/>
      <c r="J16" s="30"/>
    </row>
    <row r="17" spans="1:10" s="16" customFormat="1" ht="15.75" customHeight="1">
      <c r="A17" s="40" t="s">
        <v>54</v>
      </c>
      <c r="B17" s="25" t="s">
        <v>62</v>
      </c>
      <c r="C17" s="20">
        <v>950404</v>
      </c>
      <c r="D17" s="20"/>
      <c r="E17" s="20"/>
      <c r="F17" s="20">
        <v>950404</v>
      </c>
      <c r="G17" s="85"/>
      <c r="H17" s="17"/>
      <c r="I17" s="12"/>
      <c r="J17" s="17"/>
    </row>
    <row r="18" spans="1:10" s="16" customFormat="1" ht="15.75" customHeight="1">
      <c r="A18" s="40" t="s">
        <v>53</v>
      </c>
      <c r="B18" s="25" t="s">
        <v>63</v>
      </c>
      <c r="C18" s="20">
        <v>1107351</v>
      </c>
      <c r="D18" s="20">
        <v>200000</v>
      </c>
      <c r="E18" s="20">
        <v>867515</v>
      </c>
      <c r="F18" s="20">
        <v>2174866</v>
      </c>
      <c r="G18" s="85"/>
      <c r="H18" s="17"/>
      <c r="I18" s="12"/>
      <c r="J18" s="17"/>
    </row>
    <row r="19" spans="1:10" s="16" customFormat="1" ht="15.75" customHeight="1">
      <c r="A19" s="40" t="s">
        <v>64</v>
      </c>
      <c r="B19" s="25" t="s">
        <v>130</v>
      </c>
      <c r="C19" s="20">
        <v>5130233</v>
      </c>
      <c r="D19" s="20">
        <v>54000</v>
      </c>
      <c r="E19" s="20">
        <v>2719000</v>
      </c>
      <c r="F19" s="20">
        <v>7903233</v>
      </c>
      <c r="G19" s="85"/>
      <c r="H19" s="17"/>
      <c r="I19" s="12"/>
      <c r="J19" s="17"/>
    </row>
    <row r="20" spans="1:10" s="16" customFormat="1" ht="15.75" customHeight="1">
      <c r="A20" s="40" t="s">
        <v>66</v>
      </c>
      <c r="B20" s="25" t="s">
        <v>67</v>
      </c>
      <c r="C20" s="20">
        <v>229764</v>
      </c>
      <c r="D20" s="20"/>
      <c r="E20" s="20">
        <v>0</v>
      </c>
      <c r="F20" s="20">
        <v>229764</v>
      </c>
      <c r="G20" s="85"/>
      <c r="H20" s="17"/>
      <c r="I20" s="12"/>
      <c r="J20" s="17"/>
    </row>
    <row r="21" spans="1:10" s="16" customFormat="1" ht="15.75" customHeight="1">
      <c r="A21" s="40" t="s">
        <v>68</v>
      </c>
      <c r="B21" s="25" t="s">
        <v>127</v>
      </c>
      <c r="C21" s="20">
        <v>1704418</v>
      </c>
      <c r="D21" s="20"/>
      <c r="E21" s="20">
        <v>967009</v>
      </c>
      <c r="F21" s="20">
        <v>2671427</v>
      </c>
      <c r="G21" s="85"/>
      <c r="H21" s="17"/>
      <c r="I21" s="12"/>
      <c r="J21" s="17"/>
    </row>
    <row r="22" spans="1:10" s="27" customFormat="1" ht="15.75" customHeight="1">
      <c r="A22" s="59" t="s">
        <v>69</v>
      </c>
      <c r="B22" s="39" t="s">
        <v>1</v>
      </c>
      <c r="C22" s="24">
        <f>SUM(C17:C21)</f>
        <v>9122170</v>
      </c>
      <c r="D22" s="24">
        <f>SUM(D18:D21)</f>
        <v>254000</v>
      </c>
      <c r="E22" s="24">
        <f>SUM(E18:E21)</f>
        <v>4553524</v>
      </c>
      <c r="F22" s="24">
        <f>SUM(F17:F21)</f>
        <v>13929694</v>
      </c>
      <c r="G22" s="86"/>
      <c r="H22" s="30"/>
      <c r="I22" s="12"/>
      <c r="J22" s="30"/>
    </row>
    <row r="23" spans="1:10" s="16" customFormat="1" ht="15.75" customHeight="1">
      <c r="A23" s="40" t="s">
        <v>55</v>
      </c>
      <c r="B23" s="25" t="s">
        <v>186</v>
      </c>
      <c r="C23" s="20">
        <v>8474400</v>
      </c>
      <c r="D23" s="20">
        <v>200000</v>
      </c>
      <c r="E23" s="20">
        <v>-779515</v>
      </c>
      <c r="F23" s="20">
        <v>7894885</v>
      </c>
      <c r="G23" s="85"/>
      <c r="H23" s="17"/>
      <c r="I23" s="17"/>
      <c r="J23" s="17"/>
    </row>
    <row r="24" spans="1:10" s="16" customFormat="1" ht="15.75" customHeight="1">
      <c r="A24" s="40" t="s">
        <v>55</v>
      </c>
      <c r="B24" s="25" t="s">
        <v>133</v>
      </c>
      <c r="C24" s="20">
        <v>2288100</v>
      </c>
      <c r="D24" s="20">
        <v>54000</v>
      </c>
      <c r="E24" s="20">
        <v>-210469</v>
      </c>
      <c r="F24" s="20">
        <v>2131631</v>
      </c>
      <c r="G24" s="85"/>
      <c r="H24" s="17"/>
      <c r="I24" s="17"/>
      <c r="J24" s="17"/>
    </row>
    <row r="25" spans="1:10" s="27" customFormat="1" ht="15.75" customHeight="1">
      <c r="A25" s="59" t="s">
        <v>55</v>
      </c>
      <c r="B25" s="39" t="s">
        <v>132</v>
      </c>
      <c r="C25" s="24">
        <f>C23+C24</f>
        <v>10762500</v>
      </c>
      <c r="D25" s="24">
        <f>SUM(D23:D24)</f>
        <v>254000</v>
      </c>
      <c r="E25" s="24">
        <f>SUM(E23:E24)</f>
        <v>-989984</v>
      </c>
      <c r="F25" s="24">
        <f>F23+F24</f>
        <v>10026516</v>
      </c>
      <c r="G25" s="86"/>
      <c r="H25" s="30"/>
      <c r="I25" s="30"/>
      <c r="J25" s="30"/>
    </row>
    <row r="26" spans="1:10" s="27" customFormat="1" ht="15.75" customHeight="1">
      <c r="A26" s="59" t="s">
        <v>219</v>
      </c>
      <c r="B26" s="39" t="s">
        <v>221</v>
      </c>
      <c r="C26" s="24"/>
      <c r="D26" s="24"/>
      <c r="E26" s="24">
        <v>51167850</v>
      </c>
      <c r="F26" s="24">
        <v>51167850</v>
      </c>
      <c r="G26" s="86"/>
      <c r="H26" s="30"/>
      <c r="I26" s="30"/>
      <c r="J26" s="30"/>
    </row>
    <row r="27" spans="1:10" s="27" customFormat="1" ht="15.75" customHeight="1">
      <c r="A27" s="59" t="s">
        <v>220</v>
      </c>
      <c r="B27" s="39" t="s">
        <v>222</v>
      </c>
      <c r="C27" s="24"/>
      <c r="D27" s="24"/>
      <c r="E27" s="24">
        <v>13815284</v>
      </c>
      <c r="F27" s="24">
        <v>13815284</v>
      </c>
      <c r="G27" s="86"/>
      <c r="H27" s="30"/>
      <c r="I27" s="30"/>
      <c r="J27" s="30"/>
    </row>
    <row r="28" spans="1:10" s="27" customFormat="1" ht="15.75" customHeight="1">
      <c r="A28" s="59" t="s">
        <v>57</v>
      </c>
      <c r="B28" s="39" t="s">
        <v>223</v>
      </c>
      <c r="C28" s="24"/>
      <c r="D28" s="24"/>
      <c r="E28" s="24">
        <f>SUM(E26:E27)</f>
        <v>64983134</v>
      </c>
      <c r="F28" s="24">
        <f>SUM(F26:F27)</f>
        <v>64983134</v>
      </c>
      <c r="G28" s="86"/>
      <c r="H28" s="30"/>
      <c r="I28" s="30"/>
      <c r="J28" s="30"/>
    </row>
    <row r="29" spans="1:10" s="16" customFormat="1" ht="15.75" customHeight="1">
      <c r="A29" s="40" t="s">
        <v>119</v>
      </c>
      <c r="B29" s="25" t="s">
        <v>153</v>
      </c>
      <c r="C29" s="20">
        <v>1968462</v>
      </c>
      <c r="D29" s="20">
        <v>1236337</v>
      </c>
      <c r="E29" s="20">
        <v>-1922053</v>
      </c>
      <c r="F29" s="20">
        <v>1282746</v>
      </c>
      <c r="G29" s="85"/>
      <c r="H29" s="17"/>
      <c r="I29" s="17"/>
      <c r="J29" s="17"/>
    </row>
    <row r="30" spans="1:10" ht="15.75" customHeight="1">
      <c r="A30" s="59" t="s">
        <v>119</v>
      </c>
      <c r="B30" s="39" t="s">
        <v>154</v>
      </c>
      <c r="C30" s="24">
        <f>C29</f>
        <v>1968462</v>
      </c>
      <c r="D30" s="24">
        <f>SUM(D29)</f>
        <v>1236337</v>
      </c>
      <c r="E30" s="24">
        <v>-1922053</v>
      </c>
      <c r="F30" s="24">
        <v>1282746</v>
      </c>
      <c r="G30" s="86"/>
      <c r="H30" s="12"/>
      <c r="I30" s="12"/>
      <c r="J30" s="12"/>
    </row>
    <row r="31" spans="1:10" s="4" customFormat="1" ht="15.75" customHeight="1">
      <c r="A31" s="175" t="s">
        <v>76</v>
      </c>
      <c r="B31" s="175"/>
      <c r="C31" s="108">
        <f>SUM(C15+C16+C22+C30+C25)</f>
        <v>34205582</v>
      </c>
      <c r="D31" s="108">
        <f>D22+D30+D22</f>
        <v>1744337</v>
      </c>
      <c r="E31" s="108">
        <f>E15+E16+E22+E30+E25+E28</f>
        <v>66868621</v>
      </c>
      <c r="F31" s="108">
        <f>SUM(F15+F16+F22+F30+F25+F28)</f>
        <v>102818540</v>
      </c>
      <c r="G31" s="72"/>
      <c r="H31" s="10"/>
      <c r="I31" s="12"/>
      <c r="J31" s="68"/>
    </row>
    <row r="32" spans="1:10" s="4" customFormat="1" ht="15.75" customHeight="1">
      <c r="A32" s="69"/>
      <c r="B32" s="69"/>
      <c r="C32" s="70"/>
      <c r="D32" s="72"/>
      <c r="E32" s="72"/>
      <c r="F32" s="72"/>
      <c r="G32" s="72"/>
      <c r="H32" s="10"/>
      <c r="I32" s="12"/>
      <c r="J32" s="68"/>
    </row>
    <row r="33" spans="1:10" s="4" customFormat="1" ht="15.75" customHeight="1">
      <c r="A33" s="158" t="s">
        <v>155</v>
      </c>
      <c r="B33" s="164" t="s">
        <v>149</v>
      </c>
      <c r="C33" s="166" t="s">
        <v>8</v>
      </c>
      <c r="D33" s="155" t="s">
        <v>189</v>
      </c>
      <c r="E33" s="155" t="s">
        <v>209</v>
      </c>
      <c r="F33" s="155" t="s">
        <v>188</v>
      </c>
      <c r="G33" s="83"/>
      <c r="H33" s="10"/>
      <c r="I33" s="12"/>
      <c r="J33" s="68"/>
    </row>
    <row r="34" spans="1:10" s="4" customFormat="1" ht="15.75" customHeight="1">
      <c r="A34" s="158"/>
      <c r="B34" s="164"/>
      <c r="C34" s="166"/>
      <c r="D34" s="156"/>
      <c r="E34" s="156"/>
      <c r="F34" s="156"/>
      <c r="G34" s="83"/>
      <c r="H34" s="10"/>
      <c r="I34" s="12"/>
      <c r="J34" s="68"/>
    </row>
    <row r="35" spans="1:10" s="4" customFormat="1" ht="15.75" customHeight="1">
      <c r="A35" s="171"/>
      <c r="B35" s="169"/>
      <c r="C35" s="170"/>
      <c r="D35" s="156"/>
      <c r="E35" s="156"/>
      <c r="F35" s="156"/>
      <c r="G35" s="84"/>
      <c r="H35" s="10"/>
      <c r="I35" s="12"/>
      <c r="J35" s="68"/>
    </row>
    <row r="36" spans="1:10" s="4" customFormat="1" ht="20.100000000000001" customHeight="1">
      <c r="A36" s="180" t="s">
        <v>29</v>
      </c>
      <c r="B36" s="180"/>
      <c r="C36" s="180"/>
      <c r="D36" s="180"/>
      <c r="E36" s="180"/>
      <c r="F36" s="180"/>
      <c r="G36" s="180"/>
      <c r="H36" s="180"/>
      <c r="I36" s="180"/>
      <c r="J36" s="180"/>
    </row>
    <row r="37" spans="1:10" s="17" customFormat="1" ht="15.75" customHeight="1">
      <c r="A37" s="109" t="s">
        <v>47</v>
      </c>
      <c r="B37" s="109" t="s">
        <v>150</v>
      </c>
      <c r="C37" s="110">
        <v>5000420</v>
      </c>
      <c r="D37" s="110"/>
      <c r="E37" s="110"/>
      <c r="F37" s="110">
        <v>5000420</v>
      </c>
      <c r="G37" s="87"/>
      <c r="J37" s="75"/>
    </row>
    <row r="38" spans="1:10" s="17" customFormat="1" ht="15.75" customHeight="1">
      <c r="A38" s="19" t="s">
        <v>47</v>
      </c>
      <c r="B38" s="19" t="s">
        <v>151</v>
      </c>
      <c r="C38" s="22">
        <v>1350113</v>
      </c>
      <c r="D38" s="22"/>
      <c r="E38" s="22"/>
      <c r="F38" s="22">
        <v>1350113</v>
      </c>
      <c r="G38" s="87"/>
      <c r="J38" s="75"/>
    </row>
    <row r="39" spans="1:10" ht="15.75" customHeight="1">
      <c r="A39" s="28" t="s">
        <v>47</v>
      </c>
      <c r="B39" s="28" t="s">
        <v>11</v>
      </c>
      <c r="C39" s="73">
        <f>C37+C38</f>
        <v>6350533</v>
      </c>
      <c r="D39" s="73"/>
      <c r="E39" s="73"/>
      <c r="F39" s="73">
        <f>F37+F38</f>
        <v>6350533</v>
      </c>
      <c r="G39" s="88"/>
      <c r="H39" s="12"/>
      <c r="I39" s="12"/>
      <c r="J39" s="54"/>
    </row>
    <row r="40" spans="1:10" s="33" customFormat="1" ht="15.75" customHeight="1">
      <c r="A40" s="177" t="s">
        <v>83</v>
      </c>
      <c r="B40" s="178"/>
      <c r="C40" s="130">
        <f>C39</f>
        <v>6350533</v>
      </c>
      <c r="D40" s="130"/>
      <c r="E40" s="130"/>
      <c r="F40" s="130">
        <f>F39</f>
        <v>6350533</v>
      </c>
      <c r="G40" s="89"/>
      <c r="H40" s="34"/>
      <c r="I40" s="67"/>
      <c r="J40" s="67"/>
    </row>
    <row r="41" spans="1:10" s="4" customFormat="1" ht="20.100000000000001" customHeight="1">
      <c r="A41" s="180" t="s">
        <v>30</v>
      </c>
      <c r="B41" s="180"/>
      <c r="C41" s="180"/>
      <c r="D41" s="180"/>
      <c r="E41" s="180"/>
      <c r="F41" s="180"/>
      <c r="G41" s="180"/>
      <c r="H41" s="180"/>
      <c r="I41" s="180"/>
      <c r="J41" s="180"/>
    </row>
    <row r="42" spans="1:10" s="4" customFormat="1" ht="15.75" customHeight="1">
      <c r="A42" s="109" t="s">
        <v>57</v>
      </c>
      <c r="B42" s="109" t="s">
        <v>156</v>
      </c>
      <c r="C42" s="110">
        <v>5000420</v>
      </c>
      <c r="D42" s="110"/>
      <c r="E42" s="110"/>
      <c r="F42" s="110">
        <v>5000420</v>
      </c>
      <c r="G42" s="87"/>
      <c r="H42" s="10"/>
      <c r="I42" s="12"/>
      <c r="J42" s="68"/>
    </row>
    <row r="43" spans="1:10" s="4" customFormat="1" ht="15.75" customHeight="1">
      <c r="A43" s="19" t="s">
        <v>57</v>
      </c>
      <c r="B43" s="19" t="s">
        <v>56</v>
      </c>
      <c r="C43" s="22">
        <v>1350113</v>
      </c>
      <c r="D43" s="22"/>
      <c r="E43" s="22"/>
      <c r="F43" s="22">
        <v>1350113</v>
      </c>
      <c r="G43" s="87"/>
      <c r="H43" s="10"/>
      <c r="I43" s="12"/>
      <c r="J43" s="68"/>
    </row>
    <row r="44" spans="1:10" s="4" customFormat="1" ht="15.75" customHeight="1">
      <c r="A44" s="28" t="s">
        <v>57</v>
      </c>
      <c r="B44" s="28" t="s">
        <v>11</v>
      </c>
      <c r="C44" s="73">
        <f>C42+C43</f>
        <v>6350533</v>
      </c>
      <c r="D44" s="73"/>
      <c r="E44" s="73"/>
      <c r="F44" s="73">
        <f>F42+F43</f>
        <v>6350533</v>
      </c>
      <c r="G44" s="88"/>
      <c r="H44" s="10"/>
      <c r="I44" s="12"/>
      <c r="J44" s="68"/>
    </row>
    <row r="45" spans="1:10" s="4" customFormat="1" ht="15.75" customHeight="1">
      <c r="A45" s="125" t="s">
        <v>117</v>
      </c>
      <c r="B45" s="28" t="s">
        <v>193</v>
      </c>
      <c r="C45" s="73"/>
      <c r="D45" s="73">
        <v>10213300</v>
      </c>
      <c r="E45" s="73"/>
      <c r="F45" s="73">
        <v>10213300</v>
      </c>
      <c r="G45" s="88"/>
      <c r="H45" s="10"/>
      <c r="I45" s="12"/>
      <c r="J45" s="68"/>
    </row>
    <row r="46" spans="1:10" s="4" customFormat="1" ht="15.75" customHeight="1">
      <c r="A46" s="161" t="s">
        <v>76</v>
      </c>
      <c r="B46" s="162"/>
      <c r="C46" s="62">
        <f>C44</f>
        <v>6350533</v>
      </c>
      <c r="D46" s="62">
        <f>SUM(D45)</f>
        <v>10213300</v>
      </c>
      <c r="E46" s="62"/>
      <c r="F46" s="62">
        <f>SUM(F44:F45)</f>
        <v>16563833</v>
      </c>
      <c r="G46" s="89"/>
      <c r="H46" s="10"/>
      <c r="I46" s="12"/>
      <c r="J46" s="68"/>
    </row>
    <row r="47" spans="1:10" s="4" customFormat="1" ht="15.75" customHeight="1">
      <c r="A47" s="71"/>
      <c r="B47" s="71"/>
      <c r="C47" s="72"/>
      <c r="D47" s="72"/>
      <c r="E47" s="72"/>
      <c r="F47" s="72"/>
      <c r="G47" s="72"/>
      <c r="H47" s="10"/>
      <c r="I47" s="12"/>
      <c r="J47" s="68"/>
    </row>
    <row r="48" spans="1:10" ht="15.75" customHeight="1">
      <c r="A48" s="158" t="s">
        <v>155</v>
      </c>
      <c r="B48" s="173" t="s">
        <v>128</v>
      </c>
      <c r="C48" s="166" t="s">
        <v>8</v>
      </c>
      <c r="D48" s="155" t="s">
        <v>189</v>
      </c>
      <c r="E48" s="155" t="s">
        <v>209</v>
      </c>
      <c r="F48" s="155" t="s">
        <v>188</v>
      </c>
      <c r="G48" s="83"/>
      <c r="H48" s="12"/>
      <c r="I48" s="12"/>
      <c r="J48" s="12"/>
    </row>
    <row r="49" spans="1:10" ht="15.75" customHeight="1">
      <c r="A49" s="158"/>
      <c r="B49" s="173"/>
      <c r="C49" s="166"/>
      <c r="D49" s="156"/>
      <c r="E49" s="156"/>
      <c r="F49" s="156"/>
      <c r="G49" s="83"/>
      <c r="H49" s="12"/>
      <c r="I49" s="12"/>
      <c r="J49" s="12"/>
    </row>
    <row r="50" spans="1:10" ht="15.75" customHeight="1">
      <c r="A50" s="171"/>
      <c r="B50" s="174"/>
      <c r="C50" s="170"/>
      <c r="D50" s="131"/>
      <c r="E50" s="156"/>
      <c r="F50" s="156"/>
      <c r="G50" s="84"/>
      <c r="H50" s="12"/>
      <c r="I50" s="12"/>
      <c r="J50" s="12"/>
    </row>
    <row r="51" spans="1:10" s="3" customFormat="1" ht="20.100000000000001" customHeight="1">
      <c r="A51" s="180" t="s">
        <v>30</v>
      </c>
      <c r="B51" s="180"/>
      <c r="C51" s="180"/>
      <c r="D51" s="180"/>
      <c r="E51" s="180"/>
      <c r="F51" s="180"/>
      <c r="G51" s="180"/>
      <c r="H51" s="180"/>
      <c r="I51" s="180"/>
      <c r="J51" s="180"/>
    </row>
    <row r="52" spans="1:10" s="16" customFormat="1" ht="15.75" customHeight="1">
      <c r="A52" s="112" t="s">
        <v>58</v>
      </c>
      <c r="B52" s="113" t="s">
        <v>2</v>
      </c>
      <c r="C52" s="114">
        <v>3498750</v>
      </c>
      <c r="D52" s="114">
        <v>-49500</v>
      </c>
      <c r="E52" s="114"/>
      <c r="F52" s="114">
        <v>3449250</v>
      </c>
      <c r="G52" s="85"/>
      <c r="H52" s="17"/>
      <c r="I52" s="12"/>
      <c r="J52" s="17"/>
    </row>
    <row r="53" spans="1:10" s="16" customFormat="1" ht="15.75" customHeight="1">
      <c r="A53" s="40" t="s">
        <v>58</v>
      </c>
      <c r="B53" s="25" t="s">
        <v>3</v>
      </c>
      <c r="C53" s="20">
        <v>297376</v>
      </c>
      <c r="D53" s="20">
        <v>291000</v>
      </c>
      <c r="E53" s="20">
        <v>180000</v>
      </c>
      <c r="F53" s="20">
        <v>768376</v>
      </c>
      <c r="G53" s="85"/>
      <c r="H53" s="17"/>
      <c r="I53" s="12"/>
      <c r="J53" s="17"/>
    </row>
    <row r="54" spans="1:10" s="27" customFormat="1" ht="15.75" customHeight="1">
      <c r="A54" s="59" t="s">
        <v>58</v>
      </c>
      <c r="B54" s="39" t="s">
        <v>4</v>
      </c>
      <c r="C54" s="24">
        <f>SUM(C52+C53)</f>
        <v>3796126</v>
      </c>
      <c r="D54" s="24">
        <f>SUM(D52:D53)</f>
        <v>241500</v>
      </c>
      <c r="E54" s="24">
        <f>SUM(E52:E53)</f>
        <v>180000</v>
      </c>
      <c r="F54" s="24">
        <f>SUM(F52+F53)</f>
        <v>4217626</v>
      </c>
      <c r="G54" s="86"/>
      <c r="H54" s="30"/>
      <c r="I54" s="12"/>
      <c r="J54" s="30"/>
    </row>
    <row r="55" spans="1:10" s="27" customFormat="1" ht="15.75" customHeight="1">
      <c r="A55" s="59" t="s">
        <v>70</v>
      </c>
      <c r="B55" s="39" t="s">
        <v>6</v>
      </c>
      <c r="C55" s="24">
        <v>872349</v>
      </c>
      <c r="D55" s="24">
        <v>26646</v>
      </c>
      <c r="E55" s="24">
        <v>63554</v>
      </c>
      <c r="F55" s="24">
        <v>962549</v>
      </c>
      <c r="G55" s="86"/>
      <c r="H55" s="30"/>
      <c r="I55" s="12"/>
      <c r="J55" s="30"/>
    </row>
    <row r="56" spans="1:10" s="16" customFormat="1" ht="15.75" customHeight="1">
      <c r="A56" s="40" t="s">
        <v>54</v>
      </c>
      <c r="B56" s="25" t="s">
        <v>72</v>
      </c>
      <c r="C56" s="20">
        <v>1252000</v>
      </c>
      <c r="D56" s="20"/>
      <c r="E56" s="20"/>
      <c r="F56" s="20">
        <v>1252000</v>
      </c>
      <c r="G56" s="85"/>
      <c r="H56" s="17"/>
      <c r="I56" s="12"/>
      <c r="J56" s="17"/>
    </row>
    <row r="57" spans="1:10" s="16" customFormat="1" ht="15.75" customHeight="1">
      <c r="A57" s="40" t="s">
        <v>64</v>
      </c>
      <c r="B57" s="25" t="s">
        <v>75</v>
      </c>
      <c r="C57" s="20">
        <v>1376268</v>
      </c>
      <c r="D57" s="20"/>
      <c r="E57" s="20"/>
      <c r="F57" s="20">
        <v>1376268</v>
      </c>
      <c r="G57" s="85"/>
      <c r="H57" s="17"/>
      <c r="I57" s="12"/>
      <c r="J57" s="17"/>
    </row>
    <row r="58" spans="1:10" s="16" customFormat="1" ht="15.75" customHeight="1">
      <c r="A58" s="40" t="s">
        <v>68</v>
      </c>
      <c r="B58" s="25" t="s">
        <v>131</v>
      </c>
      <c r="C58" s="20">
        <v>747733</v>
      </c>
      <c r="D58" s="20"/>
      <c r="E58" s="20"/>
      <c r="F58" s="20">
        <v>747733</v>
      </c>
      <c r="G58" s="85"/>
      <c r="H58" s="17"/>
      <c r="I58" s="12"/>
      <c r="J58" s="17"/>
    </row>
    <row r="59" spans="1:10" s="27" customFormat="1" ht="15.75" customHeight="1">
      <c r="A59" s="59" t="s">
        <v>69</v>
      </c>
      <c r="B59" s="39" t="s">
        <v>7</v>
      </c>
      <c r="C59" s="24">
        <f>SUM(C56:C58)</f>
        <v>3376001</v>
      </c>
      <c r="D59" s="24"/>
      <c r="E59" s="24"/>
      <c r="F59" s="24">
        <f>SUM(F56:F58)</f>
        <v>3376001</v>
      </c>
      <c r="G59" s="86"/>
      <c r="H59" s="30"/>
      <c r="I59" s="12"/>
      <c r="J59" s="30"/>
    </row>
    <row r="60" spans="1:10" s="27" customFormat="1" ht="15.75" customHeight="1">
      <c r="A60" s="40" t="s">
        <v>55</v>
      </c>
      <c r="B60" s="140" t="s">
        <v>194</v>
      </c>
      <c r="C60" s="24"/>
      <c r="D60" s="20">
        <v>195858</v>
      </c>
      <c r="E60" s="20"/>
      <c r="F60" s="20">
        <v>195858</v>
      </c>
      <c r="G60" s="86"/>
      <c r="H60" s="30"/>
      <c r="I60" s="12"/>
      <c r="J60" s="30"/>
    </row>
    <row r="61" spans="1:10" s="27" customFormat="1" ht="15.75" customHeight="1">
      <c r="A61" s="40" t="s">
        <v>55</v>
      </c>
      <c r="B61" s="140" t="s">
        <v>195</v>
      </c>
      <c r="C61" s="24"/>
      <c r="D61" s="20">
        <v>52882</v>
      </c>
      <c r="E61" s="20"/>
      <c r="F61" s="20">
        <v>52882</v>
      </c>
      <c r="G61" s="86"/>
      <c r="H61" s="30"/>
      <c r="I61" s="12"/>
      <c r="J61" s="30"/>
    </row>
    <row r="62" spans="1:10" s="27" customFormat="1" ht="15.75" customHeight="1">
      <c r="A62" s="59" t="s">
        <v>55</v>
      </c>
      <c r="B62" s="139" t="s">
        <v>172</v>
      </c>
      <c r="C62" s="24"/>
      <c r="D62" s="24">
        <f>SUM(D60:D61)</f>
        <v>248740</v>
      </c>
      <c r="E62" s="24"/>
      <c r="F62" s="24">
        <f>SUM(F60:F61)</f>
        <v>248740</v>
      </c>
      <c r="G62" s="86"/>
      <c r="H62" s="30"/>
      <c r="I62" s="12"/>
      <c r="J62" s="30"/>
    </row>
    <row r="63" spans="1:10" s="33" customFormat="1" ht="15.75" customHeight="1">
      <c r="A63" s="175" t="s">
        <v>76</v>
      </c>
      <c r="B63" s="175"/>
      <c r="C63" s="55">
        <f>C55+C54+C59</f>
        <v>8044476</v>
      </c>
      <c r="D63" s="55">
        <f>D54+D55+D62</f>
        <v>516886</v>
      </c>
      <c r="E63" s="55">
        <f>E54+E55</f>
        <v>243554</v>
      </c>
      <c r="F63" s="55">
        <f>F55+F54+F59+F62</f>
        <v>8804916</v>
      </c>
      <c r="G63" s="72"/>
      <c r="H63" s="34"/>
      <c r="I63" s="66"/>
      <c r="J63" s="67"/>
    </row>
    <row r="64" spans="1:10" s="14" customFormat="1" ht="15.75" customHeight="1">
      <c r="A64" s="34"/>
      <c r="B64" s="7"/>
      <c r="C64" s="11"/>
      <c r="D64" s="11"/>
      <c r="E64" s="11"/>
      <c r="F64" s="11"/>
      <c r="G64" s="11"/>
      <c r="I64" s="66"/>
    </row>
    <row r="65" spans="1:10" s="14" customFormat="1" ht="15.75" customHeight="1">
      <c r="A65" s="158" t="s">
        <v>155</v>
      </c>
      <c r="B65" s="164" t="s">
        <v>134</v>
      </c>
      <c r="C65" s="166" t="s">
        <v>8</v>
      </c>
      <c r="D65" s="155" t="s">
        <v>189</v>
      </c>
      <c r="E65" s="155" t="s">
        <v>209</v>
      </c>
      <c r="F65" s="155" t="s">
        <v>188</v>
      </c>
      <c r="G65" s="83"/>
      <c r="I65" s="66"/>
    </row>
    <row r="66" spans="1:10" s="14" customFormat="1" ht="15.75" customHeight="1">
      <c r="A66" s="158"/>
      <c r="B66" s="164"/>
      <c r="C66" s="166"/>
      <c r="D66" s="156"/>
      <c r="E66" s="156"/>
      <c r="F66" s="156"/>
      <c r="G66" s="83"/>
      <c r="I66" s="66"/>
    </row>
    <row r="67" spans="1:10" s="14" customFormat="1" ht="15.75" customHeight="1">
      <c r="A67" s="171"/>
      <c r="B67" s="169"/>
      <c r="C67" s="170"/>
      <c r="D67" s="156"/>
      <c r="E67" s="156"/>
      <c r="F67" s="156"/>
      <c r="G67" s="84"/>
      <c r="I67" s="66"/>
    </row>
    <row r="68" spans="1:10" s="14" customFormat="1" ht="20.100000000000001" customHeight="1">
      <c r="A68" s="180" t="s">
        <v>30</v>
      </c>
      <c r="B68" s="180"/>
      <c r="C68" s="180"/>
      <c r="D68" s="180"/>
      <c r="E68" s="180"/>
      <c r="F68" s="180"/>
      <c r="G68" s="180"/>
      <c r="H68" s="180"/>
      <c r="I68" s="180"/>
      <c r="J68" s="180"/>
    </row>
    <row r="69" spans="1:10" s="17" customFormat="1" ht="15.75" customHeight="1">
      <c r="A69" s="112" t="s">
        <v>54</v>
      </c>
      <c r="B69" s="113" t="s">
        <v>72</v>
      </c>
      <c r="C69" s="122">
        <v>200000</v>
      </c>
      <c r="D69" s="122"/>
      <c r="E69" s="122"/>
      <c r="F69" s="122">
        <v>200000</v>
      </c>
      <c r="G69" s="90"/>
      <c r="I69" s="12"/>
    </row>
    <row r="70" spans="1:10" s="17" customFormat="1" ht="15.75" customHeight="1">
      <c r="A70" s="40" t="s">
        <v>64</v>
      </c>
      <c r="B70" s="25" t="s">
        <v>75</v>
      </c>
      <c r="C70" s="21">
        <v>2123250</v>
      </c>
      <c r="D70" s="21"/>
      <c r="E70" s="21"/>
      <c r="F70" s="21">
        <v>2123250</v>
      </c>
      <c r="G70" s="90"/>
      <c r="I70" s="12"/>
    </row>
    <row r="71" spans="1:10" s="17" customFormat="1" ht="15.75" customHeight="1">
      <c r="A71" s="40" t="s">
        <v>68</v>
      </c>
      <c r="B71" s="25" t="s">
        <v>140</v>
      </c>
      <c r="C71" s="21">
        <v>627277</v>
      </c>
      <c r="D71" s="21"/>
      <c r="E71" s="21"/>
      <c r="F71" s="21">
        <v>627277</v>
      </c>
      <c r="G71" s="90"/>
      <c r="I71" s="12"/>
    </row>
    <row r="72" spans="1:10" s="30" customFormat="1" ht="15.75" customHeight="1">
      <c r="A72" s="59" t="s">
        <v>69</v>
      </c>
      <c r="B72" s="39" t="s">
        <v>1</v>
      </c>
      <c r="C72" s="41">
        <f>SUM(C69+C70+C71)</f>
        <v>2950527</v>
      </c>
      <c r="D72" s="41"/>
      <c r="E72" s="41"/>
      <c r="F72" s="41">
        <f>SUM(F69+F70+F71)</f>
        <v>2950527</v>
      </c>
      <c r="G72" s="91"/>
      <c r="I72" s="12"/>
    </row>
    <row r="73" spans="1:10" s="34" customFormat="1" ht="15.75" customHeight="1">
      <c r="A73" s="161" t="s">
        <v>76</v>
      </c>
      <c r="B73" s="162"/>
      <c r="C73" s="58">
        <f>SUM(C72)</f>
        <v>2950527</v>
      </c>
      <c r="D73" s="58"/>
      <c r="E73" s="58"/>
      <c r="F73" s="58">
        <f>SUM(F72)</f>
        <v>2950527</v>
      </c>
      <c r="G73" s="92"/>
      <c r="I73" s="66"/>
      <c r="J73" s="67"/>
    </row>
    <row r="74" spans="1:10" s="8" customFormat="1" ht="15.75" customHeight="1">
      <c r="A74" s="34"/>
      <c r="B74" s="7"/>
      <c r="C74" s="9"/>
      <c r="D74" s="9"/>
      <c r="E74" s="9"/>
      <c r="F74" s="9"/>
      <c r="G74" s="9"/>
      <c r="I74" s="12"/>
    </row>
    <row r="75" spans="1:10" s="5" customFormat="1" ht="15.75" customHeight="1">
      <c r="A75" s="158" t="s">
        <v>155</v>
      </c>
      <c r="B75" s="164" t="s">
        <v>135</v>
      </c>
      <c r="C75" s="166" t="s">
        <v>8</v>
      </c>
      <c r="D75" s="155" t="s">
        <v>189</v>
      </c>
      <c r="E75" s="137"/>
      <c r="F75" s="166" t="s">
        <v>188</v>
      </c>
      <c r="G75" s="83"/>
      <c r="H75" s="8"/>
      <c r="I75" s="12"/>
      <c r="J75" s="8"/>
    </row>
    <row r="76" spans="1:10" s="5" customFormat="1" ht="15.75" customHeight="1">
      <c r="A76" s="158"/>
      <c r="B76" s="164"/>
      <c r="C76" s="166"/>
      <c r="D76" s="156"/>
      <c r="E76" s="138"/>
      <c r="F76" s="166"/>
      <c r="G76" s="83"/>
      <c r="H76" s="8"/>
      <c r="I76" s="12"/>
      <c r="J76" s="8"/>
    </row>
    <row r="77" spans="1:10" s="5" customFormat="1" ht="15.75" customHeight="1">
      <c r="A77" s="171"/>
      <c r="B77" s="169"/>
      <c r="C77" s="170"/>
      <c r="D77" s="156"/>
      <c r="E77" s="138"/>
      <c r="F77" s="155"/>
      <c r="G77" s="84"/>
      <c r="H77" s="8"/>
      <c r="I77" s="12"/>
      <c r="J77" s="8"/>
    </row>
    <row r="78" spans="1:10" s="5" customFormat="1" ht="20.100000000000001" customHeight="1">
      <c r="A78" s="163" t="s">
        <v>29</v>
      </c>
      <c r="B78" s="163"/>
      <c r="C78" s="163"/>
      <c r="D78" s="163"/>
      <c r="E78" s="163"/>
      <c r="F78" s="163"/>
      <c r="G78" s="163"/>
      <c r="H78" s="163"/>
      <c r="I78" s="163"/>
      <c r="J78" s="163"/>
    </row>
    <row r="79" spans="1:10" s="5" customFormat="1" ht="15.75" customHeight="1">
      <c r="A79" s="119" t="s">
        <v>124</v>
      </c>
      <c r="B79" s="119" t="s">
        <v>202</v>
      </c>
      <c r="C79" s="114">
        <v>70000</v>
      </c>
      <c r="D79" s="114"/>
      <c r="E79" s="114"/>
      <c r="F79" s="114">
        <v>70000</v>
      </c>
      <c r="G79" s="85"/>
      <c r="H79" s="8"/>
      <c r="I79" s="12"/>
      <c r="J79" s="8"/>
    </row>
    <row r="80" spans="1:10" s="5" customFormat="1" ht="15.75" customHeight="1">
      <c r="A80" s="45" t="s">
        <v>124</v>
      </c>
      <c r="B80" s="45" t="s">
        <v>178</v>
      </c>
      <c r="C80" s="24">
        <f>SUM(C79)</f>
        <v>70000</v>
      </c>
      <c r="D80" s="24"/>
      <c r="E80" s="24"/>
      <c r="F80" s="24">
        <f>SUM(F79)</f>
        <v>70000</v>
      </c>
      <c r="G80" s="86"/>
      <c r="H80" s="8"/>
      <c r="I80" s="54"/>
      <c r="J80" s="8"/>
    </row>
    <row r="81" spans="1:10" s="5" customFormat="1" ht="15.75" customHeight="1">
      <c r="A81" s="45" t="s">
        <v>103</v>
      </c>
      <c r="B81" s="45" t="s">
        <v>192</v>
      </c>
      <c r="C81" s="24"/>
      <c r="D81" s="24">
        <v>98500</v>
      </c>
      <c r="E81" s="24">
        <v>0</v>
      </c>
      <c r="F81" s="24">
        <v>98500</v>
      </c>
      <c r="G81" s="86"/>
      <c r="H81" s="8"/>
      <c r="I81" s="54"/>
      <c r="J81" s="8"/>
    </row>
    <row r="82" spans="1:10" s="5" customFormat="1" ht="20.100000000000001" customHeight="1">
      <c r="A82" s="152" t="s">
        <v>30</v>
      </c>
      <c r="B82" s="153"/>
      <c r="C82" s="153"/>
      <c r="D82" s="153"/>
      <c r="E82" s="153"/>
      <c r="F82" s="154"/>
      <c r="G82" s="136"/>
      <c r="H82" s="8"/>
      <c r="I82" s="12"/>
      <c r="J82" s="8"/>
    </row>
    <row r="83" spans="1:10" s="16" customFormat="1" ht="15.75" customHeight="1">
      <c r="A83" s="40" t="s">
        <v>79</v>
      </c>
      <c r="B83" s="25" t="s">
        <v>59</v>
      </c>
      <c r="C83" s="21">
        <v>50000</v>
      </c>
      <c r="D83" s="21"/>
      <c r="E83" s="21"/>
      <c r="F83" s="21">
        <v>50000</v>
      </c>
      <c r="G83" s="90"/>
      <c r="H83" s="17"/>
      <c r="I83" s="12"/>
      <c r="J83" s="17"/>
    </row>
    <row r="84" spans="1:10" s="16" customFormat="1" ht="15.75" customHeight="1">
      <c r="A84" s="40" t="s">
        <v>80</v>
      </c>
      <c r="B84" s="25" t="s">
        <v>136</v>
      </c>
      <c r="C84" s="21">
        <v>2304000</v>
      </c>
      <c r="D84" s="21">
        <v>101618</v>
      </c>
      <c r="E84" s="21">
        <v>695600</v>
      </c>
      <c r="F84" s="21">
        <v>3101218</v>
      </c>
      <c r="G84" s="90"/>
      <c r="H84" s="17"/>
      <c r="I84" s="12"/>
      <c r="J84" s="17"/>
    </row>
    <row r="85" spans="1:10" s="16" customFormat="1" ht="15.75" customHeight="1">
      <c r="A85" s="40" t="s">
        <v>81</v>
      </c>
      <c r="B85" s="25" t="s">
        <v>82</v>
      </c>
      <c r="C85" s="21">
        <v>250000</v>
      </c>
      <c r="D85" s="21"/>
      <c r="E85" s="21"/>
      <c r="F85" s="21">
        <v>250000</v>
      </c>
      <c r="G85" s="90"/>
      <c r="H85" s="17"/>
      <c r="I85" s="12"/>
      <c r="J85" s="17"/>
    </row>
    <row r="86" spans="1:10" s="27" customFormat="1" ht="15.75" customHeight="1">
      <c r="A86" s="59" t="s">
        <v>77</v>
      </c>
      <c r="B86" s="39" t="s">
        <v>78</v>
      </c>
      <c r="C86" s="41">
        <f>SUM(C83:C85)</f>
        <v>2604000</v>
      </c>
      <c r="D86" s="41">
        <f>SUM(D84:D85)</f>
        <v>101618</v>
      </c>
      <c r="E86" s="41">
        <f>SUM(E83:E85)</f>
        <v>695600</v>
      </c>
      <c r="F86" s="41">
        <f>SUM(F83:F85)</f>
        <v>3401218</v>
      </c>
      <c r="G86" s="91"/>
      <c r="H86" s="30"/>
      <c r="I86" s="12"/>
      <c r="J86" s="30"/>
    </row>
    <row r="87" spans="1:10" s="4" customFormat="1" ht="15.75" customHeight="1">
      <c r="A87" s="161" t="s">
        <v>76</v>
      </c>
      <c r="B87" s="162"/>
      <c r="C87" s="58">
        <f>SUM(C86)</f>
        <v>2604000</v>
      </c>
      <c r="D87" s="58">
        <f>SUM(D86)</f>
        <v>101618</v>
      </c>
      <c r="E87" s="58">
        <f>SUM(E86)</f>
        <v>695600</v>
      </c>
      <c r="F87" s="58">
        <f>SUM(F86)</f>
        <v>3401218</v>
      </c>
      <c r="G87" s="92"/>
      <c r="H87" s="10"/>
      <c r="I87" s="12"/>
      <c r="J87" s="68"/>
    </row>
    <row r="88" spans="1:10" s="5" customFormat="1" ht="15.75" customHeight="1">
      <c r="A88" s="34"/>
      <c r="B88" s="7"/>
      <c r="C88" s="9"/>
      <c r="D88" s="9"/>
      <c r="E88" s="9"/>
      <c r="F88" s="9"/>
      <c r="G88" s="9"/>
      <c r="H88" s="8"/>
      <c r="I88" s="12"/>
      <c r="J88" s="8"/>
    </row>
    <row r="89" spans="1:10" s="5" customFormat="1" ht="15.75" customHeight="1">
      <c r="A89" s="158" t="s">
        <v>155</v>
      </c>
      <c r="B89" s="164" t="s">
        <v>137</v>
      </c>
      <c r="C89" s="166" t="s">
        <v>8</v>
      </c>
      <c r="D89" s="155" t="s">
        <v>189</v>
      </c>
      <c r="E89" s="155" t="s">
        <v>209</v>
      </c>
      <c r="F89" s="155" t="s">
        <v>188</v>
      </c>
      <c r="G89" s="83"/>
      <c r="H89" s="8"/>
      <c r="I89" s="12"/>
      <c r="J89" s="8"/>
    </row>
    <row r="90" spans="1:10" s="5" customFormat="1" ht="15.75" customHeight="1">
      <c r="A90" s="158"/>
      <c r="B90" s="164"/>
      <c r="C90" s="166"/>
      <c r="D90" s="156"/>
      <c r="E90" s="156"/>
      <c r="F90" s="156"/>
      <c r="G90" s="83"/>
      <c r="H90" s="8"/>
      <c r="I90" s="12"/>
      <c r="J90" s="8"/>
    </row>
    <row r="91" spans="1:10" s="5" customFormat="1" ht="15.75" customHeight="1">
      <c r="A91" s="171"/>
      <c r="B91" s="169"/>
      <c r="C91" s="155"/>
      <c r="D91" s="156"/>
      <c r="E91" s="156"/>
      <c r="F91" s="156"/>
      <c r="G91" s="83"/>
      <c r="H91" s="8"/>
      <c r="I91" s="12"/>
      <c r="J91" s="8"/>
    </row>
    <row r="92" spans="1:10" s="5" customFormat="1" ht="20.100000000000001" customHeight="1">
      <c r="A92" s="180" t="s">
        <v>29</v>
      </c>
      <c r="B92" s="180"/>
      <c r="C92" s="180"/>
      <c r="D92" s="180"/>
      <c r="E92" s="180"/>
      <c r="F92" s="180"/>
      <c r="G92" s="180"/>
      <c r="H92" s="180"/>
      <c r="I92" s="180"/>
      <c r="J92" s="180"/>
    </row>
    <row r="93" spans="1:10" s="17" customFormat="1" ht="15.75" customHeight="1">
      <c r="A93" s="112" t="s">
        <v>84</v>
      </c>
      <c r="B93" s="113" t="s">
        <v>26</v>
      </c>
      <c r="C93" s="122">
        <v>423070</v>
      </c>
      <c r="D93" s="122">
        <v>82155</v>
      </c>
      <c r="E93" s="122">
        <v>200000</v>
      </c>
      <c r="F93" s="122">
        <v>705225</v>
      </c>
      <c r="G93" s="90"/>
      <c r="I93" s="12"/>
    </row>
    <row r="94" spans="1:10" s="17" customFormat="1" ht="15.75" customHeight="1">
      <c r="A94" s="40" t="s">
        <v>85</v>
      </c>
      <c r="B94" s="19" t="s">
        <v>31</v>
      </c>
      <c r="C94" s="22">
        <v>1566928</v>
      </c>
      <c r="D94" s="22"/>
      <c r="E94" s="22">
        <v>971585</v>
      </c>
      <c r="F94" s="22">
        <v>2538513</v>
      </c>
      <c r="G94" s="87"/>
      <c r="I94" s="12"/>
    </row>
    <row r="95" spans="1:10" s="17" customFormat="1" ht="15.75" customHeight="1">
      <c r="A95" s="40" t="s">
        <v>207</v>
      </c>
      <c r="B95" s="19" t="s">
        <v>208</v>
      </c>
      <c r="C95" s="22"/>
      <c r="D95" s="22">
        <v>364369</v>
      </c>
      <c r="E95" s="22">
        <v>0</v>
      </c>
      <c r="F95" s="22">
        <v>364369</v>
      </c>
      <c r="G95" s="87"/>
      <c r="I95" s="12"/>
    </row>
    <row r="96" spans="1:10" s="16" customFormat="1" ht="15.75" customHeight="1">
      <c r="A96" s="40" t="s">
        <v>86</v>
      </c>
      <c r="B96" s="19" t="s">
        <v>152</v>
      </c>
      <c r="C96" s="20">
        <v>3600000</v>
      </c>
      <c r="D96" s="20">
        <v>188990</v>
      </c>
      <c r="E96" s="20">
        <v>900000</v>
      </c>
      <c r="F96" s="20">
        <v>4688990</v>
      </c>
      <c r="G96" s="85"/>
      <c r="H96" s="17"/>
      <c r="I96" s="12"/>
      <c r="J96" s="17"/>
    </row>
    <row r="97" spans="1:10" s="27" customFormat="1" ht="15.75" customHeight="1">
      <c r="A97" s="59" t="s">
        <v>47</v>
      </c>
      <c r="B97" s="28" t="s">
        <v>87</v>
      </c>
      <c r="C97" s="24">
        <f>SUM(C93:C96)</f>
        <v>5589998</v>
      </c>
      <c r="D97" s="24">
        <f>SUM(D93:D96)</f>
        <v>635514</v>
      </c>
      <c r="E97" s="24">
        <f>SUM(E93:E96)</f>
        <v>2071585</v>
      </c>
      <c r="F97" s="24">
        <f>SUM(F93:F96)</f>
        <v>8297097</v>
      </c>
      <c r="G97" s="86"/>
      <c r="H97" s="30"/>
      <c r="I97" s="12"/>
      <c r="J97" s="30"/>
    </row>
    <row r="98" spans="1:10" s="16" customFormat="1" ht="15.75" customHeight="1">
      <c r="A98" s="40" t="s">
        <v>88</v>
      </c>
      <c r="B98" s="19" t="s">
        <v>138</v>
      </c>
      <c r="C98" s="20">
        <v>98420</v>
      </c>
      <c r="D98" s="20"/>
      <c r="E98" s="20"/>
      <c r="F98" s="20">
        <v>98420</v>
      </c>
      <c r="G98" s="85"/>
      <c r="H98" s="17"/>
      <c r="I98" s="12"/>
      <c r="J98" s="17"/>
    </row>
    <row r="99" spans="1:10" s="27" customFormat="1" ht="15.75" customHeight="1">
      <c r="A99" s="37" t="s">
        <v>89</v>
      </c>
      <c r="B99" s="28" t="s">
        <v>90</v>
      </c>
      <c r="C99" s="24">
        <f>SUM(C98)</f>
        <v>98420</v>
      </c>
      <c r="D99" s="24"/>
      <c r="E99" s="24">
        <v>0</v>
      </c>
      <c r="F99" s="24">
        <f>SUM(F98)</f>
        <v>98420</v>
      </c>
      <c r="G99" s="86"/>
      <c r="H99" s="30"/>
      <c r="I99" s="12"/>
      <c r="J99" s="30"/>
    </row>
    <row r="100" spans="1:10" s="4" customFormat="1" ht="15.75" customHeight="1">
      <c r="A100" s="177" t="s">
        <v>83</v>
      </c>
      <c r="B100" s="178"/>
      <c r="C100" s="132">
        <f>SUM(C97+C99)</f>
        <v>5688418</v>
      </c>
      <c r="D100" s="132">
        <f>SUM(D97:D99)</f>
        <v>635514</v>
      </c>
      <c r="E100" s="132">
        <f>SUM(E97:E99)</f>
        <v>2071585</v>
      </c>
      <c r="F100" s="132">
        <f>SUM(F97+F99)</f>
        <v>8395517</v>
      </c>
      <c r="G100" s="93"/>
      <c r="H100" s="10"/>
      <c r="I100" s="54"/>
      <c r="J100" s="10"/>
    </row>
    <row r="101" spans="1:10" s="5" customFormat="1" ht="20.100000000000001" customHeight="1">
      <c r="A101" s="180" t="s">
        <v>30</v>
      </c>
      <c r="B101" s="180"/>
      <c r="C101" s="180"/>
      <c r="D101" s="180"/>
      <c r="E101" s="180"/>
      <c r="F101" s="180"/>
      <c r="G101" s="180"/>
      <c r="H101" s="180"/>
      <c r="I101" s="180"/>
      <c r="J101" s="180"/>
    </row>
    <row r="102" spans="1:10" s="16" customFormat="1" ht="15.75" customHeight="1">
      <c r="A102" s="112" t="s">
        <v>91</v>
      </c>
      <c r="B102" s="113" t="s">
        <v>27</v>
      </c>
      <c r="C102" s="122">
        <v>1566928</v>
      </c>
      <c r="D102" s="122">
        <v>827215</v>
      </c>
      <c r="E102" s="122">
        <v>265000</v>
      </c>
      <c r="F102" s="122">
        <v>2659143</v>
      </c>
      <c r="G102" s="90"/>
      <c r="H102" s="17"/>
      <c r="I102" s="12"/>
      <c r="J102" s="17"/>
    </row>
    <row r="103" spans="1:10" s="16" customFormat="1" ht="15.75" customHeight="1">
      <c r="A103" s="112" t="s">
        <v>54</v>
      </c>
      <c r="B103" s="113" t="s">
        <v>201</v>
      </c>
      <c r="C103" s="122"/>
      <c r="D103" s="122">
        <v>265400</v>
      </c>
      <c r="E103" s="122"/>
      <c r="F103" s="122">
        <v>265400</v>
      </c>
      <c r="G103" s="90"/>
      <c r="H103" s="17"/>
      <c r="I103" s="12"/>
      <c r="J103" s="17"/>
    </row>
    <row r="104" spans="1:10" s="16" customFormat="1" ht="15.75" customHeight="1">
      <c r="A104" s="40" t="s">
        <v>52</v>
      </c>
      <c r="B104" s="25" t="s">
        <v>28</v>
      </c>
      <c r="C104" s="21">
        <v>423070</v>
      </c>
      <c r="D104" s="21">
        <v>295006</v>
      </c>
      <c r="E104" s="21"/>
      <c r="F104" s="21">
        <v>718076</v>
      </c>
      <c r="G104" s="90"/>
      <c r="H104" s="17"/>
      <c r="I104" s="12"/>
      <c r="J104" s="17"/>
    </row>
    <row r="105" spans="1:10" s="16" customFormat="1" ht="15.75" customHeight="1">
      <c r="A105" s="40" t="s">
        <v>74</v>
      </c>
      <c r="B105" s="25" t="s">
        <v>60</v>
      </c>
      <c r="C105" s="21">
        <v>488000</v>
      </c>
      <c r="D105" s="21"/>
      <c r="E105" s="21"/>
      <c r="F105" s="21">
        <v>488000</v>
      </c>
      <c r="G105" s="90"/>
      <c r="H105" s="17"/>
      <c r="I105" s="12"/>
      <c r="J105" s="17"/>
    </row>
    <row r="106" spans="1:10" s="16" customFormat="1" ht="15.75" customHeight="1">
      <c r="A106" s="40" t="s">
        <v>51</v>
      </c>
      <c r="B106" s="25" t="s">
        <v>61</v>
      </c>
      <c r="C106" s="21">
        <v>169300</v>
      </c>
      <c r="D106" s="21"/>
      <c r="E106" s="21"/>
      <c r="F106" s="21">
        <v>169300</v>
      </c>
      <c r="G106" s="90"/>
      <c r="H106" s="17"/>
      <c r="I106" s="12"/>
      <c r="J106" s="17"/>
    </row>
    <row r="107" spans="1:10" s="27" customFormat="1" ht="15.75" customHeight="1">
      <c r="A107" s="59" t="s">
        <v>69</v>
      </c>
      <c r="B107" s="39" t="s">
        <v>1</v>
      </c>
      <c r="C107" s="41">
        <f>SUM(C102:C106)</f>
        <v>2647298</v>
      </c>
      <c r="D107" s="41">
        <f>SUM(D102:D106)</f>
        <v>1387621</v>
      </c>
      <c r="E107" s="41">
        <f>SUM(E102:E106)</f>
        <v>265000</v>
      </c>
      <c r="F107" s="41">
        <f>SUM(F102:F106)</f>
        <v>4299919</v>
      </c>
      <c r="G107" s="91"/>
      <c r="H107" s="30"/>
      <c r="I107" s="12"/>
      <c r="J107" s="30"/>
    </row>
    <row r="108" spans="1:10" s="4" customFormat="1" ht="15.75" customHeight="1">
      <c r="A108" s="161" t="s">
        <v>76</v>
      </c>
      <c r="B108" s="162"/>
      <c r="C108" s="58">
        <f>SUM(C107)</f>
        <v>2647298</v>
      </c>
      <c r="D108" s="58">
        <f>SUM(D107)</f>
        <v>1387621</v>
      </c>
      <c r="E108" s="58">
        <f>SUM(E107)</f>
        <v>265000</v>
      </c>
      <c r="F108" s="58">
        <f>SUM(F107)</f>
        <v>4299919</v>
      </c>
      <c r="G108" s="92"/>
      <c r="H108" s="10"/>
      <c r="I108" s="12"/>
      <c r="J108" s="68"/>
    </row>
    <row r="109" spans="1:10" ht="15.75" customHeight="1">
      <c r="B109" s="176"/>
      <c r="C109" s="176"/>
      <c r="D109" s="94"/>
      <c r="E109" s="94"/>
      <c r="F109" s="94"/>
      <c r="G109" s="94"/>
      <c r="H109" s="12"/>
      <c r="I109" s="12"/>
      <c r="J109" s="12"/>
    </row>
    <row r="110" spans="1:10" ht="15.75" customHeight="1">
      <c r="A110" s="158" t="s">
        <v>155</v>
      </c>
      <c r="B110" s="164" t="s">
        <v>139</v>
      </c>
      <c r="C110" s="166" t="s">
        <v>8</v>
      </c>
      <c r="D110" s="155" t="s">
        <v>189</v>
      </c>
      <c r="E110" s="155" t="s">
        <v>209</v>
      </c>
      <c r="F110" s="155" t="s">
        <v>188</v>
      </c>
      <c r="G110" s="83"/>
      <c r="H110" s="12"/>
      <c r="I110" s="12"/>
      <c r="J110" s="12"/>
    </row>
    <row r="111" spans="1:10" ht="15.75" customHeight="1">
      <c r="A111" s="158"/>
      <c r="B111" s="164"/>
      <c r="C111" s="166"/>
      <c r="D111" s="156"/>
      <c r="E111" s="156"/>
      <c r="F111" s="156"/>
      <c r="G111" s="83"/>
      <c r="H111" s="12"/>
      <c r="I111" s="12"/>
      <c r="J111" s="12"/>
    </row>
    <row r="112" spans="1:10" ht="15.75" customHeight="1">
      <c r="A112" s="171"/>
      <c r="B112" s="169"/>
      <c r="C112" s="170"/>
      <c r="D112" s="156"/>
      <c r="E112" s="156"/>
      <c r="F112" s="156"/>
      <c r="G112" s="84"/>
      <c r="H112" s="12"/>
      <c r="I112" s="12"/>
      <c r="J112" s="12"/>
    </row>
    <row r="113" spans="1:10" s="6" customFormat="1" ht="20.100000000000001" customHeight="1">
      <c r="A113" s="180" t="s">
        <v>30</v>
      </c>
      <c r="B113" s="180"/>
      <c r="C113" s="180"/>
      <c r="D113" s="180"/>
      <c r="E113" s="180"/>
      <c r="F113" s="180"/>
      <c r="G113" s="180"/>
      <c r="H113" s="180"/>
      <c r="I113" s="180"/>
      <c r="J113" s="180"/>
    </row>
    <row r="114" spans="1:10" s="16" customFormat="1" ht="15.75" customHeight="1">
      <c r="A114" s="112" t="s">
        <v>64</v>
      </c>
      <c r="B114" s="113" t="s">
        <v>65</v>
      </c>
      <c r="C114" s="114">
        <v>2758629</v>
      </c>
      <c r="D114" s="114"/>
      <c r="E114" s="114"/>
      <c r="F114" s="114">
        <v>2758629</v>
      </c>
      <c r="G114" s="85"/>
      <c r="H114" s="17"/>
      <c r="I114" s="12"/>
      <c r="J114" s="17"/>
    </row>
    <row r="115" spans="1:10" s="16" customFormat="1" ht="15.75" customHeight="1">
      <c r="A115" s="40" t="s">
        <v>68</v>
      </c>
      <c r="B115" s="25" t="s">
        <v>140</v>
      </c>
      <c r="C115" s="20">
        <v>744830</v>
      </c>
      <c r="D115" s="20"/>
      <c r="E115" s="20"/>
      <c r="F115" s="20">
        <v>744830</v>
      </c>
      <c r="G115" s="85"/>
      <c r="H115" s="17"/>
      <c r="I115" s="12"/>
      <c r="J115" s="17"/>
    </row>
    <row r="116" spans="1:10" s="27" customFormat="1" ht="15.75" customHeight="1">
      <c r="A116" s="57" t="s">
        <v>69</v>
      </c>
      <c r="B116" s="39" t="s">
        <v>1</v>
      </c>
      <c r="C116" s="24">
        <f>SUM(C114+C115)</f>
        <v>3503459</v>
      </c>
      <c r="D116" s="24"/>
      <c r="E116" s="24"/>
      <c r="F116" s="24">
        <f>SUM(F114+F115)</f>
        <v>3503459</v>
      </c>
      <c r="G116" s="86"/>
      <c r="H116" s="30"/>
      <c r="I116" s="12"/>
      <c r="J116" s="30"/>
    </row>
    <row r="117" spans="1:10" s="27" customFormat="1" ht="15.75" customHeight="1">
      <c r="A117" s="40" t="s">
        <v>211</v>
      </c>
      <c r="B117" s="77" t="s">
        <v>213</v>
      </c>
      <c r="C117" s="20"/>
      <c r="D117" s="20"/>
      <c r="E117" s="20">
        <v>647350</v>
      </c>
      <c r="F117" s="20">
        <v>647350</v>
      </c>
      <c r="G117" s="86"/>
      <c r="H117" s="30"/>
      <c r="I117" s="12"/>
      <c r="J117" s="30"/>
    </row>
    <row r="118" spans="1:10" s="27" customFormat="1" ht="15.75" customHeight="1">
      <c r="A118" s="40" t="s">
        <v>212</v>
      </c>
      <c r="B118" s="77" t="s">
        <v>214</v>
      </c>
      <c r="C118" s="20"/>
      <c r="D118" s="20"/>
      <c r="E118" s="20">
        <v>174785</v>
      </c>
      <c r="F118" s="20">
        <v>174785</v>
      </c>
      <c r="G118" s="86"/>
      <c r="H118" s="30"/>
      <c r="I118" s="12"/>
      <c r="J118" s="30"/>
    </row>
    <row r="119" spans="1:10" s="27" customFormat="1" ht="15.75" customHeight="1">
      <c r="A119" s="57" t="s">
        <v>55</v>
      </c>
      <c r="B119" s="76" t="s">
        <v>215</v>
      </c>
      <c r="C119" s="24"/>
      <c r="D119" s="24"/>
      <c r="E119" s="24">
        <f>SUM(E117:E118)</f>
        <v>822135</v>
      </c>
      <c r="F119" s="24">
        <f>SUM(F117:F118)</f>
        <v>822135</v>
      </c>
      <c r="G119" s="86"/>
      <c r="H119" s="30"/>
      <c r="I119" s="12"/>
      <c r="J119" s="30"/>
    </row>
    <row r="120" spans="1:10" s="4" customFormat="1" ht="15.75" customHeight="1">
      <c r="A120" s="161" t="s">
        <v>76</v>
      </c>
      <c r="B120" s="162"/>
      <c r="C120" s="55">
        <f>SUM(C116)</f>
        <v>3503459</v>
      </c>
      <c r="D120" s="55"/>
      <c r="E120" s="55">
        <f>SUM(E119)</f>
        <v>822135</v>
      </c>
      <c r="F120" s="55">
        <f>SUM(F116+F119)</f>
        <v>4325594</v>
      </c>
      <c r="G120" s="72"/>
      <c r="H120" s="10"/>
      <c r="I120" s="12"/>
      <c r="J120" s="68"/>
    </row>
    <row r="121" spans="1:10" ht="15.75" customHeight="1">
      <c r="B121" s="42"/>
      <c r="C121" s="43"/>
      <c r="D121" s="43"/>
      <c r="E121" s="43"/>
      <c r="F121" s="43"/>
      <c r="G121" s="43"/>
      <c r="H121" s="12"/>
      <c r="I121" s="12"/>
      <c r="J121" s="12"/>
    </row>
    <row r="122" spans="1:10" s="3" customFormat="1" ht="15.75" customHeight="1">
      <c r="A122" s="158" t="s">
        <v>155</v>
      </c>
      <c r="B122" s="164" t="s">
        <v>141</v>
      </c>
      <c r="C122" s="166" t="s">
        <v>8</v>
      </c>
      <c r="D122" s="155" t="s">
        <v>189</v>
      </c>
      <c r="E122" s="155" t="s">
        <v>209</v>
      </c>
      <c r="F122" s="155" t="s">
        <v>188</v>
      </c>
      <c r="G122" s="83"/>
      <c r="H122" s="66"/>
      <c r="I122" s="66"/>
      <c r="J122" s="66"/>
    </row>
    <row r="123" spans="1:10" s="3" customFormat="1" ht="15.75" customHeight="1">
      <c r="A123" s="158"/>
      <c r="B123" s="164"/>
      <c r="C123" s="166"/>
      <c r="D123" s="156"/>
      <c r="E123" s="156"/>
      <c r="F123" s="156"/>
      <c r="G123" s="83"/>
      <c r="H123" s="66"/>
      <c r="I123" s="66"/>
      <c r="J123" s="66"/>
    </row>
    <row r="124" spans="1:10" s="4" customFormat="1" ht="15.75" customHeight="1">
      <c r="A124" s="171"/>
      <c r="B124" s="169"/>
      <c r="C124" s="170"/>
      <c r="D124" s="156"/>
      <c r="E124" s="156"/>
      <c r="F124" s="156"/>
      <c r="G124" s="84"/>
      <c r="H124" s="10"/>
      <c r="I124" s="12"/>
      <c r="J124" s="10"/>
    </row>
    <row r="125" spans="1:10" s="5" customFormat="1" ht="20.100000000000001" customHeight="1">
      <c r="A125" s="180" t="s">
        <v>29</v>
      </c>
      <c r="B125" s="180"/>
      <c r="C125" s="180"/>
      <c r="D125" s="180"/>
      <c r="E125" s="180"/>
      <c r="F125" s="180"/>
      <c r="G125" s="180"/>
      <c r="H125" s="180"/>
      <c r="I125" s="180"/>
      <c r="J125" s="180"/>
    </row>
    <row r="126" spans="1:10" s="16" customFormat="1" ht="15.75" customHeight="1">
      <c r="A126" s="112" t="s">
        <v>92</v>
      </c>
      <c r="B126" s="113" t="s">
        <v>94</v>
      </c>
      <c r="C126" s="114">
        <v>40014810</v>
      </c>
      <c r="D126" s="114">
        <v>1060293</v>
      </c>
      <c r="E126" s="114"/>
      <c r="F126" s="114">
        <v>41075103</v>
      </c>
      <c r="G126" s="85"/>
      <c r="H126" s="17"/>
      <c r="I126" s="12"/>
      <c r="J126" s="17"/>
    </row>
    <row r="127" spans="1:10" s="27" customFormat="1" ht="15.75" customHeight="1">
      <c r="A127" s="59" t="s">
        <v>93</v>
      </c>
      <c r="B127" s="39" t="s">
        <v>95</v>
      </c>
      <c r="C127" s="24">
        <f>C126</f>
        <v>40014810</v>
      </c>
      <c r="D127" s="24">
        <f>SUM(D126)</f>
        <v>1060293</v>
      </c>
      <c r="E127" s="24"/>
      <c r="F127" s="24">
        <f>F126</f>
        <v>41075103</v>
      </c>
      <c r="G127" s="86"/>
      <c r="H127" s="30"/>
      <c r="I127" s="12"/>
      <c r="J127" s="30"/>
    </row>
    <row r="128" spans="1:10" s="32" customFormat="1" ht="15.75" customHeight="1">
      <c r="A128" s="161" t="s">
        <v>83</v>
      </c>
      <c r="B128" s="162"/>
      <c r="C128" s="60">
        <f>C127</f>
        <v>40014810</v>
      </c>
      <c r="D128" s="60">
        <f>SUM(D127)</f>
        <v>1060293</v>
      </c>
      <c r="E128" s="60"/>
      <c r="F128" s="60">
        <f>F127</f>
        <v>41075103</v>
      </c>
      <c r="G128" s="43"/>
      <c r="H128" s="146"/>
      <c r="I128" s="54"/>
      <c r="J128" s="146"/>
    </row>
    <row r="129" spans="1:10" s="4" customFormat="1" ht="15.75" customHeight="1">
      <c r="A129" s="34"/>
      <c r="B129" s="42"/>
      <c r="C129" s="43"/>
      <c r="D129" s="43"/>
      <c r="E129" s="43"/>
      <c r="F129" s="43"/>
      <c r="G129" s="43"/>
      <c r="H129" s="10"/>
      <c r="I129" s="12"/>
      <c r="J129" s="10"/>
    </row>
    <row r="130" spans="1:10" s="4" customFormat="1" ht="15.75" customHeight="1">
      <c r="A130" s="158" t="s">
        <v>155</v>
      </c>
      <c r="B130" s="164" t="s">
        <v>161</v>
      </c>
      <c r="C130" s="166" t="s">
        <v>8</v>
      </c>
      <c r="D130" s="155" t="s">
        <v>189</v>
      </c>
      <c r="E130" s="155" t="s">
        <v>209</v>
      </c>
      <c r="F130" s="155" t="s">
        <v>188</v>
      </c>
      <c r="G130" s="83"/>
      <c r="H130" s="10"/>
      <c r="I130" s="12"/>
      <c r="J130" s="10"/>
    </row>
    <row r="131" spans="1:10" s="4" customFormat="1" ht="15.75" customHeight="1">
      <c r="A131" s="158"/>
      <c r="B131" s="164"/>
      <c r="C131" s="166"/>
      <c r="D131" s="156"/>
      <c r="E131" s="156"/>
      <c r="F131" s="156"/>
      <c r="G131" s="83"/>
      <c r="H131" s="10"/>
      <c r="I131" s="12"/>
      <c r="J131" s="10"/>
    </row>
    <row r="132" spans="1:10" s="4" customFormat="1" ht="15.75" customHeight="1">
      <c r="A132" s="171"/>
      <c r="B132" s="169"/>
      <c r="C132" s="170"/>
      <c r="D132" s="131"/>
      <c r="E132" s="156"/>
      <c r="F132" s="131"/>
      <c r="G132" s="84"/>
      <c r="H132" s="10"/>
      <c r="I132" s="12"/>
      <c r="J132" s="10"/>
    </row>
    <row r="133" spans="1:10" s="5" customFormat="1" ht="20.100000000000001" customHeight="1">
      <c r="A133" s="180" t="s">
        <v>29</v>
      </c>
      <c r="B133" s="180"/>
      <c r="C133" s="180"/>
      <c r="D133" s="180"/>
      <c r="E133" s="180"/>
      <c r="F133" s="180"/>
      <c r="G133" s="180"/>
      <c r="H133" s="180"/>
      <c r="I133" s="180"/>
      <c r="J133" s="180"/>
    </row>
    <row r="134" spans="1:10" s="16" customFormat="1" ht="15.75" customHeight="1">
      <c r="A134" s="112" t="s">
        <v>97</v>
      </c>
      <c r="B134" s="113" t="s">
        <v>37</v>
      </c>
      <c r="C134" s="114">
        <v>3425000</v>
      </c>
      <c r="D134" s="114"/>
      <c r="E134" s="114"/>
      <c r="F134" s="114">
        <v>3425000</v>
      </c>
      <c r="G134" s="85"/>
      <c r="H134" s="17"/>
      <c r="I134" s="12"/>
      <c r="J134" s="17"/>
    </row>
    <row r="135" spans="1:10" s="16" customFormat="1" ht="15.75" customHeight="1">
      <c r="A135" s="40" t="s">
        <v>98</v>
      </c>
      <c r="B135" s="25" t="s">
        <v>17</v>
      </c>
      <c r="C135" s="20">
        <v>46000000</v>
      </c>
      <c r="D135" s="20"/>
      <c r="E135" s="20"/>
      <c r="F135" s="20">
        <v>46000000</v>
      </c>
      <c r="G135" s="85"/>
      <c r="H135" s="17"/>
      <c r="I135" s="12"/>
      <c r="J135" s="17"/>
    </row>
    <row r="136" spans="1:10" s="16" customFormat="1" ht="15.75" customHeight="1">
      <c r="A136" s="40" t="s">
        <v>99</v>
      </c>
      <c r="B136" s="25" t="s">
        <v>20</v>
      </c>
      <c r="C136" s="20">
        <v>125130</v>
      </c>
      <c r="D136" s="20"/>
      <c r="E136" s="20"/>
      <c r="F136" s="20">
        <v>125130</v>
      </c>
      <c r="G136" s="85"/>
      <c r="H136" s="17"/>
      <c r="I136" s="12"/>
      <c r="J136" s="17"/>
    </row>
    <row r="137" spans="1:10" s="16" customFormat="1" ht="15.75" customHeight="1">
      <c r="A137" s="135" t="s">
        <v>204</v>
      </c>
      <c r="B137" s="77" t="s">
        <v>205</v>
      </c>
      <c r="C137" s="20"/>
      <c r="D137" s="20"/>
      <c r="E137" s="20"/>
      <c r="F137" s="20"/>
      <c r="G137" s="85"/>
      <c r="H137" s="17"/>
      <c r="I137" s="12"/>
      <c r="J137" s="17"/>
    </row>
    <row r="138" spans="1:10" s="27" customFormat="1" ht="15.75" customHeight="1">
      <c r="A138" s="189" t="s">
        <v>203</v>
      </c>
      <c r="B138" s="190"/>
      <c r="C138" s="74">
        <f>SUM(C134:C136)</f>
        <v>49550130</v>
      </c>
      <c r="D138" s="74"/>
      <c r="E138" s="74"/>
      <c r="F138" s="74">
        <f>SUM(F134:F136)</f>
        <v>49550130</v>
      </c>
      <c r="G138" s="95"/>
      <c r="H138" s="30"/>
      <c r="I138" s="12"/>
      <c r="J138" s="30"/>
    </row>
    <row r="139" spans="1:10" s="27" customFormat="1" ht="15.75" customHeight="1">
      <c r="A139" s="59" t="s">
        <v>100</v>
      </c>
      <c r="B139" s="39" t="s">
        <v>18</v>
      </c>
      <c r="C139" s="24">
        <v>3767000</v>
      </c>
      <c r="D139" s="24"/>
      <c r="E139" s="24"/>
      <c r="F139" s="24">
        <v>3767000</v>
      </c>
      <c r="G139" s="86"/>
      <c r="H139" s="30"/>
      <c r="I139" s="12"/>
      <c r="J139" s="30"/>
    </row>
    <row r="140" spans="1:10" s="16" customFormat="1" ht="15.75" customHeight="1">
      <c r="A140" s="40" t="s">
        <v>101</v>
      </c>
      <c r="B140" s="25" t="s">
        <v>41</v>
      </c>
      <c r="C140" s="20">
        <v>33257975</v>
      </c>
      <c r="D140" s="20">
        <v>91694</v>
      </c>
      <c r="E140" s="20"/>
      <c r="F140" s="20">
        <v>33349669</v>
      </c>
      <c r="G140" s="85"/>
      <c r="H140" s="17"/>
      <c r="I140" s="12"/>
      <c r="J140" s="17"/>
    </row>
    <row r="141" spans="1:10" s="16" customFormat="1" ht="15.75" customHeight="1">
      <c r="A141" s="40" t="s">
        <v>101</v>
      </c>
      <c r="B141" s="25" t="s">
        <v>157</v>
      </c>
      <c r="C141" s="20">
        <v>9808320</v>
      </c>
      <c r="D141" s="20"/>
      <c r="E141" s="20"/>
      <c r="F141" s="20">
        <v>9808320</v>
      </c>
      <c r="G141" s="85"/>
      <c r="H141" s="17"/>
      <c r="I141" s="12"/>
      <c r="J141" s="17"/>
    </row>
    <row r="142" spans="1:10" s="16" customFormat="1" ht="15.75" customHeight="1">
      <c r="A142" s="40" t="s">
        <v>101</v>
      </c>
      <c r="B142" s="25" t="s">
        <v>46</v>
      </c>
      <c r="C142" s="46">
        <v>1768140</v>
      </c>
      <c r="D142" s="46">
        <v>263516</v>
      </c>
      <c r="E142" s="46">
        <v>26354</v>
      </c>
      <c r="F142" s="46">
        <v>2058010</v>
      </c>
      <c r="G142" s="96"/>
      <c r="H142" s="17"/>
      <c r="I142" s="12"/>
      <c r="J142" s="17"/>
    </row>
    <row r="143" spans="1:10" s="16" customFormat="1" ht="15.75" customHeight="1">
      <c r="A143" s="40" t="s">
        <v>101</v>
      </c>
      <c r="B143" s="25" t="s">
        <v>177</v>
      </c>
      <c r="C143" s="46">
        <v>27132</v>
      </c>
      <c r="D143" s="46"/>
      <c r="E143" s="46">
        <v>20748</v>
      </c>
      <c r="F143" s="46">
        <v>47880</v>
      </c>
      <c r="G143" s="96"/>
      <c r="H143" s="17"/>
      <c r="I143" s="12"/>
      <c r="J143" s="17"/>
    </row>
    <row r="144" spans="1:10" s="16" customFormat="1" ht="15.75" customHeight="1">
      <c r="A144" s="40" t="s">
        <v>101</v>
      </c>
      <c r="B144" s="25" t="s">
        <v>45</v>
      </c>
      <c r="C144" s="46">
        <v>5374889</v>
      </c>
      <c r="D144" s="46"/>
      <c r="E144" s="46"/>
      <c r="F144" s="46">
        <v>5374889</v>
      </c>
      <c r="G144" s="96"/>
      <c r="H144" s="17"/>
      <c r="I144" s="12"/>
      <c r="J144" s="17"/>
    </row>
    <row r="145" spans="1:10" s="16" customFormat="1" ht="15.75" customHeight="1">
      <c r="A145" s="40" t="s">
        <v>101</v>
      </c>
      <c r="B145" s="77" t="s">
        <v>190</v>
      </c>
      <c r="C145" s="46"/>
      <c r="D145" s="46">
        <v>11969747</v>
      </c>
      <c r="E145" s="46">
        <v>59957</v>
      </c>
      <c r="F145" s="46">
        <v>12029704</v>
      </c>
      <c r="G145" s="96"/>
      <c r="H145" s="17"/>
      <c r="I145" s="12"/>
      <c r="J145" s="17"/>
    </row>
    <row r="146" spans="1:10" ht="15.75" customHeight="1">
      <c r="A146" s="184" t="s">
        <v>19</v>
      </c>
      <c r="B146" s="185"/>
      <c r="C146" s="47">
        <f>SUM(C140:C144)</f>
        <v>50236456</v>
      </c>
      <c r="D146" s="47">
        <f>SUM(D140:D145)</f>
        <v>12324957</v>
      </c>
      <c r="E146" s="47">
        <f>SUM(E140:E145)</f>
        <v>107059</v>
      </c>
      <c r="F146" s="47">
        <f>SUM(F140:F145)</f>
        <v>62668472</v>
      </c>
      <c r="G146" s="97"/>
      <c r="H146" s="12"/>
      <c r="I146" s="12"/>
      <c r="J146" s="12"/>
    </row>
    <row r="147" spans="1:10" ht="15.75" customHeight="1">
      <c r="A147" s="184" t="s">
        <v>210</v>
      </c>
      <c r="B147" s="185"/>
      <c r="C147" s="47"/>
      <c r="D147" s="47"/>
      <c r="E147" s="47">
        <v>146274136</v>
      </c>
      <c r="F147" s="47">
        <v>146274136</v>
      </c>
      <c r="G147" s="97"/>
      <c r="H147" s="12"/>
      <c r="I147" s="12"/>
      <c r="J147" s="12"/>
    </row>
    <row r="148" spans="1:10" s="4" customFormat="1" ht="15.75" customHeight="1">
      <c r="A148" s="161" t="s">
        <v>83</v>
      </c>
      <c r="B148" s="162"/>
      <c r="C148" s="55">
        <f>SUM(C138+C139+C146)</f>
        <v>103553586</v>
      </c>
      <c r="D148" s="55">
        <f>SUM(D146)</f>
        <v>12324957</v>
      </c>
      <c r="E148" s="55">
        <f>E146+E147</f>
        <v>146381195</v>
      </c>
      <c r="F148" s="55">
        <f>SUM(F138+F139+F146+F147)</f>
        <v>262259738</v>
      </c>
      <c r="G148" s="72"/>
      <c r="H148" s="10"/>
      <c r="I148" s="54"/>
      <c r="J148" s="10"/>
    </row>
    <row r="149" spans="1:10" s="8" customFormat="1" ht="15.75" customHeight="1">
      <c r="A149" s="34"/>
      <c r="B149" s="7"/>
      <c r="C149" s="15"/>
      <c r="D149" s="15"/>
      <c r="E149" s="15"/>
      <c r="F149" s="15"/>
      <c r="G149" s="15"/>
      <c r="I149" s="12"/>
    </row>
    <row r="150" spans="1:10" s="4" customFormat="1" ht="15.75" customHeight="1">
      <c r="A150" s="158" t="s">
        <v>155</v>
      </c>
      <c r="B150" s="164" t="s">
        <v>142</v>
      </c>
      <c r="C150" s="164" t="s">
        <v>8</v>
      </c>
      <c r="D150" s="155" t="s">
        <v>189</v>
      </c>
      <c r="E150" s="155" t="s">
        <v>209</v>
      </c>
      <c r="F150" s="155" t="s">
        <v>188</v>
      </c>
      <c r="G150" s="98"/>
      <c r="H150" s="10"/>
      <c r="I150" s="12"/>
      <c r="J150" s="10"/>
    </row>
    <row r="151" spans="1:10" s="4" customFormat="1" ht="15.75" customHeight="1">
      <c r="A151" s="158"/>
      <c r="B151" s="164"/>
      <c r="C151" s="164"/>
      <c r="D151" s="156"/>
      <c r="E151" s="156"/>
      <c r="F151" s="156"/>
      <c r="G151" s="98"/>
      <c r="H151" s="10"/>
      <c r="I151" s="12"/>
      <c r="J151" s="10"/>
    </row>
    <row r="152" spans="1:10" s="4" customFormat="1" ht="15.75" customHeight="1">
      <c r="A152" s="171"/>
      <c r="B152" s="169"/>
      <c r="C152" s="170"/>
      <c r="D152" s="156"/>
      <c r="E152" s="156"/>
      <c r="F152" s="156"/>
      <c r="G152" s="84"/>
      <c r="H152" s="10"/>
      <c r="I152" s="12"/>
      <c r="J152" s="10"/>
    </row>
    <row r="153" spans="1:10" s="5" customFormat="1" ht="20.100000000000001" customHeight="1">
      <c r="A153" s="180" t="s">
        <v>29</v>
      </c>
      <c r="B153" s="180"/>
      <c r="C153" s="180"/>
      <c r="D153" s="180"/>
      <c r="E153" s="180"/>
      <c r="F153" s="180"/>
      <c r="G153" s="180"/>
      <c r="H153" s="180"/>
      <c r="I153" s="180"/>
      <c r="J153" s="180"/>
    </row>
    <row r="154" spans="1:10" s="27" customFormat="1" ht="15.75" customHeight="1">
      <c r="A154" s="115" t="s">
        <v>103</v>
      </c>
      <c r="B154" s="116" t="s">
        <v>104</v>
      </c>
      <c r="C154" s="117">
        <v>4767600</v>
      </c>
      <c r="D154" s="117"/>
      <c r="E154" s="117">
        <v>54800</v>
      </c>
      <c r="F154" s="117">
        <v>4822400</v>
      </c>
      <c r="G154" s="99"/>
      <c r="H154" s="30"/>
      <c r="I154" s="12"/>
      <c r="J154" s="30"/>
    </row>
    <row r="155" spans="1:10" s="33" customFormat="1" ht="15.75" customHeight="1">
      <c r="A155" s="177" t="s">
        <v>83</v>
      </c>
      <c r="B155" s="178"/>
      <c r="C155" s="130">
        <f>C154</f>
        <v>4767600</v>
      </c>
      <c r="D155" s="130"/>
      <c r="E155" s="130">
        <f>SUM(E154)</f>
        <v>54800</v>
      </c>
      <c r="F155" s="130">
        <f>F154</f>
        <v>4822400</v>
      </c>
      <c r="G155" s="89"/>
      <c r="H155" s="34"/>
      <c r="I155" s="147"/>
      <c r="J155" s="34"/>
    </row>
    <row r="156" spans="1:10" s="5" customFormat="1" ht="20.100000000000001" customHeight="1">
      <c r="A156" s="180" t="s">
        <v>30</v>
      </c>
      <c r="B156" s="180"/>
      <c r="C156" s="180"/>
      <c r="D156" s="180"/>
      <c r="E156" s="180"/>
      <c r="F156" s="180"/>
      <c r="G156" s="180"/>
      <c r="H156" s="180"/>
      <c r="I156" s="180"/>
      <c r="J156" s="180"/>
    </row>
    <row r="157" spans="1:10" s="27" customFormat="1" ht="15.75" customHeight="1">
      <c r="A157" s="115" t="s">
        <v>58</v>
      </c>
      <c r="B157" s="116" t="s">
        <v>4</v>
      </c>
      <c r="C157" s="118">
        <v>3280688</v>
      </c>
      <c r="D157" s="118"/>
      <c r="E157" s="118">
        <v>137383</v>
      </c>
      <c r="F157" s="118">
        <v>3418071</v>
      </c>
      <c r="G157" s="86"/>
      <c r="H157" s="30"/>
      <c r="I157" s="12"/>
      <c r="J157" s="30"/>
    </row>
    <row r="158" spans="1:10" s="27" customFormat="1" ht="15.75" customHeight="1">
      <c r="A158" s="59" t="s">
        <v>70</v>
      </c>
      <c r="B158" s="39" t="s">
        <v>6</v>
      </c>
      <c r="C158" s="24">
        <v>740352</v>
      </c>
      <c r="D158" s="24"/>
      <c r="E158" s="24">
        <v>23000</v>
      </c>
      <c r="F158" s="24">
        <v>763352</v>
      </c>
      <c r="G158" s="86"/>
      <c r="H158" s="30"/>
      <c r="I158" s="12"/>
      <c r="J158" s="30"/>
    </row>
    <row r="159" spans="1:10" s="16" customFormat="1" ht="15.75" customHeight="1">
      <c r="A159" s="40" t="s">
        <v>54</v>
      </c>
      <c r="B159" s="25" t="s">
        <v>72</v>
      </c>
      <c r="C159" s="20">
        <v>60000</v>
      </c>
      <c r="D159" s="20"/>
      <c r="E159" s="20"/>
      <c r="F159" s="20">
        <v>60000</v>
      </c>
      <c r="G159" s="85"/>
      <c r="H159" s="17"/>
      <c r="I159" s="12"/>
      <c r="J159" s="17"/>
    </row>
    <row r="160" spans="1:10" s="16" customFormat="1" ht="15.75" customHeight="1">
      <c r="A160" s="40" t="s">
        <v>53</v>
      </c>
      <c r="B160" s="25" t="s">
        <v>96</v>
      </c>
      <c r="C160" s="20">
        <v>88240</v>
      </c>
      <c r="D160" s="20"/>
      <c r="E160" s="20"/>
      <c r="F160" s="20">
        <v>88240</v>
      </c>
      <c r="G160" s="85"/>
      <c r="H160" s="17"/>
      <c r="I160" s="12"/>
      <c r="J160" s="17"/>
    </row>
    <row r="161" spans="1:10" s="16" customFormat="1" ht="15.75" customHeight="1">
      <c r="A161" s="40" t="s">
        <v>64</v>
      </c>
      <c r="B161" s="25" t="s">
        <v>75</v>
      </c>
      <c r="C161" s="20">
        <v>50000</v>
      </c>
      <c r="D161" s="20"/>
      <c r="E161" s="20"/>
      <c r="F161" s="20">
        <v>50000</v>
      </c>
      <c r="G161" s="85"/>
      <c r="H161" s="17"/>
      <c r="I161" s="12"/>
      <c r="J161" s="17"/>
    </row>
    <row r="162" spans="1:10" s="16" customFormat="1" ht="15.75" customHeight="1">
      <c r="A162" s="40" t="s">
        <v>68</v>
      </c>
      <c r="B162" s="25" t="s">
        <v>140</v>
      </c>
      <c r="C162" s="20">
        <v>42725</v>
      </c>
      <c r="D162" s="20"/>
      <c r="E162" s="20"/>
      <c r="F162" s="20">
        <v>42725</v>
      </c>
      <c r="G162" s="85"/>
      <c r="H162" s="17"/>
      <c r="I162" s="12"/>
      <c r="J162" s="17"/>
    </row>
    <row r="163" spans="1:10" s="16" customFormat="1" ht="15.75" customHeight="1">
      <c r="A163" s="40" t="s">
        <v>66</v>
      </c>
      <c r="B163" s="25" t="s">
        <v>105</v>
      </c>
      <c r="C163" s="20">
        <v>48686</v>
      </c>
      <c r="D163" s="20"/>
      <c r="E163" s="20"/>
      <c r="F163" s="20">
        <v>48686</v>
      </c>
      <c r="G163" s="85"/>
      <c r="H163" s="17"/>
      <c r="I163" s="12"/>
      <c r="J163" s="17"/>
    </row>
    <row r="164" spans="1:10" s="27" customFormat="1" ht="15.75" customHeight="1">
      <c r="A164" s="59" t="s">
        <v>69</v>
      </c>
      <c r="B164" s="39" t="s">
        <v>1</v>
      </c>
      <c r="C164" s="24">
        <f>SUM(C159:C163)</f>
        <v>289651</v>
      </c>
      <c r="D164" s="24"/>
      <c r="E164" s="24"/>
      <c r="F164" s="24">
        <f>SUM(F159:F163)</f>
        <v>289651</v>
      </c>
      <c r="G164" s="86"/>
      <c r="H164" s="30"/>
      <c r="I164" s="12"/>
      <c r="J164" s="30"/>
    </row>
    <row r="165" spans="1:10" s="16" customFormat="1" ht="15.75" customHeight="1">
      <c r="A165" s="40" t="s">
        <v>113</v>
      </c>
      <c r="B165" s="25" t="s">
        <v>162</v>
      </c>
      <c r="C165" s="20">
        <v>253231</v>
      </c>
      <c r="D165" s="20"/>
      <c r="E165" s="20">
        <v>17417</v>
      </c>
      <c r="F165" s="20">
        <v>270648</v>
      </c>
      <c r="G165" s="85"/>
      <c r="H165" s="17"/>
      <c r="I165" s="12"/>
      <c r="J165" s="17"/>
    </row>
    <row r="166" spans="1:10" s="16" customFormat="1" ht="15.75" customHeight="1">
      <c r="A166" s="186" t="s">
        <v>158</v>
      </c>
      <c r="B166" s="187"/>
      <c r="C166" s="188"/>
      <c r="D166" s="140"/>
      <c r="E166" s="140"/>
      <c r="F166" s="44"/>
      <c r="G166" s="100"/>
      <c r="H166" s="17"/>
      <c r="I166" s="12"/>
      <c r="J166" s="17"/>
    </row>
    <row r="167" spans="1:10" s="27" customFormat="1" ht="15.75" customHeight="1">
      <c r="A167" s="59" t="s">
        <v>108</v>
      </c>
      <c r="B167" s="39" t="s">
        <v>114</v>
      </c>
      <c r="C167" s="24">
        <f>SUM(C165:C166)</f>
        <v>253231</v>
      </c>
      <c r="D167" s="24"/>
      <c r="E167" s="24">
        <v>17417</v>
      </c>
      <c r="F167" s="24">
        <v>270648</v>
      </c>
      <c r="G167" s="86"/>
      <c r="H167" s="30"/>
      <c r="I167" s="12"/>
      <c r="J167" s="30"/>
    </row>
    <row r="168" spans="1:10" s="27" customFormat="1" ht="15.75" customHeight="1">
      <c r="A168" s="184" t="s">
        <v>24</v>
      </c>
      <c r="B168" s="185"/>
      <c r="C168" s="38">
        <f>C157+C158+C164+C167</f>
        <v>4563922</v>
      </c>
      <c r="D168" s="38"/>
      <c r="E168" s="38"/>
      <c r="F168" s="38">
        <f>F157+F158+F164+F167</f>
        <v>4741722</v>
      </c>
      <c r="G168" s="49"/>
      <c r="H168" s="30"/>
      <c r="I168" s="12"/>
      <c r="J168" s="30"/>
    </row>
    <row r="169" spans="1:10" s="30" customFormat="1" ht="15.75" customHeight="1">
      <c r="A169" s="59" t="s">
        <v>58</v>
      </c>
      <c r="B169" s="39" t="s">
        <v>4</v>
      </c>
      <c r="C169" s="24">
        <v>191250</v>
      </c>
      <c r="D169" s="24"/>
      <c r="E169" s="24"/>
      <c r="F169" s="24">
        <v>191250</v>
      </c>
      <c r="G169" s="86"/>
    </row>
    <row r="170" spans="1:10" s="30" customFormat="1" ht="15.75" customHeight="1">
      <c r="A170" s="59" t="s">
        <v>70</v>
      </c>
      <c r="B170" s="39" t="s">
        <v>6</v>
      </c>
      <c r="C170" s="24">
        <v>42075</v>
      </c>
      <c r="D170" s="24"/>
      <c r="E170" s="24"/>
      <c r="F170" s="24">
        <v>42075</v>
      </c>
      <c r="G170" s="86"/>
    </row>
    <row r="171" spans="1:10" s="17" customFormat="1" ht="15.75" customHeight="1">
      <c r="A171" s="40" t="s">
        <v>49</v>
      </c>
      <c r="B171" s="25" t="s">
        <v>32</v>
      </c>
      <c r="C171" s="20">
        <v>20000</v>
      </c>
      <c r="D171" s="20"/>
      <c r="E171" s="20"/>
      <c r="F171" s="20">
        <v>20000</v>
      </c>
      <c r="G171" s="85"/>
    </row>
    <row r="172" spans="1:10" s="17" customFormat="1" ht="15.75" customHeight="1">
      <c r="A172" s="40" t="s">
        <v>50</v>
      </c>
      <c r="B172" s="25" t="s">
        <v>9</v>
      </c>
      <c r="C172" s="20">
        <v>35500</v>
      </c>
      <c r="D172" s="20"/>
      <c r="E172" s="20"/>
      <c r="F172" s="20">
        <v>35500</v>
      </c>
      <c r="G172" s="85"/>
    </row>
    <row r="173" spans="1:10" s="17" customFormat="1" ht="15.75" customHeight="1">
      <c r="A173" s="40" t="s">
        <v>51</v>
      </c>
      <c r="B173" s="25" t="s">
        <v>73</v>
      </c>
      <c r="C173" s="20">
        <v>132000</v>
      </c>
      <c r="D173" s="20"/>
      <c r="E173" s="20"/>
      <c r="F173" s="20">
        <v>132000</v>
      </c>
      <c r="G173" s="85"/>
    </row>
    <row r="174" spans="1:10" s="17" customFormat="1" ht="15.75" customHeight="1">
      <c r="A174" s="40" t="s">
        <v>52</v>
      </c>
      <c r="B174" s="25" t="s">
        <v>16</v>
      </c>
      <c r="C174" s="20">
        <v>50490</v>
      </c>
      <c r="D174" s="20"/>
      <c r="E174" s="20"/>
      <c r="F174" s="20">
        <v>50490</v>
      </c>
      <c r="G174" s="85"/>
    </row>
    <row r="175" spans="1:10" s="27" customFormat="1" ht="15.75" customHeight="1">
      <c r="A175" s="59" t="s">
        <v>69</v>
      </c>
      <c r="B175" s="39" t="s">
        <v>25</v>
      </c>
      <c r="C175" s="24">
        <f>SUM(C171:C174)</f>
        <v>237990</v>
      </c>
      <c r="D175" s="24">
        <v>0</v>
      </c>
      <c r="E175" s="24">
        <v>0</v>
      </c>
      <c r="F175" s="24">
        <f>SUM(F171:F174)</f>
        <v>237990</v>
      </c>
      <c r="G175" s="86"/>
      <c r="H175" s="30"/>
      <c r="I175" s="12"/>
      <c r="J175" s="30"/>
    </row>
    <row r="176" spans="1:10" s="27" customFormat="1" ht="15.75" customHeight="1">
      <c r="A176" s="40" t="s">
        <v>55</v>
      </c>
      <c r="B176" s="77" t="s">
        <v>163</v>
      </c>
      <c r="C176" s="20">
        <v>200000</v>
      </c>
      <c r="D176" s="20">
        <v>126516</v>
      </c>
      <c r="E176" s="20"/>
      <c r="F176" s="20">
        <v>326516</v>
      </c>
      <c r="G176" s="85"/>
      <c r="H176" s="30"/>
      <c r="I176" s="12"/>
      <c r="J176" s="30"/>
    </row>
    <row r="177" spans="1:10" s="27" customFormat="1" ht="15.75" customHeight="1">
      <c r="A177" s="40" t="s">
        <v>55</v>
      </c>
      <c r="B177" s="77" t="s">
        <v>164</v>
      </c>
      <c r="C177" s="20">
        <v>54000</v>
      </c>
      <c r="D177" s="20">
        <v>34160</v>
      </c>
      <c r="E177" s="20"/>
      <c r="F177" s="20">
        <v>88160</v>
      </c>
      <c r="G177" s="85"/>
      <c r="H177" s="30"/>
      <c r="I177" s="12"/>
      <c r="J177" s="30"/>
    </row>
    <row r="178" spans="1:10" s="27" customFormat="1" ht="15.75" customHeight="1">
      <c r="A178" s="59" t="s">
        <v>55</v>
      </c>
      <c r="B178" s="76" t="s">
        <v>165</v>
      </c>
      <c r="C178" s="24">
        <f>SUM(C176:C177)</f>
        <v>254000</v>
      </c>
      <c r="D178" s="24">
        <f>SUM(D176:D177)</f>
        <v>160676</v>
      </c>
      <c r="E178" s="24">
        <f>SUM(E176:E177)</f>
        <v>0</v>
      </c>
      <c r="F178" s="24">
        <f>SUM(F176:F177)</f>
        <v>414676</v>
      </c>
      <c r="G178" s="86"/>
      <c r="H178" s="30"/>
      <c r="I178" s="12"/>
      <c r="J178" s="30"/>
    </row>
    <row r="179" spans="1:10" s="33" customFormat="1" ht="15.75" customHeight="1">
      <c r="A179" s="161" t="s">
        <v>76</v>
      </c>
      <c r="B179" s="162"/>
      <c r="C179" s="55">
        <f>C168+C169+C170+C175+C178</f>
        <v>5289237</v>
      </c>
      <c r="D179" s="72">
        <f>SUM(D178)</f>
        <v>160676</v>
      </c>
      <c r="E179" s="72">
        <f>E157+E158+E167+E178</f>
        <v>177800</v>
      </c>
      <c r="F179" s="55">
        <f>F168+F169+F170+F175+F178</f>
        <v>5627713</v>
      </c>
      <c r="G179" s="72"/>
      <c r="H179" s="34"/>
      <c r="I179" s="66"/>
      <c r="J179" s="67"/>
    </row>
    <row r="180" spans="1:10" s="14" customFormat="1" ht="15.75" customHeight="1">
      <c r="A180" s="34"/>
      <c r="B180" s="7"/>
      <c r="C180" s="11"/>
      <c r="D180" s="11"/>
      <c r="E180" s="11"/>
      <c r="F180" s="11"/>
      <c r="G180" s="11"/>
      <c r="I180" s="66"/>
    </row>
    <row r="181" spans="1:10" ht="15.75" customHeight="1">
      <c r="A181" s="158" t="s">
        <v>155</v>
      </c>
      <c r="B181" s="164" t="s">
        <v>143</v>
      </c>
      <c r="C181" s="166" t="s">
        <v>8</v>
      </c>
      <c r="D181" s="155" t="s">
        <v>189</v>
      </c>
      <c r="E181" s="155" t="s">
        <v>209</v>
      </c>
      <c r="F181" s="155" t="s">
        <v>188</v>
      </c>
      <c r="G181" s="83"/>
      <c r="H181" s="12"/>
      <c r="I181" s="12"/>
      <c r="J181" s="12"/>
    </row>
    <row r="182" spans="1:10" ht="15.75" customHeight="1">
      <c r="A182" s="158"/>
      <c r="B182" s="164"/>
      <c r="C182" s="166"/>
      <c r="D182" s="156"/>
      <c r="E182" s="156"/>
      <c r="F182" s="156"/>
      <c r="G182" s="83"/>
      <c r="H182" s="12"/>
      <c r="I182" s="12"/>
      <c r="J182" s="12"/>
    </row>
    <row r="183" spans="1:10" ht="15.75" customHeight="1">
      <c r="A183" s="171"/>
      <c r="B183" s="169"/>
      <c r="C183" s="170"/>
      <c r="D183" s="156"/>
      <c r="E183" s="156"/>
      <c r="F183" s="156"/>
      <c r="G183" s="84"/>
      <c r="H183" s="12"/>
      <c r="I183" s="12"/>
      <c r="J183" s="12"/>
    </row>
    <row r="184" spans="1:10" s="3" customFormat="1" ht="20.100000000000001" customHeight="1">
      <c r="A184" s="181" t="s">
        <v>29</v>
      </c>
      <c r="B184" s="182"/>
      <c r="C184" s="182"/>
      <c r="D184" s="182"/>
      <c r="E184" s="182"/>
      <c r="F184" s="182"/>
      <c r="G184" s="182"/>
      <c r="H184" s="182"/>
      <c r="I184" s="182"/>
      <c r="J184" s="183"/>
    </row>
    <row r="185" spans="1:10" s="27" customFormat="1" ht="15.75" customHeight="1">
      <c r="A185" s="115" t="s">
        <v>103</v>
      </c>
      <c r="B185" s="116" t="s">
        <v>104</v>
      </c>
      <c r="C185" s="117">
        <v>123600</v>
      </c>
      <c r="D185" s="117"/>
      <c r="E185" s="117"/>
      <c r="F185" s="117">
        <v>123600</v>
      </c>
      <c r="G185" s="99"/>
      <c r="H185" s="30"/>
      <c r="I185" s="12"/>
      <c r="J185" s="30"/>
    </row>
    <row r="186" spans="1:10" s="33" customFormat="1" ht="15.75" customHeight="1">
      <c r="A186" s="177" t="s">
        <v>83</v>
      </c>
      <c r="B186" s="178"/>
      <c r="C186" s="133">
        <f>C185</f>
        <v>123600</v>
      </c>
      <c r="D186" s="133"/>
      <c r="E186" s="133"/>
      <c r="F186" s="133">
        <f>F185</f>
        <v>123600</v>
      </c>
      <c r="G186" s="101"/>
      <c r="H186" s="34"/>
      <c r="I186" s="147"/>
      <c r="J186" s="34"/>
    </row>
    <row r="187" spans="1:10" s="5" customFormat="1" ht="20.100000000000001" customHeight="1">
      <c r="A187" s="163" t="s">
        <v>30</v>
      </c>
      <c r="B187" s="163"/>
      <c r="C187" s="163"/>
      <c r="D187" s="163"/>
      <c r="E187" s="163"/>
      <c r="F187" s="163"/>
      <c r="G187" s="163"/>
      <c r="H187" s="163"/>
      <c r="I187" s="163"/>
      <c r="J187" s="163"/>
    </row>
    <row r="188" spans="1:10" s="16" customFormat="1" ht="15.75" customHeight="1">
      <c r="A188" s="112" t="s">
        <v>106</v>
      </c>
      <c r="B188" s="119" t="s">
        <v>23</v>
      </c>
      <c r="C188" s="114">
        <v>61800</v>
      </c>
      <c r="D188" s="114"/>
      <c r="E188" s="114"/>
      <c r="F188" s="114">
        <v>61800</v>
      </c>
      <c r="G188" s="85"/>
      <c r="H188" s="17"/>
      <c r="I188" s="12"/>
      <c r="J188" s="17"/>
    </row>
    <row r="189" spans="1:10" s="16" customFormat="1" ht="15.75" customHeight="1">
      <c r="A189" s="40" t="s">
        <v>50</v>
      </c>
      <c r="B189" s="44" t="s">
        <v>71</v>
      </c>
      <c r="C189" s="20">
        <v>48661</v>
      </c>
      <c r="D189" s="20"/>
      <c r="E189" s="20"/>
      <c r="F189" s="20">
        <v>48661</v>
      </c>
      <c r="G189" s="85"/>
      <c r="H189" s="17"/>
      <c r="I189" s="12"/>
      <c r="J189" s="17"/>
    </row>
    <row r="190" spans="1:10" s="16" customFormat="1" ht="15.75" customHeight="1">
      <c r="A190" s="40" t="s">
        <v>52</v>
      </c>
      <c r="B190" s="44" t="s">
        <v>15</v>
      </c>
      <c r="C190" s="20">
        <v>13139</v>
      </c>
      <c r="D190" s="20"/>
      <c r="E190" s="20"/>
      <c r="F190" s="20">
        <v>13139</v>
      </c>
      <c r="G190" s="85"/>
      <c r="H190" s="17"/>
      <c r="I190" s="12"/>
      <c r="J190" s="17"/>
    </row>
    <row r="191" spans="1:10" s="27" customFormat="1" ht="15.75" customHeight="1">
      <c r="A191" s="59" t="s">
        <v>69</v>
      </c>
      <c r="B191" s="45" t="s">
        <v>1</v>
      </c>
      <c r="C191" s="24">
        <f>SUM(C188:C190)</f>
        <v>123600</v>
      </c>
      <c r="D191" s="24"/>
      <c r="E191" s="24"/>
      <c r="F191" s="24">
        <f>SUM(F188:F190)</f>
        <v>123600</v>
      </c>
      <c r="G191" s="86"/>
      <c r="H191" s="30"/>
      <c r="I191" s="12"/>
      <c r="J191" s="30"/>
    </row>
    <row r="192" spans="1:10" s="10" customFormat="1" ht="15.75" customHeight="1">
      <c r="A192" s="161" t="s">
        <v>76</v>
      </c>
      <c r="B192" s="162"/>
      <c r="C192" s="60">
        <f>SUM(C191)</f>
        <v>123600</v>
      </c>
      <c r="D192" s="60"/>
      <c r="E192" s="60"/>
      <c r="F192" s="60">
        <f>SUM(F191)</f>
        <v>123600</v>
      </c>
      <c r="G192" s="43"/>
      <c r="I192" s="12"/>
      <c r="J192" s="68"/>
    </row>
    <row r="193" spans="1:10" s="10" customFormat="1" ht="15.75" customHeight="1">
      <c r="A193" s="34"/>
      <c r="B193" s="48"/>
      <c r="C193" s="49"/>
      <c r="D193" s="49"/>
      <c r="E193" s="49"/>
      <c r="F193" s="49"/>
      <c r="G193" s="49"/>
      <c r="I193" s="12"/>
    </row>
    <row r="194" spans="1:10" s="10" customFormat="1" ht="15.75" customHeight="1">
      <c r="A194" s="158" t="s">
        <v>155</v>
      </c>
      <c r="B194" s="164" t="s">
        <v>160</v>
      </c>
      <c r="C194" s="166" t="s">
        <v>8</v>
      </c>
      <c r="D194" s="155" t="s">
        <v>189</v>
      </c>
      <c r="E194" s="155" t="s">
        <v>209</v>
      </c>
      <c r="F194" s="155" t="s">
        <v>188</v>
      </c>
      <c r="G194" s="83"/>
      <c r="I194" s="12"/>
    </row>
    <row r="195" spans="1:10" s="10" customFormat="1" ht="15.75" customHeight="1">
      <c r="A195" s="158"/>
      <c r="B195" s="164"/>
      <c r="C195" s="166"/>
      <c r="D195" s="156"/>
      <c r="E195" s="156"/>
      <c r="F195" s="156"/>
      <c r="G195" s="83"/>
      <c r="I195" s="12"/>
    </row>
    <row r="196" spans="1:10" s="10" customFormat="1" ht="15.75" customHeight="1">
      <c r="A196" s="171"/>
      <c r="B196" s="169"/>
      <c r="C196" s="170"/>
      <c r="D196" s="156"/>
      <c r="E196" s="156"/>
      <c r="F196" s="156"/>
      <c r="G196" s="84"/>
      <c r="I196" s="12"/>
    </row>
    <row r="197" spans="1:10" s="10" customFormat="1" ht="20.100000000000001" customHeight="1">
      <c r="A197" s="163" t="s">
        <v>29</v>
      </c>
      <c r="B197" s="163"/>
      <c r="C197" s="163"/>
      <c r="D197" s="163"/>
      <c r="E197" s="163"/>
      <c r="F197" s="163"/>
      <c r="G197" s="163"/>
      <c r="H197" s="163"/>
      <c r="I197" s="163"/>
      <c r="J197" s="163"/>
    </row>
    <row r="198" spans="1:10" s="10" customFormat="1" ht="15.75" customHeight="1">
      <c r="A198" s="119" t="s">
        <v>103</v>
      </c>
      <c r="B198" s="119" t="s">
        <v>182</v>
      </c>
      <c r="C198" s="120">
        <v>894209</v>
      </c>
      <c r="D198" s="120"/>
      <c r="E198" s="120">
        <v>439200</v>
      </c>
      <c r="F198" s="120">
        <v>1333409</v>
      </c>
      <c r="G198" s="102"/>
      <c r="I198" s="12"/>
    </row>
    <row r="199" spans="1:10" s="10" customFormat="1" ht="15.75" customHeight="1">
      <c r="A199" s="119" t="s">
        <v>103</v>
      </c>
      <c r="B199" s="119" t="s">
        <v>206</v>
      </c>
      <c r="C199" s="120"/>
      <c r="D199" s="120">
        <v>746000</v>
      </c>
      <c r="E199" s="120"/>
      <c r="F199" s="120">
        <v>746000</v>
      </c>
      <c r="G199" s="102"/>
      <c r="I199" s="12"/>
    </row>
    <row r="200" spans="1:10" s="10" customFormat="1" ht="15.75" customHeight="1">
      <c r="A200" s="78" t="s">
        <v>103</v>
      </c>
      <c r="B200" s="45" t="s">
        <v>183</v>
      </c>
      <c r="C200" s="29">
        <f>SUM(C198)</f>
        <v>894209</v>
      </c>
      <c r="D200" s="29">
        <f>SUM(D199)</f>
        <v>746000</v>
      </c>
      <c r="E200" s="29">
        <f>SUM(E198:E199)</f>
        <v>439200</v>
      </c>
      <c r="F200" s="29">
        <f>SUM(F198:F199)</f>
        <v>2079409</v>
      </c>
      <c r="G200" s="103"/>
      <c r="I200" s="12"/>
    </row>
    <row r="201" spans="1:10" s="10" customFormat="1" ht="15.75" customHeight="1">
      <c r="A201" s="143" t="s">
        <v>124</v>
      </c>
      <c r="B201" s="144" t="s">
        <v>216</v>
      </c>
      <c r="C201" s="145"/>
      <c r="D201" s="145"/>
      <c r="E201" s="145">
        <v>50000</v>
      </c>
      <c r="F201" s="145">
        <v>50000</v>
      </c>
      <c r="G201" s="103"/>
      <c r="I201" s="12"/>
    </row>
    <row r="202" spans="1:10" s="10" customFormat="1" ht="15.75" customHeight="1">
      <c r="A202" s="177" t="s">
        <v>83</v>
      </c>
      <c r="B202" s="178"/>
      <c r="C202" s="121">
        <f>SUM(C200)</f>
        <v>894209</v>
      </c>
      <c r="D202" s="121">
        <f>SUM(D200)</f>
        <v>746000</v>
      </c>
      <c r="E202" s="121">
        <f>SUM(E201+E200)</f>
        <v>489200</v>
      </c>
      <c r="F202" s="121">
        <f>SUM(F200+F201)</f>
        <v>2129409</v>
      </c>
      <c r="G202" s="49"/>
      <c r="I202" s="12"/>
    </row>
    <row r="203" spans="1:10" s="8" customFormat="1" ht="20.100000000000001" customHeight="1">
      <c r="A203" s="180" t="s">
        <v>30</v>
      </c>
      <c r="B203" s="180"/>
      <c r="C203" s="180"/>
      <c r="D203" s="180"/>
      <c r="E203" s="180"/>
      <c r="F203" s="180"/>
      <c r="G203" s="180"/>
      <c r="H203" s="180"/>
      <c r="I203" s="180"/>
      <c r="J203" s="180"/>
    </row>
    <row r="204" spans="1:10" s="17" customFormat="1" ht="15.75" customHeight="1">
      <c r="A204" s="112" t="s">
        <v>107</v>
      </c>
      <c r="B204" s="119" t="s">
        <v>42</v>
      </c>
      <c r="C204" s="122">
        <v>35575883</v>
      </c>
      <c r="D204" s="122">
        <v>79056</v>
      </c>
      <c r="E204" s="122">
        <v>1068837</v>
      </c>
      <c r="F204" s="122">
        <v>36723776</v>
      </c>
      <c r="G204" s="90"/>
      <c r="I204" s="12"/>
    </row>
    <row r="205" spans="1:10" s="17" customFormat="1" ht="15.75" customHeight="1">
      <c r="A205" s="40" t="s">
        <v>107</v>
      </c>
      <c r="B205" s="44" t="s">
        <v>166</v>
      </c>
      <c r="C205" s="21">
        <v>24721584</v>
      </c>
      <c r="D205" s="21">
        <v>341112</v>
      </c>
      <c r="E205" s="21">
        <v>512000</v>
      </c>
      <c r="F205" s="21">
        <v>25574696</v>
      </c>
      <c r="G205" s="90"/>
      <c r="I205" s="12"/>
    </row>
    <row r="206" spans="1:10" s="17" customFormat="1" ht="15.75" customHeight="1">
      <c r="A206" s="40" t="s">
        <v>180</v>
      </c>
      <c r="B206" s="44" t="s">
        <v>181</v>
      </c>
      <c r="C206" s="21">
        <v>2009459</v>
      </c>
      <c r="D206" s="21"/>
      <c r="E206" s="21"/>
      <c r="F206" s="21">
        <v>2009459</v>
      </c>
      <c r="G206" s="90"/>
      <c r="I206" s="12"/>
    </row>
    <row r="207" spans="1:10" s="17" customFormat="1" ht="15.75" customHeight="1">
      <c r="A207" s="59" t="s">
        <v>118</v>
      </c>
      <c r="B207" s="45" t="s">
        <v>102</v>
      </c>
      <c r="C207" s="41">
        <f>SUM(C204:C206)</f>
        <v>62306926</v>
      </c>
      <c r="D207" s="41">
        <f>SUM(D204:D206)</f>
        <v>420168</v>
      </c>
      <c r="E207" s="41">
        <f>SUM(E204:E206)</f>
        <v>1580837</v>
      </c>
      <c r="F207" s="41">
        <f>SUM(F204:F206)</f>
        <v>64307931</v>
      </c>
      <c r="G207" s="91"/>
      <c r="I207" s="12"/>
    </row>
    <row r="208" spans="1:10" s="17" customFormat="1" ht="15.75" customHeight="1">
      <c r="A208" s="40" t="s">
        <v>117</v>
      </c>
      <c r="B208" s="44" t="s">
        <v>198</v>
      </c>
      <c r="C208" s="21">
        <v>3762000</v>
      </c>
      <c r="D208" s="21"/>
      <c r="E208" s="21"/>
      <c r="F208" s="21">
        <v>3762000</v>
      </c>
      <c r="G208" s="90"/>
      <c r="I208" s="12"/>
    </row>
    <row r="209" spans="1:10" s="17" customFormat="1" ht="15.75" customHeight="1">
      <c r="A209" s="40"/>
      <c r="B209" s="44" t="s">
        <v>167</v>
      </c>
      <c r="C209" s="21">
        <v>8038000</v>
      </c>
      <c r="D209" s="21"/>
      <c r="E209" s="21"/>
      <c r="F209" s="21">
        <v>8038000</v>
      </c>
      <c r="G209" s="90"/>
      <c r="I209" s="12"/>
    </row>
    <row r="210" spans="1:10" s="17" customFormat="1" ht="15.75" customHeight="1">
      <c r="A210" s="40"/>
      <c r="B210" s="44" t="s">
        <v>168</v>
      </c>
      <c r="C210" s="21">
        <v>50000</v>
      </c>
      <c r="D210" s="21"/>
      <c r="E210" s="21"/>
      <c r="F210" s="21">
        <v>50000</v>
      </c>
      <c r="G210" s="90"/>
      <c r="I210" s="12"/>
    </row>
    <row r="211" spans="1:10" s="17" customFormat="1" ht="15.75" customHeight="1">
      <c r="A211" s="40"/>
      <c r="B211" s="44" t="s">
        <v>185</v>
      </c>
      <c r="C211" s="21">
        <v>155500</v>
      </c>
      <c r="D211" s="21"/>
      <c r="E211" s="21"/>
      <c r="F211" s="21">
        <v>155500</v>
      </c>
      <c r="G211" s="90"/>
      <c r="I211" s="12"/>
    </row>
    <row r="212" spans="1:10" s="17" customFormat="1" ht="15.75" customHeight="1">
      <c r="A212" s="40"/>
      <c r="B212" s="44" t="s">
        <v>199</v>
      </c>
      <c r="C212" s="21">
        <v>484000</v>
      </c>
      <c r="D212" s="21">
        <v>33759</v>
      </c>
      <c r="E212" s="21"/>
      <c r="F212" s="21">
        <v>517759</v>
      </c>
      <c r="G212" s="90"/>
      <c r="I212" s="12"/>
    </row>
    <row r="213" spans="1:10" s="30" customFormat="1" ht="15.75" customHeight="1">
      <c r="A213" s="59" t="s">
        <v>117</v>
      </c>
      <c r="B213" s="45" t="s">
        <v>179</v>
      </c>
      <c r="C213" s="41">
        <f>SUM(C208:C212)</f>
        <v>12489500</v>
      </c>
      <c r="D213" s="41">
        <f>SUM(D208:D212)</f>
        <v>33759</v>
      </c>
      <c r="E213" s="41"/>
      <c r="F213" s="41">
        <f>SUM(F208:F212)</f>
        <v>12523259</v>
      </c>
      <c r="G213" s="91"/>
      <c r="I213" s="12"/>
    </row>
    <row r="214" spans="1:10" s="4" customFormat="1" ht="15.75" customHeight="1">
      <c r="A214" s="161" t="s">
        <v>76</v>
      </c>
      <c r="B214" s="162"/>
      <c r="C214" s="55">
        <f>C207+C213</f>
        <v>74796426</v>
      </c>
      <c r="D214" s="55">
        <f>SUM(D213)</f>
        <v>33759</v>
      </c>
      <c r="E214" s="55"/>
      <c r="F214" s="55">
        <f>F207+F213</f>
        <v>76831190</v>
      </c>
      <c r="G214" s="72"/>
      <c r="H214" s="10"/>
      <c r="I214" s="12"/>
      <c r="J214" s="68"/>
    </row>
    <row r="215" spans="1:10" ht="15.75" customHeight="1">
      <c r="B215" s="7"/>
      <c r="C215" s="9"/>
      <c r="D215" s="9"/>
      <c r="E215" s="9"/>
      <c r="F215" s="9"/>
      <c r="G215" s="9"/>
      <c r="H215" s="12"/>
      <c r="I215" s="12"/>
      <c r="J215" s="12"/>
    </row>
    <row r="216" spans="1:10" s="12" customFormat="1" ht="15.75" customHeight="1">
      <c r="A216" s="158" t="s">
        <v>155</v>
      </c>
      <c r="B216" s="164" t="s">
        <v>144</v>
      </c>
      <c r="C216" s="164" t="s">
        <v>8</v>
      </c>
      <c r="D216" s="155" t="s">
        <v>189</v>
      </c>
      <c r="E216" s="155" t="s">
        <v>209</v>
      </c>
      <c r="F216" s="155" t="s">
        <v>188</v>
      </c>
      <c r="G216" s="98"/>
    </row>
    <row r="217" spans="1:10" s="12" customFormat="1" ht="15.75" customHeight="1">
      <c r="A217" s="158"/>
      <c r="B217" s="164"/>
      <c r="C217" s="164"/>
      <c r="D217" s="156"/>
      <c r="E217" s="156"/>
      <c r="F217" s="156"/>
      <c r="G217" s="98"/>
    </row>
    <row r="218" spans="1:10" s="12" customFormat="1" ht="15.75" customHeight="1">
      <c r="A218" s="158"/>
      <c r="B218" s="164"/>
      <c r="C218" s="191"/>
      <c r="D218" s="157"/>
      <c r="E218" s="156"/>
      <c r="F218" s="157"/>
      <c r="G218" s="84"/>
    </row>
    <row r="219" spans="1:10" s="12" customFormat="1" ht="20.100000000000001" customHeight="1">
      <c r="A219" s="192" t="s">
        <v>29</v>
      </c>
      <c r="B219" s="193"/>
      <c r="C219" s="193"/>
      <c r="D219" s="193"/>
      <c r="E219" s="193"/>
      <c r="F219" s="193"/>
      <c r="G219" s="193"/>
      <c r="H219" s="193"/>
      <c r="I219" s="193"/>
      <c r="J219" s="193"/>
    </row>
    <row r="220" spans="1:10" s="17" customFormat="1" ht="15.75" customHeight="1">
      <c r="A220" s="40" t="s">
        <v>103</v>
      </c>
      <c r="B220" s="44" t="s">
        <v>33</v>
      </c>
      <c r="C220" s="23">
        <v>5327170</v>
      </c>
      <c r="D220" s="23">
        <v>155550</v>
      </c>
      <c r="E220" s="23"/>
      <c r="F220" s="23">
        <v>5482720</v>
      </c>
      <c r="G220" s="102"/>
      <c r="I220" s="12"/>
    </row>
    <row r="221" spans="1:10" s="30" customFormat="1" ht="15.75" customHeight="1">
      <c r="A221" s="59" t="s">
        <v>103</v>
      </c>
      <c r="B221" s="39" t="s">
        <v>34</v>
      </c>
      <c r="C221" s="26">
        <f>SUM(C220:C220)</f>
        <v>5327170</v>
      </c>
      <c r="D221" s="26">
        <f>SUM(D220)</f>
        <v>155550</v>
      </c>
      <c r="E221" s="26"/>
      <c r="F221" s="26">
        <f>SUM(F220:F220)</f>
        <v>5482720</v>
      </c>
      <c r="G221" s="99"/>
      <c r="I221" s="12"/>
    </row>
    <row r="222" spans="1:10" s="10" customFormat="1" ht="15.75" customHeight="1">
      <c r="A222" s="177" t="s">
        <v>83</v>
      </c>
      <c r="B222" s="178"/>
      <c r="C222" s="130">
        <f>C221</f>
        <v>5327170</v>
      </c>
      <c r="D222" s="130">
        <f>SUM(D221)</f>
        <v>155550</v>
      </c>
      <c r="E222" s="130"/>
      <c r="F222" s="130">
        <f>F221</f>
        <v>5482720</v>
      </c>
      <c r="G222" s="89"/>
      <c r="I222" s="54"/>
    </row>
    <row r="223" spans="1:10" s="12" customFormat="1" ht="20.100000000000001" customHeight="1">
      <c r="A223" s="180" t="s">
        <v>30</v>
      </c>
      <c r="B223" s="180"/>
      <c r="C223" s="180"/>
      <c r="D223" s="180"/>
      <c r="E223" s="180"/>
      <c r="F223" s="180"/>
      <c r="G223" s="180"/>
      <c r="H223" s="180"/>
      <c r="I223" s="180"/>
      <c r="J223" s="180"/>
    </row>
    <row r="224" spans="1:10" s="30" customFormat="1" ht="15.75" customHeight="1">
      <c r="A224" s="115" t="s">
        <v>58</v>
      </c>
      <c r="B224" s="123" t="s">
        <v>4</v>
      </c>
      <c r="C224" s="117">
        <v>4891800</v>
      </c>
      <c r="D224" s="117">
        <v>11118</v>
      </c>
      <c r="E224" s="117"/>
      <c r="F224" s="117">
        <v>4902918</v>
      </c>
      <c r="G224" s="99"/>
      <c r="I224" s="12"/>
    </row>
    <row r="225" spans="1:10" s="30" customFormat="1" ht="15.75" customHeight="1">
      <c r="A225" s="59" t="s">
        <v>70</v>
      </c>
      <c r="B225" s="45" t="s">
        <v>5</v>
      </c>
      <c r="C225" s="26">
        <v>538098</v>
      </c>
      <c r="D225" s="26"/>
      <c r="E225" s="26">
        <v>2446</v>
      </c>
      <c r="F225" s="26">
        <v>540544</v>
      </c>
      <c r="G225" s="99"/>
      <c r="I225" s="12"/>
    </row>
    <row r="226" spans="1:10" s="30" customFormat="1" ht="15.75" customHeight="1">
      <c r="A226" s="40" t="s">
        <v>69</v>
      </c>
      <c r="B226" s="140" t="s">
        <v>169</v>
      </c>
      <c r="C226" s="23">
        <v>196662</v>
      </c>
      <c r="D226" s="23"/>
      <c r="E226" s="23"/>
      <c r="F226" s="23">
        <v>196662</v>
      </c>
      <c r="G226" s="102"/>
      <c r="I226" s="12"/>
    </row>
    <row r="227" spans="1:10" s="30" customFormat="1" ht="15.75" customHeight="1">
      <c r="A227" s="40" t="s">
        <v>52</v>
      </c>
      <c r="B227" s="44" t="s">
        <v>140</v>
      </c>
      <c r="C227" s="23">
        <v>53100</v>
      </c>
      <c r="D227" s="23"/>
      <c r="E227" s="23"/>
      <c r="F227" s="23">
        <v>53100</v>
      </c>
      <c r="G227" s="102"/>
      <c r="I227" s="12"/>
    </row>
    <row r="228" spans="1:10" s="30" customFormat="1" ht="15.75" customHeight="1">
      <c r="A228" s="59" t="s">
        <v>69</v>
      </c>
      <c r="B228" s="45" t="s">
        <v>1</v>
      </c>
      <c r="C228" s="26">
        <f>SUM(C226:C227)</f>
        <v>249762</v>
      </c>
      <c r="D228" s="26"/>
      <c r="E228" s="26"/>
      <c r="F228" s="26">
        <f>SUM(F226:F227)</f>
        <v>249762</v>
      </c>
      <c r="G228" s="99"/>
      <c r="I228" s="12"/>
    </row>
    <row r="229" spans="1:10" s="30" customFormat="1" ht="15.75" customHeight="1">
      <c r="A229" s="40" t="s">
        <v>55</v>
      </c>
      <c r="B229" s="140" t="s">
        <v>170</v>
      </c>
      <c r="C229" s="23">
        <v>150000</v>
      </c>
      <c r="D229" s="23">
        <v>52828</v>
      </c>
      <c r="E229" s="23"/>
      <c r="F229" s="23">
        <v>202828</v>
      </c>
      <c r="G229" s="102"/>
      <c r="I229" s="12"/>
    </row>
    <row r="230" spans="1:10" s="30" customFormat="1" ht="15.75" customHeight="1">
      <c r="A230" s="40" t="s">
        <v>55</v>
      </c>
      <c r="B230" s="140" t="s">
        <v>171</v>
      </c>
      <c r="C230" s="23">
        <v>40500</v>
      </c>
      <c r="D230" s="23">
        <v>14263</v>
      </c>
      <c r="E230" s="23"/>
      <c r="F230" s="23">
        <v>54763</v>
      </c>
      <c r="G230" s="102"/>
      <c r="I230" s="12"/>
    </row>
    <row r="231" spans="1:10" s="30" customFormat="1" ht="15.75" customHeight="1">
      <c r="A231" s="59" t="s">
        <v>55</v>
      </c>
      <c r="B231" s="139" t="s">
        <v>172</v>
      </c>
      <c r="C231" s="26">
        <f>SUM(C229:C230)</f>
        <v>190500</v>
      </c>
      <c r="D231" s="26">
        <f>SUM(D229:D230)</f>
        <v>67091</v>
      </c>
      <c r="E231" s="26"/>
      <c r="F231" s="26">
        <f>SUM(F229:F230)</f>
        <v>257591</v>
      </c>
      <c r="G231" s="99"/>
      <c r="I231" s="12"/>
    </row>
    <row r="232" spans="1:10" s="10" customFormat="1" ht="15.75" customHeight="1">
      <c r="A232" s="161" t="s">
        <v>76</v>
      </c>
      <c r="B232" s="162"/>
      <c r="C232" s="62">
        <f>C224+C225+C228+C231</f>
        <v>5870160</v>
      </c>
      <c r="D232" s="62">
        <f>D224+D225+D228+D231</f>
        <v>78209</v>
      </c>
      <c r="E232" s="62">
        <f>E225</f>
        <v>2446</v>
      </c>
      <c r="F232" s="62">
        <f>F224+F225+F228+F231</f>
        <v>5950815</v>
      </c>
      <c r="G232" s="89"/>
      <c r="I232" s="12"/>
      <c r="J232" s="68"/>
    </row>
    <row r="233" spans="1:10" s="12" customFormat="1" ht="15.75" customHeight="1">
      <c r="A233" s="34"/>
      <c r="B233" s="7"/>
      <c r="C233" s="11"/>
      <c r="D233" s="11"/>
      <c r="E233" s="11"/>
      <c r="F233" s="11"/>
      <c r="G233" s="11"/>
    </row>
    <row r="234" spans="1:10" s="12" customFormat="1" ht="15.75" customHeight="1">
      <c r="A234" s="158" t="s">
        <v>155</v>
      </c>
      <c r="B234" s="164" t="s">
        <v>145</v>
      </c>
      <c r="C234" s="164" t="s">
        <v>8</v>
      </c>
      <c r="D234" s="155" t="s">
        <v>189</v>
      </c>
      <c r="E234" s="155" t="s">
        <v>209</v>
      </c>
      <c r="F234" s="155" t="s">
        <v>188</v>
      </c>
      <c r="G234" s="98"/>
    </row>
    <row r="235" spans="1:10" s="12" customFormat="1" ht="15.75" customHeight="1">
      <c r="A235" s="158"/>
      <c r="B235" s="164"/>
      <c r="C235" s="164"/>
      <c r="D235" s="156"/>
      <c r="E235" s="156"/>
      <c r="F235" s="156"/>
      <c r="G235" s="98"/>
    </row>
    <row r="236" spans="1:10" s="12" customFormat="1" ht="15.75" customHeight="1">
      <c r="A236" s="171"/>
      <c r="B236" s="169"/>
      <c r="C236" s="170"/>
      <c r="D236" s="156"/>
      <c r="E236" s="156"/>
      <c r="F236" s="156"/>
      <c r="G236" s="84"/>
    </row>
    <row r="237" spans="1:10" s="12" customFormat="1" ht="20.100000000000001" customHeight="1">
      <c r="A237" s="180" t="s">
        <v>30</v>
      </c>
      <c r="B237" s="180"/>
      <c r="C237" s="180"/>
      <c r="D237" s="180"/>
      <c r="E237" s="180"/>
      <c r="F237" s="180"/>
      <c r="G237" s="180"/>
      <c r="H237" s="180"/>
      <c r="I237" s="180"/>
      <c r="J237" s="180"/>
    </row>
    <row r="238" spans="1:10" s="17" customFormat="1" ht="15.75" customHeight="1">
      <c r="A238" s="112" t="s">
        <v>109</v>
      </c>
      <c r="B238" s="119" t="s">
        <v>43</v>
      </c>
      <c r="C238" s="114">
        <v>500000</v>
      </c>
      <c r="D238" s="114"/>
      <c r="E238" s="114">
        <v>400000</v>
      </c>
      <c r="F238" s="114">
        <v>900000</v>
      </c>
      <c r="G238" s="85"/>
      <c r="I238" s="12"/>
    </row>
    <row r="239" spans="1:10" s="17" customFormat="1" ht="15.75" customHeight="1">
      <c r="A239" s="40" t="s">
        <v>109</v>
      </c>
      <c r="B239" s="44" t="s">
        <v>38</v>
      </c>
      <c r="C239" s="20">
        <v>31100</v>
      </c>
      <c r="D239" s="20"/>
      <c r="E239" s="20"/>
      <c r="F239" s="20">
        <v>31100</v>
      </c>
      <c r="G239" s="85"/>
      <c r="I239" s="12"/>
    </row>
    <row r="240" spans="1:10" s="17" customFormat="1" ht="15.75" customHeight="1">
      <c r="A240" s="40" t="s">
        <v>109</v>
      </c>
      <c r="B240" s="44" t="s">
        <v>39</v>
      </c>
      <c r="C240" s="20">
        <v>31100</v>
      </c>
      <c r="D240" s="20"/>
      <c r="E240" s="20"/>
      <c r="F240" s="20">
        <v>31100</v>
      </c>
      <c r="G240" s="85"/>
      <c r="I240" s="12"/>
    </row>
    <row r="241" spans="1:10" s="17" customFormat="1" ht="15.75" customHeight="1">
      <c r="A241" s="40" t="s">
        <v>109</v>
      </c>
      <c r="B241" s="44" t="s">
        <v>40</v>
      </c>
      <c r="C241" s="20">
        <v>30000</v>
      </c>
      <c r="D241" s="20"/>
      <c r="E241" s="20"/>
      <c r="F241" s="20">
        <v>30000</v>
      </c>
      <c r="G241" s="85"/>
      <c r="I241" s="12"/>
    </row>
    <row r="242" spans="1:10" s="17" customFormat="1" ht="15.75" customHeight="1">
      <c r="A242" s="40" t="s">
        <v>109</v>
      </c>
      <c r="B242" s="44" t="s">
        <v>44</v>
      </c>
      <c r="C242" s="20">
        <v>2000</v>
      </c>
      <c r="D242" s="20"/>
      <c r="E242" s="20"/>
      <c r="F242" s="20">
        <v>2000</v>
      </c>
      <c r="G242" s="85"/>
      <c r="I242" s="12"/>
    </row>
    <row r="243" spans="1:10" s="30" customFormat="1" ht="15.75" customHeight="1">
      <c r="A243" s="59" t="s">
        <v>109</v>
      </c>
      <c r="B243" s="39" t="s">
        <v>110</v>
      </c>
      <c r="C243" s="24">
        <f>SUM(C238:C242)</f>
        <v>594200</v>
      </c>
      <c r="D243" s="24"/>
      <c r="E243" s="24">
        <f>SUM(E238:E242)</f>
        <v>400000</v>
      </c>
      <c r="F243" s="24">
        <f>SUM(F238:F242)</f>
        <v>994200</v>
      </c>
      <c r="G243" s="86"/>
      <c r="I243" s="12"/>
    </row>
    <row r="244" spans="1:10" s="10" customFormat="1" ht="15.75" customHeight="1">
      <c r="A244" s="161" t="s">
        <v>76</v>
      </c>
      <c r="B244" s="162"/>
      <c r="C244" s="55">
        <f>C243</f>
        <v>594200</v>
      </c>
      <c r="D244" s="55"/>
      <c r="E244" s="55">
        <f>SUM(E243)</f>
        <v>400000</v>
      </c>
      <c r="F244" s="55">
        <f>F243</f>
        <v>994200</v>
      </c>
      <c r="G244" s="72"/>
      <c r="I244" s="12"/>
      <c r="J244" s="68"/>
    </row>
    <row r="245" spans="1:10" s="12" customFormat="1" ht="15.75" customHeight="1">
      <c r="A245" s="34"/>
      <c r="B245" s="7"/>
      <c r="C245" s="11"/>
      <c r="D245" s="11"/>
      <c r="E245" s="11"/>
      <c r="F245" s="11"/>
      <c r="G245" s="11"/>
    </row>
    <row r="246" spans="1:10" ht="15.75" customHeight="1">
      <c r="A246" s="158" t="s">
        <v>155</v>
      </c>
      <c r="B246" s="164" t="s">
        <v>159</v>
      </c>
      <c r="C246" s="166" t="s">
        <v>8</v>
      </c>
      <c r="D246" s="155" t="s">
        <v>189</v>
      </c>
      <c r="E246" s="155" t="s">
        <v>209</v>
      </c>
      <c r="F246" s="155" t="s">
        <v>188</v>
      </c>
      <c r="G246" s="83"/>
      <c r="H246" s="12"/>
      <c r="I246" s="12"/>
      <c r="J246" s="12"/>
    </row>
    <row r="247" spans="1:10" ht="15.75" customHeight="1">
      <c r="A247" s="158"/>
      <c r="B247" s="164"/>
      <c r="C247" s="166"/>
      <c r="D247" s="156"/>
      <c r="E247" s="156"/>
      <c r="F247" s="156"/>
      <c r="G247" s="83"/>
      <c r="H247" s="12"/>
      <c r="I247" s="12"/>
      <c r="J247" s="12"/>
    </row>
    <row r="248" spans="1:10" ht="15.75" customHeight="1">
      <c r="A248" s="171"/>
      <c r="B248" s="169"/>
      <c r="C248" s="155"/>
      <c r="D248" s="156"/>
      <c r="E248" s="156"/>
      <c r="F248" s="156"/>
      <c r="G248" s="83"/>
      <c r="H248" s="12"/>
      <c r="I248" s="12"/>
      <c r="J248" s="12"/>
    </row>
    <row r="249" spans="1:10" s="8" customFormat="1" ht="20.100000000000001" customHeight="1">
      <c r="A249" s="180" t="s">
        <v>30</v>
      </c>
      <c r="B249" s="180"/>
      <c r="C249" s="180"/>
      <c r="D249" s="180"/>
      <c r="E249" s="180"/>
      <c r="F249" s="180"/>
      <c r="G249" s="180"/>
      <c r="H249" s="180"/>
      <c r="I249" s="180"/>
      <c r="J249" s="180"/>
    </row>
    <row r="250" spans="1:10" s="27" customFormat="1" ht="15.75" customHeight="1">
      <c r="A250" s="115" t="s">
        <v>58</v>
      </c>
      <c r="B250" s="123" t="s">
        <v>4</v>
      </c>
      <c r="C250" s="124">
        <v>4378576</v>
      </c>
      <c r="D250" s="124">
        <v>127500</v>
      </c>
      <c r="E250" s="124">
        <v>170000</v>
      </c>
      <c r="F250" s="124">
        <v>4676076</v>
      </c>
      <c r="G250" s="91"/>
      <c r="H250" s="30"/>
      <c r="I250" s="12"/>
      <c r="J250" s="30"/>
    </row>
    <row r="251" spans="1:10" s="27" customFormat="1" ht="15.75" customHeight="1">
      <c r="A251" s="59" t="s">
        <v>70</v>
      </c>
      <c r="B251" s="45" t="s">
        <v>10</v>
      </c>
      <c r="C251" s="41">
        <v>1000488</v>
      </c>
      <c r="D251" s="41">
        <v>28050</v>
      </c>
      <c r="E251" s="41">
        <v>40000</v>
      </c>
      <c r="F251" s="41">
        <v>1068538</v>
      </c>
      <c r="G251" s="91"/>
      <c r="H251" s="30"/>
      <c r="I251" s="12"/>
      <c r="J251" s="30"/>
    </row>
    <row r="252" spans="1:10" s="16" customFormat="1" ht="15.75" customHeight="1">
      <c r="A252" s="40" t="s">
        <v>54</v>
      </c>
      <c r="B252" s="44" t="s">
        <v>72</v>
      </c>
      <c r="C252" s="21">
        <v>350000</v>
      </c>
      <c r="D252" s="21"/>
      <c r="E252" s="21">
        <v>-138400</v>
      </c>
      <c r="F252" s="21">
        <v>211600</v>
      </c>
      <c r="G252" s="90"/>
      <c r="H252" s="17"/>
      <c r="I252" s="12"/>
      <c r="J252" s="17"/>
    </row>
    <row r="253" spans="1:10" s="16" customFormat="1" ht="15.75" customHeight="1">
      <c r="A253" s="40" t="s">
        <v>53</v>
      </c>
      <c r="B253" s="44" t="s">
        <v>63</v>
      </c>
      <c r="C253" s="21">
        <v>90000</v>
      </c>
      <c r="D253" s="21"/>
      <c r="E253" s="21"/>
      <c r="F253" s="21">
        <v>90000</v>
      </c>
      <c r="G253" s="90"/>
      <c r="H253" s="17"/>
      <c r="I253" s="12"/>
      <c r="J253" s="17"/>
    </row>
    <row r="254" spans="1:10" s="16" customFormat="1" ht="15.75" customHeight="1">
      <c r="A254" s="40" t="s">
        <v>64</v>
      </c>
      <c r="B254" s="44" t="s">
        <v>75</v>
      </c>
      <c r="C254" s="21">
        <v>1442852</v>
      </c>
      <c r="D254" s="21"/>
      <c r="E254" s="21">
        <v>43665</v>
      </c>
      <c r="F254" s="21">
        <v>1486517</v>
      </c>
      <c r="G254" s="90"/>
      <c r="H254" s="17"/>
      <c r="I254" s="12"/>
      <c r="J254" s="17"/>
    </row>
    <row r="255" spans="1:10" s="16" customFormat="1" ht="15.75" customHeight="1">
      <c r="A255" s="40" t="s">
        <v>68</v>
      </c>
      <c r="B255" s="44" t="s">
        <v>140</v>
      </c>
      <c r="C255" s="21">
        <v>553220</v>
      </c>
      <c r="D255" s="21"/>
      <c r="E255" s="21">
        <v>-67965</v>
      </c>
      <c r="F255" s="21">
        <v>485255</v>
      </c>
      <c r="G255" s="90"/>
      <c r="H255" s="17"/>
      <c r="I255" s="12"/>
      <c r="J255" s="17"/>
    </row>
    <row r="256" spans="1:10" s="16" customFormat="1" ht="15.75" customHeight="1">
      <c r="A256" s="40" t="s">
        <v>66</v>
      </c>
      <c r="B256" s="44" t="s">
        <v>111</v>
      </c>
      <c r="C256" s="21">
        <v>25000</v>
      </c>
      <c r="D256" s="21"/>
      <c r="E256" s="21"/>
      <c r="F256" s="21">
        <v>25000</v>
      </c>
      <c r="G256" s="90"/>
      <c r="H256" s="17"/>
      <c r="I256" s="12"/>
      <c r="J256" s="17"/>
    </row>
    <row r="257" spans="1:10" s="27" customFormat="1" ht="15.75" customHeight="1">
      <c r="A257" s="59" t="s">
        <v>69</v>
      </c>
      <c r="B257" s="45" t="s">
        <v>1</v>
      </c>
      <c r="C257" s="41">
        <f>SUM(C252:C256)</f>
        <v>2461072</v>
      </c>
      <c r="D257" s="41"/>
      <c r="E257" s="41">
        <f>SUM(E252:E256)</f>
        <v>-162700</v>
      </c>
      <c r="F257" s="41">
        <f>SUM(F252:F256)</f>
        <v>2298372</v>
      </c>
      <c r="G257" s="91"/>
      <c r="H257" s="30"/>
      <c r="I257" s="12"/>
      <c r="J257" s="30"/>
    </row>
    <row r="258" spans="1:10" s="27" customFormat="1" ht="15.75" customHeight="1">
      <c r="A258" s="40" t="s">
        <v>55</v>
      </c>
      <c r="B258" s="140" t="s">
        <v>170</v>
      </c>
      <c r="C258" s="21"/>
      <c r="D258" s="21"/>
      <c r="E258" s="21">
        <v>138400</v>
      </c>
      <c r="F258" s="21">
        <v>138400</v>
      </c>
      <c r="G258" s="91"/>
      <c r="H258" s="30"/>
      <c r="I258" s="12"/>
      <c r="J258" s="30"/>
    </row>
    <row r="259" spans="1:10" s="27" customFormat="1" ht="15.75" customHeight="1">
      <c r="A259" s="40" t="s">
        <v>212</v>
      </c>
      <c r="B259" s="140" t="s">
        <v>228</v>
      </c>
      <c r="C259" s="21"/>
      <c r="D259" s="21"/>
      <c r="E259" s="21">
        <v>24300</v>
      </c>
      <c r="F259" s="21">
        <v>24300</v>
      </c>
      <c r="G259" s="91"/>
      <c r="H259" s="30"/>
      <c r="I259" s="12"/>
      <c r="J259" s="30"/>
    </row>
    <row r="260" spans="1:10" s="27" customFormat="1" ht="15.75" customHeight="1">
      <c r="A260" s="59" t="s">
        <v>55</v>
      </c>
      <c r="B260" s="139" t="s">
        <v>229</v>
      </c>
      <c r="C260" s="41"/>
      <c r="D260" s="41"/>
      <c r="E260" s="41">
        <f>SUM(E258:E259)</f>
        <v>162700</v>
      </c>
      <c r="F260" s="41">
        <f>SUM(F258:F259)</f>
        <v>162700</v>
      </c>
      <c r="G260" s="91"/>
      <c r="H260" s="30"/>
      <c r="I260" s="12"/>
      <c r="J260" s="30"/>
    </row>
    <row r="261" spans="1:10" s="4" customFormat="1" ht="15.75" customHeight="1">
      <c r="A261" s="161" t="s">
        <v>76</v>
      </c>
      <c r="B261" s="162"/>
      <c r="C261" s="55">
        <f>SUM(C250,C251,C257)</f>
        <v>7840136</v>
      </c>
      <c r="D261" s="55">
        <f>D250+D251</f>
        <v>155550</v>
      </c>
      <c r="E261" s="55">
        <f>E250+E251+E260</f>
        <v>372700</v>
      </c>
      <c r="F261" s="55">
        <f>SUM(F250,F251,F257,F260)</f>
        <v>8205686</v>
      </c>
      <c r="G261" s="72"/>
      <c r="H261" s="10"/>
      <c r="I261" s="12"/>
      <c r="J261" s="68"/>
    </row>
    <row r="262" spans="1:10" s="8" customFormat="1" ht="15.75" customHeight="1">
      <c r="A262" s="34"/>
      <c r="B262" s="7"/>
      <c r="C262" s="11"/>
      <c r="D262" s="11"/>
      <c r="E262" s="11"/>
      <c r="F262" s="11"/>
      <c r="G262" s="11"/>
      <c r="I262" s="12"/>
    </row>
    <row r="263" spans="1:10" s="8" customFormat="1" ht="15.75" customHeight="1">
      <c r="A263" s="158" t="s">
        <v>155</v>
      </c>
      <c r="B263" s="164" t="s">
        <v>197</v>
      </c>
      <c r="C263" s="166" t="s">
        <v>8</v>
      </c>
      <c r="D263" s="155" t="s">
        <v>189</v>
      </c>
      <c r="E263" s="155" t="s">
        <v>209</v>
      </c>
      <c r="F263" s="155" t="s">
        <v>188</v>
      </c>
      <c r="G263" s="83"/>
      <c r="I263" s="12"/>
    </row>
    <row r="264" spans="1:10" s="8" customFormat="1" ht="15.75" customHeight="1">
      <c r="A264" s="158"/>
      <c r="B264" s="164"/>
      <c r="C264" s="166"/>
      <c r="D264" s="156"/>
      <c r="E264" s="156"/>
      <c r="F264" s="156"/>
      <c r="G264" s="83"/>
      <c r="I264" s="12"/>
    </row>
    <row r="265" spans="1:10" s="8" customFormat="1" ht="15.75" customHeight="1">
      <c r="A265" s="171"/>
      <c r="B265" s="169"/>
      <c r="C265" s="170"/>
      <c r="D265" s="156"/>
      <c r="E265" s="156"/>
      <c r="F265" s="156"/>
      <c r="G265" s="84"/>
      <c r="I265" s="12"/>
    </row>
    <row r="266" spans="1:10" s="8" customFormat="1" ht="20.100000000000001" customHeight="1">
      <c r="A266" s="163" t="s">
        <v>30</v>
      </c>
      <c r="B266" s="163"/>
      <c r="C266" s="163"/>
      <c r="D266" s="163"/>
      <c r="E266" s="163"/>
      <c r="F266" s="163"/>
      <c r="G266" s="163"/>
      <c r="H266" s="163"/>
      <c r="I266" s="163"/>
      <c r="J266" s="163"/>
    </row>
    <row r="267" spans="1:10" s="30" customFormat="1" ht="15.75" customHeight="1">
      <c r="A267" s="115" t="s">
        <v>58</v>
      </c>
      <c r="B267" s="123" t="s">
        <v>4</v>
      </c>
      <c r="C267" s="124">
        <v>2080688</v>
      </c>
      <c r="D267" s="124"/>
      <c r="E267" s="124">
        <v>60000</v>
      </c>
      <c r="F267" s="124">
        <v>2140688</v>
      </c>
      <c r="G267" s="91"/>
      <c r="I267" s="12"/>
    </row>
    <row r="268" spans="1:10" s="30" customFormat="1" ht="15.75" customHeight="1">
      <c r="A268" s="59" t="s">
        <v>70</v>
      </c>
      <c r="B268" s="45" t="s">
        <v>6</v>
      </c>
      <c r="C268" s="41">
        <v>476352</v>
      </c>
      <c r="D268" s="41"/>
      <c r="E268" s="41">
        <v>14000</v>
      </c>
      <c r="F268" s="41">
        <v>490352</v>
      </c>
      <c r="G268" s="91"/>
      <c r="I268" s="12"/>
    </row>
    <row r="269" spans="1:10" s="17" customFormat="1" ht="15.75" customHeight="1">
      <c r="A269" s="40" t="s">
        <v>54</v>
      </c>
      <c r="B269" s="44" t="s">
        <v>72</v>
      </c>
      <c r="C269" s="21">
        <v>345000</v>
      </c>
      <c r="D269" s="21"/>
      <c r="E269" s="21"/>
      <c r="F269" s="21">
        <v>345000</v>
      </c>
      <c r="G269" s="90"/>
      <c r="I269" s="12"/>
    </row>
    <row r="270" spans="1:10" s="17" customFormat="1" ht="15.75" customHeight="1">
      <c r="A270" s="40" t="s">
        <v>53</v>
      </c>
      <c r="B270" s="44" t="s">
        <v>63</v>
      </c>
      <c r="C270" s="21">
        <v>31176</v>
      </c>
      <c r="D270" s="21"/>
      <c r="E270" s="21"/>
      <c r="F270" s="21">
        <v>31176</v>
      </c>
      <c r="G270" s="90"/>
      <c r="I270" s="12"/>
    </row>
    <row r="271" spans="1:10" s="17" customFormat="1" ht="15.75" customHeight="1">
      <c r="A271" s="40" t="s">
        <v>64</v>
      </c>
      <c r="B271" s="44" t="s">
        <v>75</v>
      </c>
      <c r="C271" s="21">
        <v>854375</v>
      </c>
      <c r="D271" s="21"/>
      <c r="E271" s="21"/>
      <c r="F271" s="21">
        <v>854375</v>
      </c>
      <c r="G271" s="90"/>
      <c r="I271" s="12"/>
    </row>
    <row r="272" spans="1:10" s="17" customFormat="1" ht="15.75" customHeight="1">
      <c r="A272" s="40" t="s">
        <v>68</v>
      </c>
      <c r="B272" s="44" t="s">
        <v>140</v>
      </c>
      <c r="C272" s="21">
        <v>329981</v>
      </c>
      <c r="D272" s="21"/>
      <c r="E272" s="21"/>
      <c r="F272" s="21">
        <v>329981</v>
      </c>
      <c r="G272" s="90"/>
      <c r="I272" s="12"/>
    </row>
    <row r="273" spans="1:10" s="17" customFormat="1" ht="15.75" customHeight="1">
      <c r="A273" s="40" t="s">
        <v>66</v>
      </c>
      <c r="B273" s="44" t="s">
        <v>112</v>
      </c>
      <c r="C273" s="21">
        <v>25000</v>
      </c>
      <c r="D273" s="21"/>
      <c r="E273" s="21"/>
      <c r="F273" s="21">
        <v>25000</v>
      </c>
      <c r="G273" s="90"/>
      <c r="I273" s="12"/>
    </row>
    <row r="274" spans="1:10" s="30" customFormat="1" ht="15.75" customHeight="1">
      <c r="A274" s="59" t="s">
        <v>69</v>
      </c>
      <c r="B274" s="45" t="s">
        <v>35</v>
      </c>
      <c r="C274" s="41">
        <f>SUM(C269:C273)</f>
        <v>1585532</v>
      </c>
      <c r="D274" s="41"/>
      <c r="E274" s="41"/>
      <c r="F274" s="41">
        <f>SUM(F269:F273)</f>
        <v>1585532</v>
      </c>
      <c r="G274" s="91"/>
      <c r="I274" s="12"/>
    </row>
    <row r="275" spans="1:10" s="10" customFormat="1" ht="15.75" customHeight="1">
      <c r="A275" s="161" t="s">
        <v>76</v>
      </c>
      <c r="B275" s="162"/>
      <c r="C275" s="55">
        <f>C267+C268+C274</f>
        <v>4142572</v>
      </c>
      <c r="D275" s="55"/>
      <c r="E275" s="55">
        <f>E267+E268</f>
        <v>74000</v>
      </c>
      <c r="F275" s="55">
        <f>F267+F268+F274</f>
        <v>4216572</v>
      </c>
      <c r="G275" s="72"/>
      <c r="I275" s="12"/>
      <c r="J275" s="68"/>
    </row>
    <row r="276" spans="1:10" ht="15.75" customHeight="1">
      <c r="B276" s="48"/>
      <c r="C276" s="49"/>
      <c r="D276" s="49"/>
      <c r="E276" s="49"/>
      <c r="F276" s="49"/>
      <c r="G276" s="49"/>
      <c r="H276" s="12"/>
      <c r="I276" s="12"/>
      <c r="J276" s="12"/>
    </row>
    <row r="277" spans="1:10" ht="15.75" customHeight="1">
      <c r="A277" s="158" t="s">
        <v>155</v>
      </c>
      <c r="B277" s="164" t="s">
        <v>196</v>
      </c>
      <c r="C277" s="166" t="s">
        <v>8</v>
      </c>
      <c r="D277" s="155" t="s">
        <v>189</v>
      </c>
      <c r="E277" s="155" t="s">
        <v>209</v>
      </c>
      <c r="F277" s="155" t="s">
        <v>188</v>
      </c>
      <c r="G277" s="83"/>
      <c r="H277" s="12"/>
      <c r="I277" s="12"/>
      <c r="J277" s="12"/>
    </row>
    <row r="278" spans="1:10" ht="15.75" customHeight="1">
      <c r="A278" s="158"/>
      <c r="B278" s="164"/>
      <c r="C278" s="166"/>
      <c r="D278" s="156"/>
      <c r="E278" s="156"/>
      <c r="F278" s="156"/>
      <c r="G278" s="83"/>
      <c r="H278" s="12"/>
      <c r="I278" s="12"/>
      <c r="J278" s="12"/>
    </row>
    <row r="279" spans="1:10" ht="15.75" customHeight="1">
      <c r="A279" s="171"/>
      <c r="B279" s="169"/>
      <c r="C279" s="170"/>
      <c r="D279" s="156"/>
      <c r="E279" s="156"/>
      <c r="F279" s="156"/>
      <c r="G279" s="84"/>
      <c r="H279" s="12"/>
      <c r="I279" s="12"/>
      <c r="J279" s="12"/>
    </row>
    <row r="280" spans="1:10" s="5" customFormat="1" ht="20.100000000000001" customHeight="1">
      <c r="A280" s="180" t="s">
        <v>30</v>
      </c>
      <c r="B280" s="180"/>
      <c r="C280" s="180"/>
      <c r="D280" s="180"/>
      <c r="E280" s="180"/>
      <c r="F280" s="180"/>
      <c r="G280" s="180"/>
      <c r="H280" s="180"/>
      <c r="I280" s="180"/>
      <c r="J280" s="180"/>
    </row>
    <row r="281" spans="1:10" s="27" customFormat="1" ht="15.75" customHeight="1">
      <c r="A281" s="115" t="s">
        <v>58</v>
      </c>
      <c r="B281" s="123" t="s">
        <v>4</v>
      </c>
      <c r="C281" s="124">
        <v>300000</v>
      </c>
      <c r="D281" s="124"/>
      <c r="E281" s="124"/>
      <c r="F281" s="124">
        <v>300000</v>
      </c>
      <c r="G281" s="91"/>
      <c r="H281" s="30"/>
      <c r="I281" s="12"/>
      <c r="J281" s="30"/>
    </row>
    <row r="282" spans="1:10" s="27" customFormat="1" ht="15.75" customHeight="1">
      <c r="A282" s="59" t="s">
        <v>70</v>
      </c>
      <c r="B282" s="45" t="s">
        <v>5</v>
      </c>
      <c r="C282" s="41">
        <v>66000</v>
      </c>
      <c r="D282" s="41"/>
      <c r="E282" s="41"/>
      <c r="F282" s="41">
        <v>66000</v>
      </c>
      <c r="G282" s="91"/>
      <c r="H282" s="30"/>
      <c r="I282" s="12"/>
      <c r="J282" s="30"/>
    </row>
    <row r="283" spans="1:10" s="16" customFormat="1" ht="15.75" customHeight="1">
      <c r="A283" s="40" t="s">
        <v>49</v>
      </c>
      <c r="B283" s="25" t="s">
        <v>72</v>
      </c>
      <c r="C283" s="20">
        <v>355400</v>
      </c>
      <c r="D283" s="20"/>
      <c r="E283" s="20">
        <v>10000</v>
      </c>
      <c r="F283" s="20">
        <v>365400</v>
      </c>
      <c r="G283" s="85"/>
      <c r="H283" s="17"/>
      <c r="I283" s="12"/>
      <c r="J283" s="17"/>
    </row>
    <row r="284" spans="1:10" s="16" customFormat="1" ht="15.75" customHeight="1">
      <c r="A284" s="40" t="s">
        <v>68</v>
      </c>
      <c r="B284" s="25" t="s">
        <v>140</v>
      </c>
      <c r="C284" s="20">
        <v>17770</v>
      </c>
      <c r="D284" s="20"/>
      <c r="E284" s="20">
        <v>500</v>
      </c>
      <c r="F284" s="20">
        <v>18270</v>
      </c>
      <c r="G284" s="85"/>
      <c r="H284" s="17"/>
      <c r="I284" s="12"/>
      <c r="J284" s="17"/>
    </row>
    <row r="285" spans="1:10" s="27" customFormat="1" ht="15.75" customHeight="1">
      <c r="A285" s="59" t="s">
        <v>69</v>
      </c>
      <c r="B285" s="39" t="s">
        <v>7</v>
      </c>
      <c r="C285" s="24">
        <f>SUM(C283+C284)</f>
        <v>373170</v>
      </c>
      <c r="D285" s="24"/>
      <c r="E285" s="24">
        <f>SUM(E283:E284)</f>
        <v>10500</v>
      </c>
      <c r="F285" s="24">
        <f>SUM(F283+F284)</f>
        <v>383670</v>
      </c>
      <c r="G285" s="86"/>
      <c r="H285" s="30"/>
      <c r="I285" s="12"/>
      <c r="J285" s="30"/>
    </row>
    <row r="286" spans="1:10" s="4" customFormat="1" ht="15.75" customHeight="1">
      <c r="A286" s="161" t="s">
        <v>76</v>
      </c>
      <c r="B286" s="162"/>
      <c r="C286" s="55">
        <f>SUM(C281,C282,C285)</f>
        <v>739170</v>
      </c>
      <c r="D286" s="55"/>
      <c r="E286" s="55">
        <f>SUM(E285)</f>
        <v>10500</v>
      </c>
      <c r="F286" s="55">
        <f>SUM(F281,F282,F285)</f>
        <v>749670</v>
      </c>
      <c r="G286" s="72"/>
      <c r="H286" s="10"/>
      <c r="I286" s="12"/>
      <c r="J286" s="68"/>
    </row>
    <row r="287" spans="1:10" s="8" customFormat="1" ht="15.75" customHeight="1">
      <c r="A287" s="34"/>
      <c r="B287" s="7"/>
      <c r="C287" s="11"/>
      <c r="D287" s="11"/>
      <c r="E287" s="11"/>
      <c r="F287" s="11"/>
      <c r="G287" s="11"/>
      <c r="I287" s="12"/>
    </row>
    <row r="288" spans="1:10" s="5" customFormat="1" ht="15.75" customHeight="1">
      <c r="A288" s="158" t="s">
        <v>155</v>
      </c>
      <c r="B288" s="164" t="s">
        <v>146</v>
      </c>
      <c r="C288" s="166" t="s">
        <v>8</v>
      </c>
      <c r="D288" s="155" t="s">
        <v>189</v>
      </c>
      <c r="E288" s="155" t="s">
        <v>209</v>
      </c>
      <c r="F288" s="155" t="s">
        <v>188</v>
      </c>
      <c r="G288" s="83"/>
      <c r="H288" s="8"/>
      <c r="I288" s="12"/>
      <c r="J288" s="8"/>
    </row>
    <row r="289" spans="1:10" s="5" customFormat="1" ht="15.75" customHeight="1">
      <c r="A289" s="158"/>
      <c r="B289" s="164"/>
      <c r="C289" s="166"/>
      <c r="D289" s="156"/>
      <c r="E289" s="156"/>
      <c r="F289" s="156"/>
      <c r="G289" s="83"/>
      <c r="H289" s="8"/>
      <c r="I289" s="12"/>
      <c r="J289" s="8"/>
    </row>
    <row r="290" spans="1:10" s="5" customFormat="1" ht="15.75" customHeight="1">
      <c r="A290" s="171"/>
      <c r="B290" s="169"/>
      <c r="C290" s="170"/>
      <c r="D290" s="156"/>
      <c r="E290" s="156"/>
      <c r="F290" s="156"/>
      <c r="G290" s="84"/>
      <c r="H290" s="8"/>
      <c r="I290" s="12"/>
      <c r="J290" s="8"/>
    </row>
    <row r="291" spans="1:10" s="5" customFormat="1" ht="20.100000000000001" customHeight="1">
      <c r="A291" s="180" t="s">
        <v>30</v>
      </c>
      <c r="B291" s="180"/>
      <c r="C291" s="180"/>
      <c r="D291" s="180"/>
      <c r="E291" s="180"/>
      <c r="F291" s="180"/>
      <c r="G291" s="180"/>
      <c r="H291" s="180"/>
      <c r="I291" s="180"/>
      <c r="J291" s="180"/>
    </row>
    <row r="292" spans="1:10" s="5" customFormat="1" ht="15.75" customHeight="1">
      <c r="A292" s="109" t="s">
        <v>54</v>
      </c>
      <c r="B292" s="109" t="s">
        <v>72</v>
      </c>
      <c r="C292" s="110">
        <v>150000</v>
      </c>
      <c r="D292" s="110">
        <v>50000</v>
      </c>
      <c r="E292" s="110">
        <v>38000</v>
      </c>
      <c r="F292" s="110">
        <v>238000</v>
      </c>
      <c r="G292" s="87"/>
      <c r="H292" s="8"/>
      <c r="I292" s="12"/>
      <c r="J292" s="8"/>
    </row>
    <row r="293" spans="1:10" s="16" customFormat="1" ht="15.75" customHeight="1">
      <c r="A293" s="40" t="s">
        <v>64</v>
      </c>
      <c r="B293" s="25" t="s">
        <v>75</v>
      </c>
      <c r="C293" s="20">
        <v>1636613</v>
      </c>
      <c r="D293" s="20"/>
      <c r="E293" s="20">
        <v>-423613</v>
      </c>
      <c r="F293" s="20">
        <v>1213000</v>
      </c>
      <c r="G293" s="85"/>
      <c r="H293" s="17"/>
      <c r="I293" s="12"/>
      <c r="J293" s="17"/>
    </row>
    <row r="294" spans="1:10" s="16" customFormat="1" ht="15.75" customHeight="1">
      <c r="A294" s="40" t="s">
        <v>53</v>
      </c>
      <c r="B294" s="25" t="s">
        <v>63</v>
      </c>
      <c r="C294" s="20">
        <v>52600</v>
      </c>
      <c r="D294" s="20"/>
      <c r="E294" s="20">
        <v>2876</v>
      </c>
      <c r="F294" s="20">
        <v>55476</v>
      </c>
      <c r="G294" s="85"/>
      <c r="H294" s="17"/>
      <c r="I294" s="12"/>
      <c r="J294" s="17"/>
    </row>
    <row r="295" spans="1:10" s="16" customFormat="1" ht="15.75" customHeight="1">
      <c r="A295" s="40" t="s">
        <v>68</v>
      </c>
      <c r="B295" s="25" t="s">
        <v>140</v>
      </c>
      <c r="C295" s="20">
        <v>588369</v>
      </c>
      <c r="D295" s="20"/>
      <c r="E295" s="20">
        <v>-160848</v>
      </c>
      <c r="F295" s="20">
        <v>427521</v>
      </c>
      <c r="G295" s="85"/>
      <c r="H295" s="17"/>
      <c r="I295" s="12"/>
      <c r="J295" s="17"/>
    </row>
    <row r="296" spans="1:10" s="27" customFormat="1" ht="15.75" customHeight="1">
      <c r="A296" s="59" t="s">
        <v>69</v>
      </c>
      <c r="B296" s="39" t="s">
        <v>1</v>
      </c>
      <c r="C296" s="24">
        <f>SUM(C292:C295)</f>
        <v>2427582</v>
      </c>
      <c r="D296" s="24">
        <f>SUM(D292:D295)</f>
        <v>50000</v>
      </c>
      <c r="E296" s="24">
        <f>SUM(E292:E295)</f>
        <v>-543585</v>
      </c>
      <c r="F296" s="24">
        <f>SUM(F292:F295)</f>
        <v>1933997</v>
      </c>
      <c r="G296" s="86"/>
      <c r="H296" s="30"/>
      <c r="I296" s="12"/>
      <c r="J296" s="30"/>
    </row>
    <row r="297" spans="1:10" s="27" customFormat="1" ht="15.75" customHeight="1">
      <c r="A297" s="134" t="s">
        <v>55</v>
      </c>
      <c r="B297" s="76" t="s">
        <v>200</v>
      </c>
      <c r="C297" s="24"/>
      <c r="D297" s="24">
        <v>59690</v>
      </c>
      <c r="E297" s="24"/>
      <c r="F297" s="24">
        <v>59690</v>
      </c>
      <c r="G297" s="86"/>
      <c r="H297" s="30"/>
      <c r="I297" s="12"/>
      <c r="J297" s="30"/>
    </row>
    <row r="298" spans="1:10" s="32" customFormat="1" ht="15.75" customHeight="1">
      <c r="A298" s="161" t="s">
        <v>76</v>
      </c>
      <c r="B298" s="162"/>
      <c r="C298" s="55">
        <f>SUM(C296)</f>
        <v>2427582</v>
      </c>
      <c r="D298" s="55">
        <f>SUM(D296:D297)</f>
        <v>109690</v>
      </c>
      <c r="E298" s="55">
        <f>SUM(E296:E297)</f>
        <v>-543585</v>
      </c>
      <c r="F298" s="55">
        <f>SUM(F296:F297)</f>
        <v>1993687</v>
      </c>
      <c r="G298" s="72"/>
      <c r="H298" s="146"/>
      <c r="I298" s="12"/>
      <c r="J298" s="148"/>
    </row>
    <row r="299" spans="1:10" s="8" customFormat="1" ht="15.75" customHeight="1">
      <c r="A299" s="34"/>
      <c r="B299" s="7"/>
      <c r="C299" s="11"/>
      <c r="D299" s="11"/>
      <c r="E299" s="11"/>
      <c r="F299" s="11"/>
      <c r="G299" s="11"/>
      <c r="I299" s="12"/>
    </row>
    <row r="300" spans="1:10" s="5" customFormat="1" ht="15.75" customHeight="1">
      <c r="A300" s="158" t="s">
        <v>155</v>
      </c>
      <c r="B300" s="164" t="s">
        <v>173</v>
      </c>
      <c r="C300" s="166" t="s">
        <v>8</v>
      </c>
      <c r="D300" s="155" t="s">
        <v>189</v>
      </c>
      <c r="E300" s="155" t="s">
        <v>209</v>
      </c>
      <c r="F300" s="155" t="s">
        <v>188</v>
      </c>
      <c r="G300" s="83"/>
      <c r="H300" s="8"/>
      <c r="I300" s="12"/>
      <c r="J300" s="8"/>
    </row>
    <row r="301" spans="1:10" s="5" customFormat="1" ht="15.75" customHeight="1">
      <c r="A301" s="158"/>
      <c r="B301" s="164"/>
      <c r="C301" s="166"/>
      <c r="D301" s="156"/>
      <c r="E301" s="156"/>
      <c r="F301" s="156"/>
      <c r="G301" s="83"/>
      <c r="H301" s="8"/>
      <c r="I301" s="12"/>
      <c r="J301" s="8"/>
    </row>
    <row r="302" spans="1:10" s="5" customFormat="1" ht="15.75" customHeight="1">
      <c r="A302" s="171"/>
      <c r="B302" s="169"/>
      <c r="C302" s="170"/>
      <c r="D302" s="156"/>
      <c r="E302" s="156"/>
      <c r="F302" s="156"/>
      <c r="G302" s="84"/>
      <c r="H302" s="8"/>
      <c r="I302" s="12"/>
      <c r="J302" s="8"/>
    </row>
    <row r="303" spans="1:10" s="5" customFormat="1" ht="20.100000000000001" customHeight="1">
      <c r="A303" s="180" t="s">
        <v>30</v>
      </c>
      <c r="B303" s="180"/>
      <c r="C303" s="180"/>
      <c r="D303" s="180"/>
      <c r="E303" s="180"/>
      <c r="F303" s="180"/>
      <c r="G303" s="180"/>
      <c r="H303" s="180"/>
      <c r="I303" s="180"/>
      <c r="J303" s="180"/>
    </row>
    <row r="304" spans="1:10" s="16" customFormat="1" ht="15.75" customHeight="1">
      <c r="A304" s="112" t="s">
        <v>54</v>
      </c>
      <c r="B304" s="119" t="s">
        <v>72</v>
      </c>
      <c r="C304" s="122">
        <v>400000</v>
      </c>
      <c r="D304" s="122">
        <v>-350000</v>
      </c>
      <c r="E304" s="122">
        <v>215000</v>
      </c>
      <c r="F304" s="122">
        <v>265000</v>
      </c>
      <c r="G304" s="90"/>
      <c r="H304" s="17"/>
      <c r="I304" s="12"/>
      <c r="J304" s="17"/>
    </row>
    <row r="305" spans="1:10" s="16" customFormat="1" ht="15.75" customHeight="1">
      <c r="A305" s="40" t="s">
        <v>64</v>
      </c>
      <c r="B305" s="44" t="s">
        <v>75</v>
      </c>
      <c r="C305" s="21">
        <v>1400000</v>
      </c>
      <c r="D305" s="21">
        <v>50000</v>
      </c>
      <c r="E305" s="21">
        <v>36653</v>
      </c>
      <c r="F305" s="21">
        <v>1486653</v>
      </c>
      <c r="G305" s="90"/>
      <c r="H305" s="17"/>
      <c r="I305" s="12"/>
      <c r="J305" s="17"/>
    </row>
    <row r="306" spans="1:10" s="16" customFormat="1" ht="15.75" customHeight="1">
      <c r="A306" s="40" t="s">
        <v>68</v>
      </c>
      <c r="B306" s="44" t="s">
        <v>147</v>
      </c>
      <c r="C306" s="21">
        <v>486000</v>
      </c>
      <c r="D306" s="21">
        <v>399000</v>
      </c>
      <c r="E306" s="21">
        <v>63347</v>
      </c>
      <c r="F306" s="21">
        <v>948347</v>
      </c>
      <c r="G306" s="90"/>
      <c r="H306" s="17"/>
      <c r="I306" s="12"/>
      <c r="J306" s="17"/>
    </row>
    <row r="307" spans="1:10" s="27" customFormat="1" ht="15.75" customHeight="1">
      <c r="A307" s="59" t="s">
        <v>69</v>
      </c>
      <c r="B307" s="45" t="s">
        <v>1</v>
      </c>
      <c r="C307" s="41">
        <f>C304+C305+C306</f>
        <v>2286000</v>
      </c>
      <c r="D307" s="41">
        <f>SUM(D304:D306)</f>
        <v>99000</v>
      </c>
      <c r="E307" s="41">
        <f>SUM(E304:E306)</f>
        <v>315000</v>
      </c>
      <c r="F307" s="41">
        <f>F304+F305+F306</f>
        <v>2700000</v>
      </c>
      <c r="G307" s="91"/>
      <c r="H307" s="30"/>
      <c r="I307" s="12"/>
      <c r="J307" s="30"/>
    </row>
    <row r="308" spans="1:10" s="4" customFormat="1" ht="15.75" customHeight="1">
      <c r="A308" s="161" t="s">
        <v>76</v>
      </c>
      <c r="B308" s="162"/>
      <c r="C308" s="55">
        <f>SUM(C307)</f>
        <v>2286000</v>
      </c>
      <c r="D308" s="55">
        <f>SUM(D307)</f>
        <v>99000</v>
      </c>
      <c r="E308" s="55">
        <f>SUM(E307)</f>
        <v>315000</v>
      </c>
      <c r="F308" s="55">
        <f>SUM(F307)</f>
        <v>2700000</v>
      </c>
      <c r="G308" s="72"/>
      <c r="H308" s="10"/>
      <c r="I308" s="12"/>
      <c r="J308" s="68"/>
    </row>
    <row r="309" spans="1:10" s="8" customFormat="1" ht="15.75" customHeight="1">
      <c r="A309" s="34"/>
      <c r="B309" s="7"/>
      <c r="C309" s="11"/>
      <c r="D309" s="11"/>
      <c r="E309" s="11"/>
      <c r="F309" s="11"/>
      <c r="G309" s="11"/>
      <c r="I309" s="12"/>
    </row>
    <row r="310" spans="1:10" s="13" customFormat="1" ht="15.75" customHeight="1">
      <c r="A310" s="158" t="s">
        <v>155</v>
      </c>
      <c r="B310" s="164" t="s">
        <v>174</v>
      </c>
      <c r="C310" s="166" t="s">
        <v>8</v>
      </c>
      <c r="D310" s="155" t="s">
        <v>189</v>
      </c>
      <c r="E310" s="155" t="s">
        <v>209</v>
      </c>
      <c r="F310" s="155" t="s">
        <v>188</v>
      </c>
      <c r="G310" s="83"/>
      <c r="H310" s="149"/>
      <c r="I310" s="12"/>
      <c r="J310" s="149"/>
    </row>
    <row r="311" spans="1:10" s="13" customFormat="1" ht="15.75" customHeight="1">
      <c r="A311" s="158"/>
      <c r="B311" s="164"/>
      <c r="C311" s="166"/>
      <c r="D311" s="156"/>
      <c r="E311" s="156"/>
      <c r="F311" s="156"/>
      <c r="G311" s="83"/>
      <c r="H311" s="149"/>
      <c r="I311" s="12"/>
      <c r="J311" s="149"/>
    </row>
    <row r="312" spans="1:10" s="13" customFormat="1" ht="15.75" customHeight="1">
      <c r="A312" s="171"/>
      <c r="B312" s="169"/>
      <c r="C312" s="170"/>
      <c r="D312" s="156"/>
      <c r="E312" s="156"/>
      <c r="F312" s="156"/>
      <c r="G312" s="84"/>
      <c r="H312" s="149"/>
      <c r="I312" s="12"/>
      <c r="J312" s="149"/>
    </row>
    <row r="313" spans="1:10" s="5" customFormat="1" ht="20.100000000000001" customHeight="1">
      <c r="A313" s="180" t="s">
        <v>30</v>
      </c>
      <c r="B313" s="180"/>
      <c r="C313" s="180"/>
      <c r="D313" s="180"/>
      <c r="E313" s="180"/>
      <c r="F313" s="180"/>
      <c r="G313" s="180"/>
      <c r="H313" s="180"/>
      <c r="I313" s="180"/>
      <c r="J313" s="180"/>
    </row>
    <row r="314" spans="1:10" s="27" customFormat="1" ht="15.75" customHeight="1">
      <c r="A314" s="115" t="s">
        <v>58</v>
      </c>
      <c r="B314" s="116" t="s">
        <v>4</v>
      </c>
      <c r="C314" s="118">
        <v>1678688</v>
      </c>
      <c r="D314" s="118"/>
      <c r="E314" s="118">
        <v>50000</v>
      </c>
      <c r="F314" s="118">
        <v>1728688</v>
      </c>
      <c r="G314" s="86"/>
      <c r="H314" s="30"/>
      <c r="I314" s="12"/>
      <c r="J314" s="30"/>
    </row>
    <row r="315" spans="1:10" s="27" customFormat="1" ht="15.75" customHeight="1">
      <c r="A315" s="59" t="s">
        <v>70</v>
      </c>
      <c r="B315" s="39" t="s">
        <v>6</v>
      </c>
      <c r="C315" s="24">
        <v>387912</v>
      </c>
      <c r="D315" s="24"/>
      <c r="E315" s="24">
        <v>-13000</v>
      </c>
      <c r="F315" s="24">
        <v>374912</v>
      </c>
      <c r="G315" s="86"/>
      <c r="H315" s="30"/>
      <c r="I315" s="12"/>
      <c r="J315" s="30"/>
    </row>
    <row r="316" spans="1:10" s="16" customFormat="1" ht="15.75" customHeight="1">
      <c r="A316" s="40" t="s">
        <v>54</v>
      </c>
      <c r="B316" s="25" t="s">
        <v>72</v>
      </c>
      <c r="C316" s="20">
        <v>330000</v>
      </c>
      <c r="D316" s="20"/>
      <c r="E316" s="20"/>
      <c r="F316" s="20">
        <v>330000</v>
      </c>
      <c r="G316" s="85"/>
      <c r="H316" s="17"/>
      <c r="I316" s="12"/>
      <c r="J316" s="17"/>
    </row>
    <row r="317" spans="1:10" s="16" customFormat="1" ht="15.75" customHeight="1">
      <c r="A317" s="40" t="s">
        <v>115</v>
      </c>
      <c r="B317" s="25" t="s">
        <v>75</v>
      </c>
      <c r="C317" s="20">
        <v>108400</v>
      </c>
      <c r="D317" s="20"/>
      <c r="E317" s="20"/>
      <c r="F317" s="20">
        <v>108400</v>
      </c>
      <c r="G317" s="85"/>
      <c r="H317" s="17"/>
      <c r="I317" s="12"/>
      <c r="J317" s="17"/>
    </row>
    <row r="318" spans="1:10" s="16" customFormat="1" ht="15.75" customHeight="1">
      <c r="A318" s="40" t="s">
        <v>68</v>
      </c>
      <c r="B318" s="25" t="s">
        <v>140</v>
      </c>
      <c r="C318" s="20">
        <v>219968</v>
      </c>
      <c r="D318" s="20"/>
      <c r="E318" s="20"/>
      <c r="F318" s="20">
        <v>219968</v>
      </c>
      <c r="G318" s="85"/>
      <c r="H318" s="17"/>
      <c r="I318" s="12"/>
      <c r="J318" s="17"/>
    </row>
    <row r="319" spans="1:10" s="27" customFormat="1" ht="15.75" customHeight="1">
      <c r="A319" s="59" t="s">
        <v>69</v>
      </c>
      <c r="B319" s="39" t="s">
        <v>7</v>
      </c>
      <c r="C319" s="24">
        <f>SUM(C316+C317+C318)</f>
        <v>658368</v>
      </c>
      <c r="D319" s="24"/>
      <c r="E319" s="24"/>
      <c r="F319" s="24">
        <f>SUM(F316+F317+F318)</f>
        <v>658368</v>
      </c>
      <c r="G319" s="86"/>
      <c r="H319" s="30"/>
      <c r="I319" s="12"/>
      <c r="J319" s="30"/>
    </row>
    <row r="320" spans="1:10" s="4" customFormat="1" ht="15.75" customHeight="1">
      <c r="A320" s="161" t="s">
        <v>76</v>
      </c>
      <c r="B320" s="162"/>
      <c r="C320" s="55">
        <f>C319+C315+C314</f>
        <v>2724968</v>
      </c>
      <c r="D320" s="55"/>
      <c r="E320" s="55">
        <f>E314+E315</f>
        <v>37000</v>
      </c>
      <c r="F320" s="55">
        <f>F319+F315+F314</f>
        <v>2761968</v>
      </c>
      <c r="G320" s="72"/>
      <c r="H320" s="10"/>
      <c r="I320" s="12"/>
      <c r="J320" s="68"/>
    </row>
    <row r="321" spans="1:10" s="4" customFormat="1" ht="15.75" customHeight="1">
      <c r="A321" s="71"/>
      <c r="B321" s="71"/>
      <c r="C321" s="72"/>
      <c r="D321" s="72"/>
      <c r="E321" s="72"/>
      <c r="F321" s="72"/>
      <c r="G321" s="72"/>
      <c r="H321" s="10"/>
      <c r="I321" s="12"/>
      <c r="J321" s="68"/>
    </row>
    <row r="322" spans="1:10" s="4" customFormat="1" ht="15.75" customHeight="1">
      <c r="A322" s="158" t="s">
        <v>155</v>
      </c>
      <c r="B322" s="164" t="s">
        <v>224</v>
      </c>
      <c r="C322" s="166" t="s">
        <v>8</v>
      </c>
      <c r="D322" s="155" t="s">
        <v>189</v>
      </c>
      <c r="E322" s="155" t="s">
        <v>209</v>
      </c>
      <c r="F322" s="155" t="s">
        <v>188</v>
      </c>
      <c r="G322" s="83"/>
      <c r="H322" s="14"/>
      <c r="I322" s="66"/>
      <c r="J322" s="14"/>
    </row>
    <row r="323" spans="1:10" s="4" customFormat="1" ht="15.75" customHeight="1">
      <c r="A323" s="158"/>
      <c r="B323" s="164"/>
      <c r="C323" s="166"/>
      <c r="D323" s="156"/>
      <c r="E323" s="156"/>
      <c r="F323" s="156"/>
      <c r="G323" s="83"/>
      <c r="H323" s="14"/>
      <c r="I323" s="66"/>
      <c r="J323" s="14"/>
    </row>
    <row r="324" spans="1:10" s="4" customFormat="1" ht="15.75" customHeight="1">
      <c r="A324" s="171"/>
      <c r="B324" s="169"/>
      <c r="C324" s="170"/>
      <c r="D324" s="156"/>
      <c r="E324" s="156"/>
      <c r="F324" s="156"/>
      <c r="G324" s="84"/>
      <c r="H324" s="14"/>
      <c r="I324" s="66"/>
      <c r="J324" s="14"/>
    </row>
    <row r="325" spans="1:10" s="4" customFormat="1" ht="15.75" customHeight="1">
      <c r="A325" s="180" t="s">
        <v>30</v>
      </c>
      <c r="B325" s="180"/>
      <c r="C325" s="180"/>
      <c r="D325" s="180"/>
      <c r="E325" s="180"/>
      <c r="F325" s="180"/>
      <c r="G325" s="180"/>
      <c r="H325" s="180"/>
      <c r="I325" s="180"/>
      <c r="J325" s="180"/>
    </row>
    <row r="326" spans="1:10" s="4" customFormat="1" ht="15.75" customHeight="1">
      <c r="A326" s="40" t="s">
        <v>64</v>
      </c>
      <c r="B326" s="25" t="s">
        <v>75</v>
      </c>
      <c r="C326" s="21"/>
      <c r="D326" s="21"/>
      <c r="E326" s="21">
        <v>2361520</v>
      </c>
      <c r="F326" s="21">
        <v>2361520</v>
      </c>
      <c r="G326" s="90"/>
      <c r="H326" s="17"/>
      <c r="I326" s="12"/>
      <c r="J326" s="17"/>
    </row>
    <row r="327" spans="1:10" s="4" customFormat="1" ht="15.75" customHeight="1">
      <c r="A327" s="40" t="s">
        <v>68</v>
      </c>
      <c r="B327" s="25" t="s">
        <v>140</v>
      </c>
      <c r="C327" s="21"/>
      <c r="D327" s="21"/>
      <c r="E327" s="21">
        <v>637610</v>
      </c>
      <c r="F327" s="21">
        <v>637610</v>
      </c>
      <c r="G327" s="90"/>
      <c r="H327" s="17"/>
      <c r="I327" s="12"/>
      <c r="J327" s="17"/>
    </row>
    <row r="328" spans="1:10" s="4" customFormat="1" ht="15.75" customHeight="1">
      <c r="A328" s="59" t="s">
        <v>69</v>
      </c>
      <c r="B328" s="39" t="s">
        <v>1</v>
      </c>
      <c r="C328" s="41"/>
      <c r="D328" s="41"/>
      <c r="E328" s="41">
        <f>SUM(E326:E327)</f>
        <v>2999130</v>
      </c>
      <c r="F328" s="41">
        <f>SUM(F326:F327)</f>
        <v>2999130</v>
      </c>
      <c r="G328" s="91"/>
      <c r="H328" s="30"/>
      <c r="I328" s="12"/>
      <c r="J328" s="30"/>
    </row>
    <row r="329" spans="1:10" s="4" customFormat="1" ht="15.75" customHeight="1">
      <c r="A329" s="40" t="s">
        <v>211</v>
      </c>
      <c r="B329" s="77" t="s">
        <v>225</v>
      </c>
      <c r="C329" s="21"/>
      <c r="D329" s="21"/>
      <c r="E329" s="21">
        <v>58928180</v>
      </c>
      <c r="F329" s="21">
        <v>58928180</v>
      </c>
      <c r="G329" s="91"/>
      <c r="H329" s="30"/>
      <c r="I329" s="12"/>
      <c r="J329" s="30"/>
    </row>
    <row r="330" spans="1:10" s="4" customFormat="1" ht="15.75" customHeight="1">
      <c r="A330" s="40" t="s">
        <v>212</v>
      </c>
      <c r="B330" s="77" t="s">
        <v>226</v>
      </c>
      <c r="C330" s="21"/>
      <c r="D330" s="21"/>
      <c r="E330" s="21">
        <v>15910562</v>
      </c>
      <c r="F330" s="21">
        <v>15910562</v>
      </c>
      <c r="G330" s="91"/>
      <c r="H330" s="30"/>
      <c r="I330" s="12"/>
      <c r="J330" s="30"/>
    </row>
    <row r="331" spans="1:10" s="4" customFormat="1" ht="15.75" customHeight="1">
      <c r="A331" s="59" t="s">
        <v>55</v>
      </c>
      <c r="B331" s="76" t="s">
        <v>227</v>
      </c>
      <c r="C331" s="41"/>
      <c r="D331" s="41"/>
      <c r="E331" s="41">
        <f>SUM(E329:E330)</f>
        <v>74838742</v>
      </c>
      <c r="F331" s="41">
        <f>SUM(F329:F330)</f>
        <v>74838742</v>
      </c>
      <c r="G331" s="91"/>
      <c r="H331" s="30"/>
      <c r="I331" s="12"/>
      <c r="J331" s="30"/>
    </row>
    <row r="332" spans="1:10" s="4" customFormat="1" ht="15.75" customHeight="1">
      <c r="A332" s="161" t="s">
        <v>76</v>
      </c>
      <c r="B332" s="162"/>
      <c r="C332" s="58"/>
      <c r="D332" s="58"/>
      <c r="E332" s="58">
        <f>E328+E331</f>
        <v>77837872</v>
      </c>
      <c r="F332" s="58">
        <f>F328+F331</f>
        <v>77837872</v>
      </c>
      <c r="G332" s="92"/>
      <c r="H332" s="34"/>
      <c r="I332" s="66"/>
      <c r="J332" s="67"/>
    </row>
    <row r="333" spans="1:10" s="4" customFormat="1" ht="15.75" customHeight="1">
      <c r="A333" s="71"/>
      <c r="B333" s="71"/>
      <c r="C333" s="72"/>
      <c r="D333" s="72"/>
      <c r="E333" s="72"/>
      <c r="F333" s="72"/>
      <c r="G333" s="72"/>
      <c r="H333" s="10"/>
      <c r="I333" s="12"/>
      <c r="J333" s="68"/>
    </row>
    <row r="334" spans="1:10" s="12" customFormat="1" ht="18">
      <c r="A334" s="34"/>
      <c r="B334" s="7"/>
      <c r="C334" s="11"/>
      <c r="D334" s="11"/>
      <c r="E334" s="11"/>
      <c r="F334" s="11"/>
      <c r="G334" s="11"/>
    </row>
    <row r="335" spans="1:10" ht="14.25" customHeight="1">
      <c r="A335" s="158" t="s">
        <v>155</v>
      </c>
      <c r="B335" s="163" t="s">
        <v>175</v>
      </c>
      <c r="C335" s="166" t="s">
        <v>8</v>
      </c>
      <c r="D335" s="155" t="s">
        <v>189</v>
      </c>
      <c r="E335" s="155" t="s">
        <v>209</v>
      </c>
      <c r="F335" s="155" t="s">
        <v>188</v>
      </c>
      <c r="G335" s="83"/>
      <c r="H335" s="12"/>
      <c r="I335" s="172"/>
      <c r="J335" s="172"/>
    </row>
    <row r="336" spans="1:10" ht="14.25">
      <c r="A336" s="158"/>
      <c r="B336" s="163"/>
      <c r="C336" s="165"/>
      <c r="D336" s="156"/>
      <c r="E336" s="156"/>
      <c r="F336" s="156"/>
      <c r="G336" s="104"/>
      <c r="H336" s="12"/>
      <c r="I336" s="12"/>
      <c r="J336" s="12"/>
    </row>
    <row r="337" spans="1:10" ht="14.25">
      <c r="A337" s="158"/>
      <c r="B337" s="163"/>
      <c r="C337" s="165"/>
      <c r="D337" s="157"/>
      <c r="E337" s="156"/>
      <c r="F337" s="157"/>
      <c r="G337" s="104"/>
      <c r="H337" s="12"/>
      <c r="I337" s="12"/>
      <c r="J337" s="12"/>
    </row>
    <row r="338" spans="1:10" ht="20.100000000000001" customHeight="1">
      <c r="A338" s="57" t="s">
        <v>101</v>
      </c>
      <c r="B338" s="63" t="s">
        <v>121</v>
      </c>
      <c r="C338" s="61">
        <f>C146</f>
        <v>50236456</v>
      </c>
      <c r="D338" s="61">
        <f>D146</f>
        <v>12324957</v>
      </c>
      <c r="E338" s="61">
        <f>E146</f>
        <v>107059</v>
      </c>
      <c r="F338" s="61">
        <f>F146</f>
        <v>62668472</v>
      </c>
      <c r="G338" s="105"/>
      <c r="H338" s="12"/>
      <c r="I338" s="12"/>
      <c r="J338" s="12"/>
    </row>
    <row r="339" spans="1:10" ht="20.100000000000001" customHeight="1">
      <c r="A339" s="57" t="s">
        <v>103</v>
      </c>
      <c r="B339" s="57" t="s">
        <v>122</v>
      </c>
      <c r="C339" s="61">
        <f>C154+C185+C222+C202</f>
        <v>11112579</v>
      </c>
      <c r="D339" s="61">
        <f>D154+D185+D222+D202+D81</f>
        <v>1000050</v>
      </c>
      <c r="E339" s="61">
        <f>E154+E185+E222+E81+E200</f>
        <v>494000</v>
      </c>
      <c r="F339" s="61">
        <f>F154+F185+F222+F81+F200</f>
        <v>12606629</v>
      </c>
      <c r="G339" s="105"/>
      <c r="H339" s="12"/>
      <c r="I339" s="12"/>
      <c r="J339" s="12"/>
    </row>
    <row r="340" spans="1:10" ht="20.100000000000001" customHeight="1">
      <c r="A340" s="57" t="s">
        <v>217</v>
      </c>
      <c r="B340" s="57" t="s">
        <v>218</v>
      </c>
      <c r="C340" s="61">
        <v>0</v>
      </c>
      <c r="D340" s="61">
        <v>0</v>
      </c>
      <c r="E340" s="61">
        <f>E147</f>
        <v>146274136</v>
      </c>
      <c r="F340" s="61">
        <f>F147</f>
        <v>146274136</v>
      </c>
      <c r="G340" s="105"/>
      <c r="H340" s="12"/>
      <c r="I340" s="12"/>
      <c r="J340" s="12"/>
    </row>
    <row r="341" spans="1:10" ht="20.100000000000001" customHeight="1">
      <c r="A341" s="57" t="s">
        <v>120</v>
      </c>
      <c r="B341" s="64" t="s">
        <v>123</v>
      </c>
      <c r="C341" s="61">
        <f>C138+C139</f>
        <v>53317130</v>
      </c>
      <c r="D341" s="61">
        <f>D138+D139</f>
        <v>0</v>
      </c>
      <c r="E341" s="61">
        <v>0</v>
      </c>
      <c r="F341" s="61">
        <f>F138+F139</f>
        <v>53317130</v>
      </c>
      <c r="G341" s="105"/>
      <c r="H341" s="12"/>
      <c r="I341" s="12"/>
      <c r="J341" s="12"/>
    </row>
    <row r="342" spans="1:10" ht="20.100000000000001" customHeight="1">
      <c r="A342" s="57" t="s">
        <v>47</v>
      </c>
      <c r="B342" s="64" t="s">
        <v>87</v>
      </c>
      <c r="C342" s="61">
        <f>C10+C39+C97</f>
        <v>12290531</v>
      </c>
      <c r="D342" s="61">
        <f>D10+D39+D97</f>
        <v>635514</v>
      </c>
      <c r="E342" s="61">
        <f>E10+E39+E97</f>
        <v>2071585</v>
      </c>
      <c r="F342" s="61">
        <f>F10+F39+F97</f>
        <v>14997630</v>
      </c>
      <c r="G342" s="105"/>
      <c r="H342" s="12"/>
      <c r="I342" s="12"/>
      <c r="J342" s="12"/>
    </row>
    <row r="343" spans="1:10" ht="20.100000000000001" customHeight="1">
      <c r="A343" s="57" t="s">
        <v>89</v>
      </c>
      <c r="B343" s="57" t="s">
        <v>90</v>
      </c>
      <c r="C343" s="61">
        <f>C99</f>
        <v>98420</v>
      </c>
      <c r="D343" s="61">
        <f>D99</f>
        <v>0</v>
      </c>
      <c r="E343" s="61"/>
      <c r="F343" s="61">
        <f>F99</f>
        <v>98420</v>
      </c>
      <c r="G343" s="105"/>
      <c r="H343" s="12"/>
      <c r="I343" s="12"/>
      <c r="J343" s="12"/>
    </row>
    <row r="344" spans="1:10" ht="20.100000000000001" customHeight="1">
      <c r="A344" s="57" t="s">
        <v>124</v>
      </c>
      <c r="B344" s="57" t="s">
        <v>125</v>
      </c>
      <c r="C344" s="61">
        <f>C80</f>
        <v>70000</v>
      </c>
      <c r="D344" s="61">
        <f>D80</f>
        <v>0</v>
      </c>
      <c r="E344" s="61">
        <f>E201</f>
        <v>50000</v>
      </c>
      <c r="F344" s="61">
        <f>F80+F201</f>
        <v>120000</v>
      </c>
      <c r="G344" s="105"/>
      <c r="H344" s="12"/>
      <c r="I344" s="12"/>
      <c r="J344" s="12"/>
    </row>
    <row r="345" spans="1:10" ht="20.100000000000001" customHeight="1">
      <c r="A345" s="57" t="s">
        <v>92</v>
      </c>
      <c r="B345" s="57" t="s">
        <v>126</v>
      </c>
      <c r="C345" s="61">
        <f>C127</f>
        <v>40014810</v>
      </c>
      <c r="D345" s="61">
        <f>D127</f>
        <v>1060293</v>
      </c>
      <c r="E345" s="61"/>
      <c r="F345" s="61">
        <f>F127</f>
        <v>41075103</v>
      </c>
      <c r="G345" s="105"/>
      <c r="H345" s="12"/>
      <c r="I345" s="12"/>
      <c r="J345" s="12"/>
    </row>
    <row r="346" spans="1:10" ht="24.95" customHeight="1">
      <c r="A346" s="167" t="s">
        <v>191</v>
      </c>
      <c r="B346" s="168"/>
      <c r="C346" s="50">
        <f>SUM(C338:C345)</f>
        <v>167139926</v>
      </c>
      <c r="D346" s="50">
        <f>SUM(D338:D345)</f>
        <v>15020814</v>
      </c>
      <c r="E346" s="50">
        <f>SUM(E338:E345)</f>
        <v>148996780</v>
      </c>
      <c r="F346" s="50">
        <f>SUM(F338:F345)</f>
        <v>331157520</v>
      </c>
      <c r="G346" s="106"/>
      <c r="H346" s="12"/>
      <c r="I346" s="12"/>
      <c r="J346" s="12"/>
    </row>
    <row r="347" spans="1:10">
      <c r="B347" s="51"/>
      <c r="C347" s="52"/>
      <c r="D347" s="52"/>
      <c r="E347" s="52"/>
      <c r="F347" s="52"/>
      <c r="G347" s="52"/>
      <c r="H347" s="12"/>
      <c r="I347" s="12"/>
      <c r="J347" s="12"/>
    </row>
    <row r="348" spans="1:10" ht="14.25" customHeight="1">
      <c r="A348" s="158" t="s">
        <v>155</v>
      </c>
      <c r="B348" s="163" t="s">
        <v>176</v>
      </c>
      <c r="C348" s="164" t="s">
        <v>8</v>
      </c>
      <c r="D348" s="155" t="s">
        <v>189</v>
      </c>
      <c r="E348" s="155" t="s">
        <v>209</v>
      </c>
      <c r="F348" s="155" t="s">
        <v>188</v>
      </c>
      <c r="G348" s="98"/>
      <c r="H348" s="12"/>
      <c r="I348" s="12"/>
      <c r="J348" s="12"/>
    </row>
    <row r="349" spans="1:10" ht="16.5" customHeight="1">
      <c r="A349" s="158"/>
      <c r="B349" s="163"/>
      <c r="C349" s="165"/>
      <c r="D349" s="156"/>
      <c r="E349" s="156"/>
      <c r="F349" s="156"/>
      <c r="G349" s="104"/>
      <c r="H349" s="12"/>
      <c r="I349" s="12"/>
      <c r="J349" s="12"/>
    </row>
    <row r="350" spans="1:10" ht="16.5" customHeight="1">
      <c r="A350" s="158"/>
      <c r="B350" s="163"/>
      <c r="C350" s="165"/>
      <c r="D350" s="157"/>
      <c r="E350" s="156"/>
      <c r="F350" s="157"/>
      <c r="G350" s="104"/>
      <c r="H350" s="12"/>
      <c r="I350" s="12"/>
      <c r="J350" s="12"/>
    </row>
    <row r="351" spans="1:10" s="32" customFormat="1" ht="20.100000000000001" customHeight="1">
      <c r="A351" s="57" t="s">
        <v>58</v>
      </c>
      <c r="B351" s="65" t="s">
        <v>4</v>
      </c>
      <c r="C351" s="111">
        <f t="shared" ref="C351:F352" si="0">C15+C54+C157+C169+C224+C250+C267+C281+C314</f>
        <v>30658348</v>
      </c>
      <c r="D351" s="111">
        <f t="shared" si="0"/>
        <v>380118</v>
      </c>
      <c r="E351" s="61">
        <f t="shared" si="0"/>
        <v>797383</v>
      </c>
      <c r="F351" s="111">
        <f t="shared" si="0"/>
        <v>31835849</v>
      </c>
      <c r="G351" s="105"/>
      <c r="I351" s="1"/>
    </row>
    <row r="352" spans="1:10" s="32" customFormat="1" ht="20.100000000000001" customHeight="1">
      <c r="A352" s="57" t="s">
        <v>70</v>
      </c>
      <c r="B352" s="65" t="s">
        <v>5</v>
      </c>
      <c r="C352" s="61">
        <f t="shared" si="0"/>
        <v>6415544</v>
      </c>
      <c r="D352" s="61">
        <f t="shared" si="0"/>
        <v>54696</v>
      </c>
      <c r="E352" s="61">
        <f t="shared" si="0"/>
        <v>174000</v>
      </c>
      <c r="F352" s="61">
        <f t="shared" si="0"/>
        <v>6644240</v>
      </c>
      <c r="G352" s="105"/>
      <c r="I352" s="1"/>
    </row>
    <row r="353" spans="1:10" s="32" customFormat="1" ht="20.100000000000001" customHeight="1">
      <c r="A353" s="57" t="s">
        <v>69</v>
      </c>
      <c r="B353" s="65" t="s">
        <v>1</v>
      </c>
      <c r="C353" s="61">
        <f>C22+C59+C72+C107+C116+C164+C175+C191+C228+C257+C274+C285+C296+C307+C319</f>
        <v>32292182</v>
      </c>
      <c r="D353" s="142">
        <f>D22+D59+D72+D107+D116+D164+D175+D191+D228+D257+D274+D285+D296+D307+D319</f>
        <v>1790621</v>
      </c>
      <c r="E353" s="142">
        <f>E22+E59+E72+E107+E116+E164+E175+E191+E228+E228+E257+E274+E285+E296+E307+E319+E328</f>
        <v>7436869</v>
      </c>
      <c r="F353" s="50">
        <f>F22+F59+F72+F107+F116+F164+F175+F191+F228+F257+F274+F285+F296+F307+F319+F328</f>
        <v>41519672</v>
      </c>
      <c r="G353" s="105"/>
      <c r="I353" s="1"/>
    </row>
    <row r="354" spans="1:10" s="32" customFormat="1" ht="20.100000000000001" customHeight="1">
      <c r="A354" s="57" t="s">
        <v>57</v>
      </c>
      <c r="B354" s="65" t="s">
        <v>22</v>
      </c>
      <c r="C354" s="61">
        <f>C44</f>
        <v>6350533</v>
      </c>
      <c r="D354" s="61">
        <f>D44</f>
        <v>0</v>
      </c>
      <c r="E354" s="61">
        <f>E28</f>
        <v>64983134</v>
      </c>
      <c r="F354" s="61">
        <f>F44+F28</f>
        <v>71333667</v>
      </c>
      <c r="G354" s="105"/>
      <c r="I354" s="1"/>
    </row>
    <row r="355" spans="1:10" s="32" customFormat="1" ht="20.100000000000001" customHeight="1">
      <c r="A355" s="57" t="s">
        <v>117</v>
      </c>
      <c r="B355" s="65" t="s">
        <v>12</v>
      </c>
      <c r="C355" s="61">
        <f>C167+C213+C243</f>
        <v>13336931</v>
      </c>
      <c r="D355" s="61">
        <f>D167+D213+D243+D45</f>
        <v>10247059</v>
      </c>
      <c r="E355" s="61">
        <f>E167+E213+E243+E45</f>
        <v>417417</v>
      </c>
      <c r="F355" s="61">
        <f>F167+F213+F243+F45</f>
        <v>24001407</v>
      </c>
      <c r="G355" s="105"/>
      <c r="I355" s="1"/>
    </row>
    <row r="356" spans="1:10" s="32" customFormat="1" ht="20.100000000000001" customHeight="1">
      <c r="A356" s="57" t="s">
        <v>77</v>
      </c>
      <c r="B356" s="65" t="s">
        <v>13</v>
      </c>
      <c r="C356" s="61">
        <f>C86</f>
        <v>2604000</v>
      </c>
      <c r="D356" s="61">
        <f>D86</f>
        <v>101618</v>
      </c>
      <c r="E356" s="61">
        <f>E86</f>
        <v>695600</v>
      </c>
      <c r="F356" s="61">
        <f>F86</f>
        <v>3401218</v>
      </c>
      <c r="G356" s="105"/>
      <c r="I356" s="1"/>
    </row>
    <row r="357" spans="1:10" s="32" customFormat="1" ht="20.100000000000001" customHeight="1">
      <c r="A357" s="57" t="s">
        <v>118</v>
      </c>
      <c r="B357" s="65" t="s">
        <v>148</v>
      </c>
      <c r="C357" s="61">
        <f>C207</f>
        <v>62306926</v>
      </c>
      <c r="D357" s="61">
        <f>D207</f>
        <v>420168</v>
      </c>
      <c r="E357" s="61">
        <f>E207</f>
        <v>1580837</v>
      </c>
      <c r="F357" s="61">
        <f>F207</f>
        <v>64307931</v>
      </c>
      <c r="G357" s="105"/>
      <c r="I357" s="1"/>
    </row>
    <row r="358" spans="1:10" s="32" customFormat="1" ht="20.100000000000001" customHeight="1">
      <c r="A358" s="57" t="s">
        <v>119</v>
      </c>
      <c r="B358" s="65" t="s">
        <v>36</v>
      </c>
      <c r="C358" s="61">
        <f>C30</f>
        <v>1968462</v>
      </c>
      <c r="D358" s="61">
        <f>D30</f>
        <v>1236337</v>
      </c>
      <c r="E358" s="61">
        <f>E30</f>
        <v>-1922053</v>
      </c>
      <c r="F358" s="61">
        <f>F30</f>
        <v>1282746</v>
      </c>
      <c r="G358" s="105"/>
      <c r="I358" s="1"/>
    </row>
    <row r="359" spans="1:10" s="32" customFormat="1" ht="20.100000000000001" customHeight="1">
      <c r="A359" s="57" t="s">
        <v>55</v>
      </c>
      <c r="B359" s="65" t="s">
        <v>187</v>
      </c>
      <c r="C359" s="61">
        <f>C25+C178+C231+C62</f>
        <v>11207000</v>
      </c>
      <c r="D359" s="61">
        <f>D25+D178+D231+D62+D297</f>
        <v>790197</v>
      </c>
      <c r="E359" s="61">
        <f>E25+E178+E231+E62+E297+E331+E119+E260</f>
        <v>74833593</v>
      </c>
      <c r="F359" s="61">
        <f>F25+F178+F231+F62+F297+F331+F119+F260</f>
        <v>86830790</v>
      </c>
      <c r="G359" s="105"/>
      <c r="I359" s="1"/>
    </row>
    <row r="360" spans="1:10" ht="24.95" customHeight="1">
      <c r="A360" s="159" t="s">
        <v>14</v>
      </c>
      <c r="B360" s="160"/>
      <c r="C360" s="53">
        <f>SUM(C351:C359)</f>
        <v>167139926</v>
      </c>
      <c r="D360" s="53">
        <f>SUM(D351:D359)</f>
        <v>15020814</v>
      </c>
      <c r="E360" s="53">
        <f>SUM(E351:E359)</f>
        <v>148996780</v>
      </c>
      <c r="F360" s="53">
        <f>SUM(F351:F359)</f>
        <v>331157520</v>
      </c>
      <c r="G360" s="107"/>
      <c r="I360" s="18"/>
    </row>
    <row r="362" spans="1:10">
      <c r="C362" s="54"/>
      <c r="D362" s="54"/>
      <c r="E362" s="54"/>
      <c r="F362" s="54"/>
      <c r="G362" s="54"/>
      <c r="J362" s="18"/>
    </row>
    <row r="363" spans="1:10">
      <c r="C363" s="54"/>
      <c r="D363" s="54"/>
      <c r="E363" s="54"/>
      <c r="F363" s="54"/>
      <c r="G363" s="54"/>
    </row>
  </sheetData>
  <mergeCells count="205">
    <mergeCell ref="C322:C324"/>
    <mergeCell ref="D322:D324"/>
    <mergeCell ref="E322:E324"/>
    <mergeCell ref="F322:F324"/>
    <mergeCell ref="A325:J325"/>
    <mergeCell ref="A332:B332"/>
    <mergeCell ref="E263:E265"/>
    <mergeCell ref="E288:E290"/>
    <mergeCell ref="E300:E302"/>
    <mergeCell ref="E310:E312"/>
    <mergeCell ref="D300:D302"/>
    <mergeCell ref="D310:D312"/>
    <mergeCell ref="A288:A290"/>
    <mergeCell ref="F300:F302"/>
    <mergeCell ref="F310:F312"/>
    <mergeCell ref="E335:E337"/>
    <mergeCell ref="E348:E350"/>
    <mergeCell ref="E150:E152"/>
    <mergeCell ref="E130:E132"/>
    <mergeCell ref="E277:E279"/>
    <mergeCell ref="A219:J219"/>
    <mergeCell ref="A223:J223"/>
    <mergeCell ref="A237:J237"/>
    <mergeCell ref="A249:J249"/>
    <mergeCell ref="D234:D236"/>
    <mergeCell ref="D246:D248"/>
    <mergeCell ref="E216:E218"/>
    <mergeCell ref="E234:E236"/>
    <mergeCell ref="E246:E248"/>
    <mergeCell ref="A147:B147"/>
    <mergeCell ref="D216:D218"/>
    <mergeCell ref="F216:F218"/>
    <mergeCell ref="A202:B202"/>
    <mergeCell ref="A214:B214"/>
    <mergeCell ref="A197:J197"/>
    <mergeCell ref="A203:J203"/>
    <mergeCell ref="D263:D265"/>
    <mergeCell ref="D277:D279"/>
    <mergeCell ref="D288:D290"/>
    <mergeCell ref="E6:E8"/>
    <mergeCell ref="E33:E35"/>
    <mergeCell ref="E48:E50"/>
    <mergeCell ref="E65:E67"/>
    <mergeCell ref="E89:E91"/>
    <mergeCell ref="E110:E112"/>
    <mergeCell ref="E122:E124"/>
    <mergeCell ref="E181:E183"/>
    <mergeCell ref="E194:E196"/>
    <mergeCell ref="A41:J41"/>
    <mergeCell ref="A51:J51"/>
    <mergeCell ref="A113:J113"/>
    <mergeCell ref="A125:J125"/>
    <mergeCell ref="A133:J133"/>
    <mergeCell ref="A156:J156"/>
    <mergeCell ref="F48:F50"/>
    <mergeCell ref="F65:F67"/>
    <mergeCell ref="F75:F77"/>
    <mergeCell ref="F89:F91"/>
    <mergeCell ref="A153:J153"/>
    <mergeCell ref="F110:F112"/>
    <mergeCell ref="F122:F124"/>
    <mergeCell ref="F130:F131"/>
    <mergeCell ref="F150:F152"/>
    <mergeCell ref="D335:D337"/>
    <mergeCell ref="A313:J313"/>
    <mergeCell ref="D48:D49"/>
    <mergeCell ref="D65:D67"/>
    <mergeCell ref="D75:D77"/>
    <mergeCell ref="D89:D91"/>
    <mergeCell ref="D110:D112"/>
    <mergeCell ref="D122:D124"/>
    <mergeCell ref="D130:D131"/>
    <mergeCell ref="D150:D152"/>
    <mergeCell ref="D181:D183"/>
    <mergeCell ref="A68:J68"/>
    <mergeCell ref="A78:J78"/>
    <mergeCell ref="A92:J92"/>
    <mergeCell ref="A101:J101"/>
    <mergeCell ref="A266:J266"/>
    <mergeCell ref="A280:J280"/>
    <mergeCell ref="A291:J291"/>
    <mergeCell ref="A303:J303"/>
    <mergeCell ref="F234:F236"/>
    <mergeCell ref="F246:F248"/>
    <mergeCell ref="F263:F265"/>
    <mergeCell ref="F277:F279"/>
    <mergeCell ref="F288:F290"/>
    <mergeCell ref="A216:A218"/>
    <mergeCell ref="A246:A248"/>
    <mergeCell ref="A232:B232"/>
    <mergeCell ref="A234:A236"/>
    <mergeCell ref="A244:B244"/>
    <mergeCell ref="A222:B222"/>
    <mergeCell ref="B216:B218"/>
    <mergeCell ref="C216:C218"/>
    <mergeCell ref="A277:A279"/>
    <mergeCell ref="B263:B265"/>
    <mergeCell ref="C263:C265"/>
    <mergeCell ref="A261:B261"/>
    <mergeCell ref="A263:A265"/>
    <mergeCell ref="B234:B236"/>
    <mergeCell ref="C234:C236"/>
    <mergeCell ref="B246:B248"/>
    <mergeCell ref="C246:C248"/>
    <mergeCell ref="A275:B275"/>
    <mergeCell ref="B194:B196"/>
    <mergeCell ref="C194:C196"/>
    <mergeCell ref="A192:B192"/>
    <mergeCell ref="A194:A196"/>
    <mergeCell ref="A150:A152"/>
    <mergeCell ref="B150:B152"/>
    <mergeCell ref="C150:C152"/>
    <mergeCell ref="B181:B183"/>
    <mergeCell ref="C181:C183"/>
    <mergeCell ref="A179:B179"/>
    <mergeCell ref="A166:C166"/>
    <mergeCell ref="B75:B77"/>
    <mergeCell ref="C75:C77"/>
    <mergeCell ref="A186:B186"/>
    <mergeCell ref="A100:B100"/>
    <mergeCell ref="A108:B108"/>
    <mergeCell ref="A148:B148"/>
    <mergeCell ref="A138:B138"/>
    <mergeCell ref="A146:B146"/>
    <mergeCell ref="F6:F8"/>
    <mergeCell ref="F33:F35"/>
    <mergeCell ref="D6:D8"/>
    <mergeCell ref="D33:D35"/>
    <mergeCell ref="A9:J9"/>
    <mergeCell ref="A12:J12"/>
    <mergeCell ref="A36:J36"/>
    <mergeCell ref="F181:F183"/>
    <mergeCell ref="F194:F196"/>
    <mergeCell ref="A181:A183"/>
    <mergeCell ref="D194:D196"/>
    <mergeCell ref="A184:J184"/>
    <mergeCell ref="A187:J187"/>
    <mergeCell ref="B6:B8"/>
    <mergeCell ref="C6:C8"/>
    <mergeCell ref="A120:B120"/>
    <mergeCell ref="B110:B112"/>
    <mergeCell ref="C110:C112"/>
    <mergeCell ref="A168:B168"/>
    <mergeCell ref="A75:A77"/>
    <mergeCell ref="A155:B155"/>
    <mergeCell ref="A128:B128"/>
    <mergeCell ref="B122:B124"/>
    <mergeCell ref="C122:C124"/>
    <mergeCell ref="A46:B46"/>
    <mergeCell ref="A110:A112"/>
    <mergeCell ref="A33:A35"/>
    <mergeCell ref="B33:B35"/>
    <mergeCell ref="C33:C35"/>
    <mergeCell ref="A40:B40"/>
    <mergeCell ref="A6:A8"/>
    <mergeCell ref="A11:B11"/>
    <mergeCell ref="A31:B31"/>
    <mergeCell ref="B322:B324"/>
    <mergeCell ref="I335:J335"/>
    <mergeCell ref="A73:B73"/>
    <mergeCell ref="B48:B50"/>
    <mergeCell ref="C48:C50"/>
    <mergeCell ref="B65:B67"/>
    <mergeCell ref="C65:C67"/>
    <mergeCell ref="A63:B63"/>
    <mergeCell ref="A65:A67"/>
    <mergeCell ref="B89:B91"/>
    <mergeCell ref="C89:C91"/>
    <mergeCell ref="B109:C109"/>
    <mergeCell ref="A87:B87"/>
    <mergeCell ref="A89:A91"/>
    <mergeCell ref="B277:B279"/>
    <mergeCell ref="C277:C279"/>
    <mergeCell ref="B288:B290"/>
    <mergeCell ref="C288:C290"/>
    <mergeCell ref="A286:B286"/>
    <mergeCell ref="A122:A124"/>
    <mergeCell ref="A48:A50"/>
    <mergeCell ref="A130:A132"/>
    <mergeCell ref="B130:B132"/>
    <mergeCell ref="C130:C132"/>
    <mergeCell ref="A1:F1"/>
    <mergeCell ref="A3:F3"/>
    <mergeCell ref="A82:F82"/>
    <mergeCell ref="F335:F337"/>
    <mergeCell ref="F348:F350"/>
    <mergeCell ref="D348:D350"/>
    <mergeCell ref="A348:A350"/>
    <mergeCell ref="A360:B360"/>
    <mergeCell ref="A298:B298"/>
    <mergeCell ref="B348:B350"/>
    <mergeCell ref="C348:C350"/>
    <mergeCell ref="B335:B337"/>
    <mergeCell ref="C335:C337"/>
    <mergeCell ref="A346:B346"/>
    <mergeCell ref="A320:B320"/>
    <mergeCell ref="A335:A337"/>
    <mergeCell ref="B310:B312"/>
    <mergeCell ref="C310:C312"/>
    <mergeCell ref="A308:B308"/>
    <mergeCell ref="A310:A312"/>
    <mergeCell ref="B300:B302"/>
    <mergeCell ref="C300:C302"/>
    <mergeCell ref="A300:A302"/>
    <mergeCell ref="A322:A324"/>
  </mergeCells>
  <printOptions horizontalCentered="1"/>
  <pageMargins left="0.15748031496062992" right="0.19685039370078741" top="0.39370078740157483" bottom="0.51181102362204722" header="0.23622047244094491" footer="0.23622047244094491"/>
  <pageSetup paperSize="9" scale="96" orientation="landscape" r:id="rId1"/>
  <headerFooter>
    <oddFooter>&amp;C&amp;P</oddFooter>
  </headerFooter>
  <rowBreaks count="11" manualBreakCount="11">
    <brk id="32" max="16383" man="1"/>
    <brk id="63" max="16383" man="1"/>
    <brk id="87" max="16383" man="1"/>
    <brk id="121" max="16383" man="1"/>
    <brk id="149" max="16383" man="1"/>
    <brk id="179" max="16383" man="1"/>
    <brk id="214" max="16383" man="1"/>
    <brk id="245" max="16383" man="1"/>
    <brk id="275" max="16383" man="1"/>
    <brk id="309" max="16383" man="1"/>
    <brk id="33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9"/>
  <sheetViews>
    <sheetView workbookViewId="0">
      <selection activeCell="B51" sqref="B51"/>
    </sheetView>
  </sheetViews>
  <sheetFormatPr defaultRowHeight="12.75"/>
  <cols>
    <col min="2" max="2" width="71.7109375" customWidth="1"/>
    <col min="3" max="3" width="16.7109375" customWidth="1"/>
  </cols>
  <sheetData>
    <row r="1" spans="1:3">
      <c r="A1" s="158" t="s">
        <v>155</v>
      </c>
      <c r="B1" s="164" t="s">
        <v>142</v>
      </c>
      <c r="C1" s="164" t="s">
        <v>8</v>
      </c>
    </row>
    <row r="2" spans="1:3">
      <c r="A2" s="158"/>
      <c r="B2" s="164"/>
      <c r="C2" s="164"/>
    </row>
    <row r="3" spans="1:3">
      <c r="A3" s="158"/>
      <c r="B3" s="164"/>
      <c r="C3" s="191"/>
    </row>
    <row r="4" spans="1:3" ht="18">
      <c r="A4" s="180" t="s">
        <v>29</v>
      </c>
      <c r="B4" s="180"/>
      <c r="C4" s="180"/>
    </row>
    <row r="5" spans="1:3" ht="14.25">
      <c r="A5" s="59" t="s">
        <v>103</v>
      </c>
      <c r="B5" s="39" t="s">
        <v>104</v>
      </c>
      <c r="C5" s="26">
        <v>4899600</v>
      </c>
    </row>
    <row r="6" spans="1:3" ht="15.75">
      <c r="A6" s="161" t="s">
        <v>83</v>
      </c>
      <c r="B6" s="162"/>
      <c r="C6" s="62">
        <f>C5</f>
        <v>4899600</v>
      </c>
    </row>
    <row r="7" spans="1:3" ht="18">
      <c r="A7" s="152" t="s">
        <v>30</v>
      </c>
      <c r="B7" s="153"/>
      <c r="C7" s="154"/>
    </row>
    <row r="8" spans="1:3" ht="14.25">
      <c r="A8" s="59" t="s">
        <v>58</v>
      </c>
      <c r="B8" s="39" t="s">
        <v>4</v>
      </c>
      <c r="C8" s="24">
        <v>3280688</v>
      </c>
    </row>
    <row r="9" spans="1:3" ht="14.25">
      <c r="A9" s="59" t="s">
        <v>70</v>
      </c>
      <c r="B9" s="39" t="s">
        <v>6</v>
      </c>
      <c r="C9" s="24">
        <v>740352</v>
      </c>
    </row>
    <row r="10" spans="1:3">
      <c r="A10" s="40" t="s">
        <v>54</v>
      </c>
      <c r="B10" s="25" t="s">
        <v>72</v>
      </c>
      <c r="C10" s="20">
        <v>60000</v>
      </c>
    </row>
    <row r="11" spans="1:3">
      <c r="A11" s="40" t="s">
        <v>53</v>
      </c>
      <c r="B11" s="25" t="s">
        <v>96</v>
      </c>
      <c r="C11" s="20">
        <v>88240</v>
      </c>
    </row>
    <row r="12" spans="1:3">
      <c r="A12" s="40" t="s">
        <v>64</v>
      </c>
      <c r="B12" s="25" t="s">
        <v>75</v>
      </c>
      <c r="C12" s="20">
        <v>50000</v>
      </c>
    </row>
    <row r="13" spans="1:3">
      <c r="A13" s="40" t="s">
        <v>68</v>
      </c>
      <c r="B13" s="25" t="s">
        <v>140</v>
      </c>
      <c r="C13" s="20">
        <v>42725</v>
      </c>
    </row>
    <row r="14" spans="1:3">
      <c r="A14" s="40" t="s">
        <v>66</v>
      </c>
      <c r="B14" s="25" t="s">
        <v>105</v>
      </c>
      <c r="C14" s="20">
        <v>48686</v>
      </c>
    </row>
    <row r="15" spans="1:3" ht="14.25">
      <c r="A15" s="59" t="s">
        <v>69</v>
      </c>
      <c r="B15" s="39" t="s">
        <v>1</v>
      </c>
      <c r="C15" s="24">
        <f>SUM(C10:C14)</f>
        <v>289651</v>
      </c>
    </row>
    <row r="16" spans="1:3">
      <c r="A16" s="40" t="s">
        <v>113</v>
      </c>
      <c r="B16" s="25" t="s">
        <v>162</v>
      </c>
      <c r="C16" s="20">
        <v>253231</v>
      </c>
    </row>
    <row r="17" spans="1:3" ht="12.75" customHeight="1">
      <c r="A17" s="40" t="s">
        <v>113</v>
      </c>
      <c r="B17" s="44" t="s">
        <v>158</v>
      </c>
      <c r="C17" s="23">
        <v>335678</v>
      </c>
    </row>
    <row r="18" spans="1:3" ht="14.25">
      <c r="A18" s="59" t="s">
        <v>108</v>
      </c>
      <c r="B18" s="39" t="s">
        <v>114</v>
      </c>
      <c r="C18" s="24">
        <f>SUM(C16:C17)</f>
        <v>588909</v>
      </c>
    </row>
    <row r="19" spans="1:3" ht="14.25">
      <c r="A19" s="184" t="s">
        <v>24</v>
      </c>
      <c r="B19" s="185"/>
      <c r="C19" s="38">
        <f>C8+C9+C15+C18</f>
        <v>4899600</v>
      </c>
    </row>
  </sheetData>
  <mergeCells count="7">
    <mergeCell ref="A19:B19"/>
    <mergeCell ref="A1:A3"/>
    <mergeCell ref="B1:B3"/>
    <mergeCell ref="C1:C3"/>
    <mergeCell ref="A4:C4"/>
    <mergeCell ref="A6:B6"/>
    <mergeCell ref="A7:C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2017 évi költségvetés</vt:lpstr>
      <vt:lpstr>Védőnő</vt:lpstr>
      <vt:lpstr>Munka1</vt:lpstr>
      <vt:lpstr>'2017 évi költségvetés'!Nyomtatási_terület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Bajkai János</dc:creator>
  <cp:lastModifiedBy>Jegyzo</cp:lastModifiedBy>
  <cp:lastPrinted>2018-04-12T12:22:38Z</cp:lastPrinted>
  <dcterms:created xsi:type="dcterms:W3CDTF">2001-11-26T10:13:34Z</dcterms:created>
  <dcterms:modified xsi:type="dcterms:W3CDTF">2018-04-25T08:09:16Z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