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2mell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<sst xmlns="http://schemas.openxmlformats.org/spreadsheetml/2006/main" count="75" uniqueCount="75">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</sst>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8" applyFont="1" applyFill="1" applyAlignment="1" applyProtection="1">
      <alignment horizontal="center" wrapText="1"/>
      <protection/>
    </xf>
    <xf numFmtId="0" fontId="19" fillId="0" borderId="0" xfId="58" applyFont="1" applyFill="1" applyAlignment="1" applyProtection="1">
      <alignment horizontal="center"/>
      <protection/>
    </xf>
    <xf numFmtId="0" fontId="18" fillId="0" borderId="0" xfId="58" applyFont="1" applyFill="1" applyProtection="1">
      <alignment/>
      <protection locked="0"/>
    </xf>
    <xf numFmtId="0" fontId="18" fillId="0" borderId="0" xfId="58" applyFont="1" applyFill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horizontal="center" vertical="center"/>
      <protection/>
    </xf>
    <xf numFmtId="0" fontId="21" fillId="0" borderId="13" xfId="58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/>
      <protection/>
    </xf>
    <xf numFmtId="0" fontId="21" fillId="0" borderId="15" xfId="58" applyFont="1" applyFill="1" applyBorder="1" applyAlignment="1" applyProtection="1">
      <alignment horizontal="center" vertical="center"/>
      <protection/>
    </xf>
    <xf numFmtId="0" fontId="21" fillId="0" borderId="16" xfId="58" applyFont="1" applyFill="1" applyBorder="1" applyAlignment="1" applyProtection="1">
      <alignment horizontal="center" vertical="center"/>
      <protection/>
    </xf>
    <xf numFmtId="0" fontId="22" fillId="0" borderId="14" xfId="58" applyFont="1" applyFill="1" applyBorder="1" applyAlignment="1" applyProtection="1">
      <alignment horizontal="left" vertical="center" indent="1"/>
      <protection/>
    </xf>
    <xf numFmtId="0" fontId="23" fillId="0" borderId="17" xfId="58" applyFont="1" applyFill="1" applyBorder="1" applyAlignment="1" applyProtection="1">
      <alignment horizontal="left" vertical="center" indent="1"/>
      <protection/>
    </xf>
    <xf numFmtId="0" fontId="23" fillId="0" borderId="18" xfId="58" applyFont="1" applyFill="1" applyBorder="1" applyAlignment="1" applyProtection="1">
      <alignment horizontal="left" vertical="center" indent="1"/>
      <protection/>
    </xf>
    <xf numFmtId="0" fontId="23" fillId="0" borderId="19" xfId="58" applyFont="1" applyFill="1" applyBorder="1" applyAlignment="1" applyProtection="1">
      <alignment horizontal="left" vertical="center" indent="1"/>
      <protection/>
    </xf>
    <xf numFmtId="0" fontId="18" fillId="0" borderId="0" xfId="58" applyFont="1" applyFill="1" applyAlignment="1" applyProtection="1">
      <alignment vertical="center"/>
      <protection/>
    </xf>
    <xf numFmtId="0" fontId="22" fillId="0" borderId="20" xfId="58" applyFont="1" applyFill="1" applyBorder="1" applyAlignment="1" applyProtection="1">
      <alignment horizontal="left" vertical="center" inden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58" applyNumberFormat="1" applyFont="1" applyFill="1" applyBorder="1" applyAlignment="1" applyProtection="1">
      <alignment vertical="center"/>
      <protection locked="0"/>
    </xf>
    <xf numFmtId="164" fontId="22" fillId="0" borderId="22" xfId="58" applyNumberFormat="1" applyFont="1" applyFill="1" applyBorder="1" applyAlignment="1" applyProtection="1">
      <alignment vertical="center"/>
      <protection/>
    </xf>
    <xf numFmtId="0" fontId="22" fillId="0" borderId="23" xfId="58" applyFont="1" applyFill="1" applyBorder="1" applyAlignment="1" applyProtection="1">
      <alignment horizontal="left" vertical="center" indent="1"/>
      <protection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58" applyNumberFormat="1" applyFont="1" applyFill="1" applyBorder="1" applyAlignment="1" applyProtection="1">
      <alignment vertical="center"/>
      <protection locked="0"/>
    </xf>
    <xf numFmtId="164" fontId="22" fillId="0" borderId="25" xfId="58" applyNumberFormat="1" applyFont="1" applyFill="1" applyBorder="1" applyAlignment="1" applyProtection="1">
      <alignment vertical="center"/>
      <protection/>
    </xf>
    <xf numFmtId="0" fontId="18" fillId="0" borderId="0" xfId="58" applyFont="1" applyFill="1" applyAlignment="1" applyProtection="1">
      <alignment vertical="center"/>
      <protection locked="0"/>
    </xf>
    <xf numFmtId="0" fontId="22" fillId="0" borderId="26" xfId="58" applyFont="1" applyFill="1" applyBorder="1" applyAlignment="1" applyProtection="1">
      <alignment horizontal="left" vertical="center" wrapText="1" indent="1"/>
      <protection/>
    </xf>
    <xf numFmtId="164" fontId="22" fillId="0" borderId="26" xfId="58" applyNumberFormat="1" applyFont="1" applyFill="1" applyBorder="1" applyAlignment="1" applyProtection="1">
      <alignment vertical="center"/>
      <protection locked="0"/>
    </xf>
    <xf numFmtId="164" fontId="22" fillId="0" borderId="27" xfId="58" applyNumberFormat="1" applyFont="1" applyFill="1" applyBorder="1" applyAlignment="1" applyProtection="1">
      <alignment vertical="center"/>
      <protection/>
    </xf>
    <xf numFmtId="0" fontId="22" fillId="0" borderId="24" xfId="58" applyFont="1" applyFill="1" applyBorder="1" applyAlignment="1" applyProtection="1">
      <alignment horizontal="left" vertical="center" indent="1"/>
      <protection/>
    </xf>
    <xf numFmtId="164" fontId="22" fillId="0" borderId="15" xfId="58" applyNumberFormat="1" applyFont="1" applyFill="1" applyBorder="1" applyProtection="1">
      <alignment/>
      <protection/>
    </xf>
    <xf numFmtId="0" fontId="21" fillId="0" borderId="15" xfId="58" applyFont="1" applyFill="1" applyBorder="1" applyAlignment="1" applyProtection="1">
      <alignment horizontal="left" vertical="center" indent="1"/>
      <protection/>
    </xf>
    <xf numFmtId="164" fontId="24" fillId="0" borderId="15" xfId="58" applyNumberFormat="1" applyFont="1" applyFill="1" applyBorder="1" applyAlignment="1" applyProtection="1">
      <alignment vertical="center"/>
      <protection/>
    </xf>
    <xf numFmtId="164" fontId="24" fillId="0" borderId="16" xfId="58" applyNumberFormat="1" applyFont="1" applyFill="1" applyBorder="1" applyAlignment="1" applyProtection="1">
      <alignment vertical="center"/>
      <protection/>
    </xf>
    <xf numFmtId="0" fontId="23" fillId="0" borderId="28" xfId="58" applyFont="1" applyFill="1" applyBorder="1" applyAlignment="1" applyProtection="1">
      <alignment horizontal="left" vertical="center" indent="1"/>
      <protection/>
    </xf>
    <xf numFmtId="0" fontId="23" fillId="0" borderId="29" xfId="58" applyFont="1" applyFill="1" applyBorder="1" applyAlignment="1" applyProtection="1">
      <alignment horizontal="left" vertical="center" indent="1"/>
      <protection/>
    </xf>
    <xf numFmtId="0" fontId="23" fillId="0" borderId="30" xfId="58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1"/>
      <protection/>
    </xf>
    <xf numFmtId="0" fontId="22" fillId="0" borderId="26" xfId="58" applyFont="1" applyFill="1" applyBorder="1" applyAlignment="1" applyProtection="1">
      <alignment horizontal="left" vertical="center" indent="1"/>
      <protection/>
    </xf>
    <xf numFmtId="0" fontId="24" fillId="0" borderId="14" xfId="58" applyFont="1" applyFill="1" applyBorder="1" applyAlignment="1" applyProtection="1">
      <alignment horizontal="left" vertical="center" indent="1"/>
      <protection/>
    </xf>
    <xf numFmtId="0" fontId="21" fillId="0" borderId="15" xfId="58" applyFont="1" applyFill="1" applyBorder="1" applyAlignment="1" applyProtection="1">
      <alignment horizontal="left" indent="1"/>
      <protection/>
    </xf>
    <xf numFmtId="164" fontId="24" fillId="0" borderId="15" xfId="58" applyNumberFormat="1" applyFont="1" applyFill="1" applyBorder="1" applyProtection="1">
      <alignment/>
      <protection/>
    </xf>
    <xf numFmtId="164" fontId="24" fillId="0" borderId="16" xfId="58" applyNumberFormat="1" applyFont="1" applyFill="1" applyBorder="1" applyProtection="1">
      <alignment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 locked="0"/>
    </xf>
    <xf numFmtId="0" fontId="19" fillId="0" borderId="0" xfId="58" applyFont="1" applyFill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Layout" workbookViewId="0" topLeftCell="A1">
      <selection activeCell="E11" sqref="E11"/>
    </sheetView>
  </sheetViews>
  <sheetFormatPr defaultColWidth="9.140625" defaultRowHeight="15"/>
  <cols>
    <col min="1" max="1" width="5.42187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421875" style="3" customWidth="1"/>
    <col min="7" max="7" width="7.421875" style="3" customWidth="1"/>
    <col min="8" max="8" width="7.57421875" style="3" customWidth="1"/>
    <col min="9" max="9" width="7.00390625" style="3" customWidth="1"/>
    <col min="10" max="14" width="8.140625" style="3" customWidth="1"/>
    <col min="15" max="15" width="10.8515625" style="4" customWidth="1"/>
    <col min="16" max="16384" width="9.140625" style="3" customWidth="1"/>
  </cols>
  <sheetData>
    <row r="1" spans="1:15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5:16" ht="12" customHeight="1" thickBot="1">
      <c r="O2" s="5" t="s">
        <v>0</v>
      </c>
      <c r="P2" s="5"/>
    </row>
    <row r="3" spans="1:15" s="4" customFormat="1" ht="29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5" s="4" customFormat="1" ht="29.25" customHeight="1" thickBo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5" s="17" customFormat="1" ht="15" customHeight="1" thickBot="1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7" customFormat="1" ht="22.5">
      <c r="A6" s="18" t="s">
        <v>33</v>
      </c>
      <c r="B6" s="19" t="s">
        <v>34</v>
      </c>
      <c r="C6" s="20">
        <f>68519/12</f>
        <v>5709.916666666667</v>
      </c>
      <c r="D6" s="20">
        <f aca="true" t="shared" si="0" ref="D6:N6">68519/12</f>
        <v>5709.916666666667</v>
      </c>
      <c r="E6" s="20">
        <f t="shared" si="0"/>
        <v>5709.916666666667</v>
      </c>
      <c r="F6" s="20">
        <f t="shared" si="0"/>
        <v>5709.916666666667</v>
      </c>
      <c r="G6" s="20">
        <f t="shared" si="0"/>
        <v>5709.916666666667</v>
      </c>
      <c r="H6" s="20">
        <f t="shared" si="0"/>
        <v>5709.916666666667</v>
      </c>
      <c r="I6" s="20">
        <f t="shared" si="0"/>
        <v>5709.916666666667</v>
      </c>
      <c r="J6" s="20">
        <f t="shared" si="0"/>
        <v>5709.916666666667</v>
      </c>
      <c r="K6" s="20">
        <f t="shared" si="0"/>
        <v>5709.916666666667</v>
      </c>
      <c r="L6" s="20">
        <f t="shared" si="0"/>
        <v>5709.916666666667</v>
      </c>
      <c r="M6" s="20">
        <f t="shared" si="0"/>
        <v>5709.916666666667</v>
      </c>
      <c r="N6" s="20">
        <f t="shared" si="0"/>
        <v>5709.916666666667</v>
      </c>
      <c r="O6" s="21">
        <f>SUM(C6:N6)</f>
        <v>68518.99999999999</v>
      </c>
    </row>
    <row r="7" spans="1:15" s="26" customFormat="1" ht="22.5">
      <c r="A7" s="22" t="s">
        <v>35</v>
      </c>
      <c r="B7" s="23" t="s">
        <v>36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aca="true" t="shared" si="1" ref="O7:O26">SUM(C7:N7)</f>
        <v>0</v>
      </c>
    </row>
    <row r="8" spans="1:15" s="26" customFormat="1" ht="22.5">
      <c r="A8" s="22" t="s">
        <v>37</v>
      </c>
      <c r="B8" s="27" t="s">
        <v>38</v>
      </c>
      <c r="C8" s="28"/>
      <c r="D8" s="24">
        <v>40000</v>
      </c>
      <c r="E8" s="24">
        <v>40000</v>
      </c>
      <c r="F8" s="24">
        <v>40000</v>
      </c>
      <c r="G8" s="24">
        <f>50000-3707</f>
        <v>46293</v>
      </c>
      <c r="H8" s="24">
        <f>238254-200000</f>
        <v>38254</v>
      </c>
      <c r="I8" s="28"/>
      <c r="J8" s="28"/>
      <c r="K8" s="28"/>
      <c r="L8" s="28"/>
      <c r="M8" s="28"/>
      <c r="N8" s="28"/>
      <c r="O8" s="29">
        <f t="shared" si="1"/>
        <v>204547</v>
      </c>
    </row>
    <row r="9" spans="1:15" s="26" customFormat="1" ht="13.5" customHeight="1">
      <c r="A9" s="22" t="s">
        <v>39</v>
      </c>
      <c r="B9" s="30" t="s">
        <v>40</v>
      </c>
      <c r="C9" s="24">
        <v>426</v>
      </c>
      <c r="D9" s="24">
        <v>426</v>
      </c>
      <c r="E9" s="24">
        <v>2000</v>
      </c>
      <c r="F9" s="24">
        <v>426</v>
      </c>
      <c r="G9" s="24">
        <v>426</v>
      </c>
      <c r="H9" s="24">
        <v>426</v>
      </c>
      <c r="I9" s="24">
        <v>426</v>
      </c>
      <c r="J9" s="24">
        <v>426</v>
      </c>
      <c r="K9" s="24">
        <v>2000</v>
      </c>
      <c r="L9" s="24">
        <v>426</v>
      </c>
      <c r="M9" s="24">
        <v>426</v>
      </c>
      <c r="N9" s="24">
        <f>426-5</f>
        <v>421</v>
      </c>
      <c r="O9" s="25">
        <f t="shared" si="1"/>
        <v>8255</v>
      </c>
    </row>
    <row r="10" spans="1:15" s="26" customFormat="1" ht="13.5" customHeight="1">
      <c r="A10" s="22" t="s">
        <v>41</v>
      </c>
      <c r="B10" s="30" t="s">
        <v>42</v>
      </c>
      <c r="C10" s="24">
        <f>14254/12</f>
        <v>1187.8333333333333</v>
      </c>
      <c r="D10" s="24">
        <f aca="true" t="shared" si="2" ref="D10:N10">14254/12</f>
        <v>1187.8333333333333</v>
      </c>
      <c r="E10" s="24">
        <f t="shared" si="2"/>
        <v>1187.8333333333333</v>
      </c>
      <c r="F10" s="24">
        <f t="shared" si="2"/>
        <v>1187.8333333333333</v>
      </c>
      <c r="G10" s="24">
        <f t="shared" si="2"/>
        <v>1187.8333333333333</v>
      </c>
      <c r="H10" s="24">
        <f t="shared" si="2"/>
        <v>1187.8333333333333</v>
      </c>
      <c r="I10" s="24">
        <f>14254/12+731</f>
        <v>1918.8333333333333</v>
      </c>
      <c r="J10" s="24">
        <f t="shared" si="2"/>
        <v>1187.8333333333333</v>
      </c>
      <c r="K10" s="24">
        <f t="shared" si="2"/>
        <v>1187.8333333333333</v>
      </c>
      <c r="L10" s="24">
        <f>14254/12+190</f>
        <v>1377.8333333333333</v>
      </c>
      <c r="M10" s="24">
        <f>14254/12+1000</f>
        <v>2187.833333333333</v>
      </c>
      <c r="N10" s="24">
        <f t="shared" si="2"/>
        <v>1187.8333333333333</v>
      </c>
      <c r="O10" s="25">
        <f t="shared" si="1"/>
        <v>16175.000000000002</v>
      </c>
    </row>
    <row r="11" spans="1:15" s="26" customFormat="1" ht="13.5" customHeight="1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1"/>
        <v>0</v>
      </c>
    </row>
    <row r="12" spans="1:15" s="26" customFormat="1" ht="13.5" customHeight="1">
      <c r="A12" s="22" t="s">
        <v>45</v>
      </c>
      <c r="B12" s="30" t="s">
        <v>46</v>
      </c>
      <c r="C12" s="24">
        <f>59557/12+1201</f>
        <v>6164.083333333333</v>
      </c>
      <c r="D12" s="24">
        <f aca="true" t="shared" si="3" ref="D12:I12">59557/12</f>
        <v>4963.083333333333</v>
      </c>
      <c r="E12" s="24">
        <f t="shared" si="3"/>
        <v>4963.083333333333</v>
      </c>
      <c r="F12" s="24">
        <f t="shared" si="3"/>
        <v>4963.083333333333</v>
      </c>
      <c r="G12" s="24">
        <f t="shared" si="3"/>
        <v>4963.083333333333</v>
      </c>
      <c r="H12" s="24">
        <f t="shared" si="3"/>
        <v>4963.083333333333</v>
      </c>
      <c r="I12" s="24">
        <f t="shared" si="3"/>
        <v>4963.083333333333</v>
      </c>
      <c r="J12" s="24">
        <f>59557/12+2000</f>
        <v>6963.083333333333</v>
      </c>
      <c r="K12" s="24">
        <f>59557/12+1500+8202</f>
        <v>14665.083333333332</v>
      </c>
      <c r="L12" s="24">
        <f>59557/12+1500+8202</f>
        <v>14665.083333333332</v>
      </c>
      <c r="M12" s="24">
        <f>59557/12+993+8202</f>
        <v>14158.083333333332</v>
      </c>
      <c r="N12" s="24">
        <f>59557/12+8202</f>
        <v>13165.083333333332</v>
      </c>
      <c r="O12" s="25">
        <f t="shared" si="1"/>
        <v>99558.99999999999</v>
      </c>
    </row>
    <row r="13" spans="1:15" s="26" customFormat="1" ht="23.25" thickBot="1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1"/>
        <v>0</v>
      </c>
    </row>
    <row r="14" spans="1:15" s="26" customFormat="1" ht="13.5" customHeight="1" thickBot="1">
      <c r="A14" s="22" t="s">
        <v>49</v>
      </c>
      <c r="B14" s="30" t="s">
        <v>50</v>
      </c>
      <c r="C14" s="31">
        <v>2524</v>
      </c>
      <c r="D14" s="24">
        <v>2524</v>
      </c>
      <c r="E14" s="24">
        <f>739+959</f>
        <v>1698</v>
      </c>
      <c r="F14" s="24">
        <f>2524+500</f>
        <v>3024</v>
      </c>
      <c r="G14" s="24">
        <v>2524</v>
      </c>
      <c r="H14" s="24">
        <f>5773+500</f>
        <v>6273</v>
      </c>
      <c r="I14" s="24">
        <v>5192</v>
      </c>
      <c r="J14" s="24">
        <v>2524</v>
      </c>
      <c r="K14" s="24">
        <f>739+1000</f>
        <v>1739</v>
      </c>
      <c r="L14" s="24">
        <v>2524</v>
      </c>
      <c r="M14" s="24">
        <v>2524</v>
      </c>
      <c r="N14" s="24">
        <f>2524-4+65-45-20</f>
        <v>2520</v>
      </c>
      <c r="O14" s="25">
        <f>SUM(C14:N14)</f>
        <v>35590</v>
      </c>
    </row>
    <row r="15" spans="1:15" s="17" customFormat="1" ht="15.75" customHeight="1" thickBot="1">
      <c r="A15" s="13" t="s">
        <v>51</v>
      </c>
      <c r="B15" s="32" t="s">
        <v>52</v>
      </c>
      <c r="C15" s="33">
        <f>SUM(C6:C14)</f>
        <v>16011.833333333332</v>
      </c>
      <c r="D15" s="33">
        <f aca="true" t="shared" si="4" ref="D15:M15">SUM(D6:D14)</f>
        <v>54810.833333333336</v>
      </c>
      <c r="E15" s="33">
        <f t="shared" si="4"/>
        <v>55558.833333333336</v>
      </c>
      <c r="F15" s="33">
        <f t="shared" si="4"/>
        <v>55310.833333333336</v>
      </c>
      <c r="G15" s="33">
        <f t="shared" si="4"/>
        <v>61103.833333333336</v>
      </c>
      <c r="H15" s="33">
        <f t="shared" si="4"/>
        <v>56813.833333333336</v>
      </c>
      <c r="I15" s="33">
        <f t="shared" si="4"/>
        <v>18209.833333333332</v>
      </c>
      <c r="J15" s="33">
        <f t="shared" si="4"/>
        <v>16810.833333333332</v>
      </c>
      <c r="K15" s="33">
        <f t="shared" si="4"/>
        <v>25301.833333333332</v>
      </c>
      <c r="L15" s="33">
        <f>SUM(L6:L14)</f>
        <v>24702.833333333332</v>
      </c>
      <c r="M15" s="33">
        <f t="shared" si="4"/>
        <v>25005.833333333332</v>
      </c>
      <c r="N15" s="33">
        <f>SUM(N6:N14)</f>
        <v>23003.833333333332</v>
      </c>
      <c r="O15" s="34">
        <f>SUM(C15:N15)</f>
        <v>432644.9999999999</v>
      </c>
    </row>
    <row r="16" spans="1:15" s="17" customFormat="1" ht="15" customHeight="1" thickBot="1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3.5" customHeight="1">
      <c r="A17" s="38" t="s">
        <v>55</v>
      </c>
      <c r="B17" s="39" t="s">
        <v>56</v>
      </c>
      <c r="C17" s="28">
        <f>74119/12</f>
        <v>6176.583333333333</v>
      </c>
      <c r="D17" s="28">
        <f aca="true" t="shared" si="5" ref="D17:I17">74119/12</f>
        <v>6176.583333333333</v>
      </c>
      <c r="E17" s="28">
        <f t="shared" si="5"/>
        <v>6176.583333333333</v>
      </c>
      <c r="F17" s="28">
        <f t="shared" si="5"/>
        <v>6176.583333333333</v>
      </c>
      <c r="G17" s="28">
        <f t="shared" si="5"/>
        <v>6176.583333333333</v>
      </c>
      <c r="H17" s="28">
        <f t="shared" si="5"/>
        <v>6176.583333333333</v>
      </c>
      <c r="I17" s="28">
        <f t="shared" si="5"/>
        <v>6176.583333333333</v>
      </c>
      <c r="J17" s="28">
        <f>74119/12+1200</f>
        <v>7376.583333333333</v>
      </c>
      <c r="K17" s="28">
        <f>74119/12+1200</f>
        <v>7376.583333333333</v>
      </c>
      <c r="L17" s="28">
        <f>74119/12+1200</f>
        <v>7376.583333333333</v>
      </c>
      <c r="M17" s="28">
        <f>74119/12+1200</f>
        <v>7376.583333333333</v>
      </c>
      <c r="N17" s="28">
        <f>74119/12+2201</f>
        <v>8377.583333333332</v>
      </c>
      <c r="O17" s="29">
        <f t="shared" si="1"/>
        <v>81120</v>
      </c>
    </row>
    <row r="18" spans="1:15" s="26" customFormat="1" ht="27" customHeight="1">
      <c r="A18" s="22" t="s">
        <v>57</v>
      </c>
      <c r="B18" s="23" t="s">
        <v>58</v>
      </c>
      <c r="C18" s="24">
        <f>14345/12</f>
        <v>1195.4166666666667</v>
      </c>
      <c r="D18" s="24">
        <f aca="true" t="shared" si="6" ref="D18:I18">14345/12</f>
        <v>1195.4166666666667</v>
      </c>
      <c r="E18" s="24">
        <f t="shared" si="6"/>
        <v>1195.4166666666667</v>
      </c>
      <c r="F18" s="24">
        <f t="shared" si="6"/>
        <v>1195.4166666666667</v>
      </c>
      <c r="G18" s="24">
        <f t="shared" si="6"/>
        <v>1195.4166666666667</v>
      </c>
      <c r="H18" s="24">
        <f t="shared" si="6"/>
        <v>1195.4166666666667</v>
      </c>
      <c r="I18" s="24">
        <f t="shared" si="6"/>
        <v>1195.4166666666667</v>
      </c>
      <c r="J18" s="24">
        <f>14345/12+100</f>
        <v>1295.4166666666667</v>
      </c>
      <c r="K18" s="24">
        <f>14345/12+100</f>
        <v>1295.4166666666667</v>
      </c>
      <c r="L18" s="24">
        <f>14345/12+100</f>
        <v>1295.4166666666667</v>
      </c>
      <c r="M18" s="24">
        <f>14345/12+100</f>
        <v>1295.4166666666667</v>
      </c>
      <c r="N18" s="24">
        <f>14345/12+585</f>
        <v>1780.4166666666667</v>
      </c>
      <c r="O18" s="25">
        <f t="shared" si="1"/>
        <v>15329.999999999998</v>
      </c>
    </row>
    <row r="19" spans="1:15" s="26" customFormat="1" ht="13.5" customHeight="1">
      <c r="A19" s="22" t="s">
        <v>59</v>
      </c>
      <c r="B19" s="30" t="s">
        <v>60</v>
      </c>
      <c r="C19" s="24">
        <f>43045/12</f>
        <v>3587.0833333333335</v>
      </c>
      <c r="D19" s="24">
        <f aca="true" t="shared" si="7" ref="D19:J19">43045/12</f>
        <v>3587.0833333333335</v>
      </c>
      <c r="E19" s="24">
        <f t="shared" si="7"/>
        <v>3587.0833333333335</v>
      </c>
      <c r="F19" s="24">
        <f t="shared" si="7"/>
        <v>3587.0833333333335</v>
      </c>
      <c r="G19" s="24">
        <f t="shared" si="7"/>
        <v>3587.0833333333335</v>
      </c>
      <c r="H19" s="24">
        <f t="shared" si="7"/>
        <v>3587.0833333333335</v>
      </c>
      <c r="I19" s="24">
        <f t="shared" si="7"/>
        <v>3587.0833333333335</v>
      </c>
      <c r="J19" s="24">
        <f t="shared" si="7"/>
        <v>3587.0833333333335</v>
      </c>
      <c r="K19" s="24">
        <f>43045/12+9535</f>
        <v>13122.083333333334</v>
      </c>
      <c r="L19" s="24">
        <f>43045/12+9535</f>
        <v>13122.083333333334</v>
      </c>
      <c r="M19" s="24">
        <f>43045/12+9535</f>
        <v>13122.083333333334</v>
      </c>
      <c r="N19" s="24">
        <f>43045/12+518+9535+2</f>
        <v>13642.083333333334</v>
      </c>
      <c r="O19" s="25">
        <f t="shared" si="1"/>
        <v>81705</v>
      </c>
    </row>
    <row r="20" spans="1:15" s="26" customFormat="1" ht="13.5" customHeight="1">
      <c r="A20" s="22" t="s">
        <v>61</v>
      </c>
      <c r="B20" s="30" t="s">
        <v>62</v>
      </c>
      <c r="C20" s="24">
        <f>8035/12</f>
        <v>669.5833333333334</v>
      </c>
      <c r="D20" s="24">
        <f aca="true" t="shared" si="8" ref="D20:N20">8035/12</f>
        <v>669.5833333333334</v>
      </c>
      <c r="E20" s="24">
        <f t="shared" si="8"/>
        <v>669.5833333333334</v>
      </c>
      <c r="F20" s="24">
        <f t="shared" si="8"/>
        <v>669.5833333333334</v>
      </c>
      <c r="G20" s="24">
        <f t="shared" si="8"/>
        <v>669.5833333333334</v>
      </c>
      <c r="H20" s="24">
        <f t="shared" si="8"/>
        <v>669.5833333333334</v>
      </c>
      <c r="I20" s="24">
        <f t="shared" si="8"/>
        <v>669.5833333333334</v>
      </c>
      <c r="J20" s="24">
        <f t="shared" si="8"/>
        <v>669.5833333333334</v>
      </c>
      <c r="K20" s="24">
        <f t="shared" si="8"/>
        <v>669.5833333333334</v>
      </c>
      <c r="L20" s="24">
        <f t="shared" si="8"/>
        <v>669.5833333333334</v>
      </c>
      <c r="M20" s="24">
        <f t="shared" si="8"/>
        <v>669.5833333333334</v>
      </c>
      <c r="N20" s="24">
        <f t="shared" si="8"/>
        <v>669.5833333333334</v>
      </c>
      <c r="O20" s="25">
        <f t="shared" si="1"/>
        <v>8034.999999999999</v>
      </c>
    </row>
    <row r="21" spans="1:15" s="26" customFormat="1" ht="13.5" customHeight="1">
      <c r="A21" s="22" t="s">
        <v>63</v>
      </c>
      <c r="B21" s="30" t="s">
        <v>64</v>
      </c>
      <c r="C21" s="24">
        <f>12870/12</f>
        <v>1072.5</v>
      </c>
      <c r="D21" s="24">
        <f aca="true" t="shared" si="9" ref="D21:N21">12870/12</f>
        <v>1072.5</v>
      </c>
      <c r="E21" s="24">
        <f t="shared" si="9"/>
        <v>1072.5</v>
      </c>
      <c r="F21" s="24">
        <f t="shared" si="9"/>
        <v>1072.5</v>
      </c>
      <c r="G21" s="24">
        <f t="shared" si="9"/>
        <v>1072.5</v>
      </c>
      <c r="H21" s="24">
        <f t="shared" si="9"/>
        <v>1072.5</v>
      </c>
      <c r="I21" s="24">
        <f t="shared" si="9"/>
        <v>1072.5</v>
      </c>
      <c r="J21" s="24">
        <f>12870/12+500</f>
        <v>1572.5</v>
      </c>
      <c r="K21" s="24">
        <f t="shared" si="9"/>
        <v>1072.5</v>
      </c>
      <c r="L21" s="24">
        <f t="shared" si="9"/>
        <v>1072.5</v>
      </c>
      <c r="M21" s="24">
        <f t="shared" si="9"/>
        <v>1072.5</v>
      </c>
      <c r="N21" s="24">
        <f t="shared" si="9"/>
        <v>1072.5</v>
      </c>
      <c r="O21" s="25">
        <f t="shared" si="1"/>
        <v>13370</v>
      </c>
    </row>
    <row r="22" spans="1:15" s="26" customFormat="1" ht="13.5" customHeight="1">
      <c r="A22" s="22" t="s">
        <v>65</v>
      </c>
      <c r="B22" s="30" t="s">
        <v>66</v>
      </c>
      <c r="C22" s="24"/>
      <c r="D22" s="24">
        <f>50000-10000</f>
        <v>40000</v>
      </c>
      <c r="E22" s="24">
        <f>50000-10000</f>
        <v>40000</v>
      </c>
      <c r="F22" s="24">
        <f>50000-10000</f>
        <v>40000</v>
      </c>
      <c r="G22" s="24">
        <f>50000-8077</f>
        <v>41923</v>
      </c>
      <c r="H22" s="24">
        <v>41503</v>
      </c>
      <c r="I22" s="24">
        <v>2668</v>
      </c>
      <c r="J22" s="24">
        <v>960</v>
      </c>
      <c r="K22" s="24">
        <v>1073</v>
      </c>
      <c r="L22" s="24"/>
      <c r="M22" s="24"/>
      <c r="N22" s="24"/>
      <c r="O22" s="25">
        <f t="shared" si="1"/>
        <v>208127</v>
      </c>
    </row>
    <row r="23" spans="1:15" s="26" customFormat="1" ht="15.75">
      <c r="A23" s="22" t="s">
        <v>67</v>
      </c>
      <c r="B23" s="23" t="s">
        <v>68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1"/>
        <v>0</v>
      </c>
    </row>
    <row r="24" spans="1:15" s="26" customFormat="1" ht="13.5" customHeight="1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0</v>
      </c>
    </row>
    <row r="25" spans="1:15" s="26" customFormat="1" ht="13.5" customHeight="1" thickBot="1">
      <c r="A25" s="22" t="s">
        <v>71</v>
      </c>
      <c r="B25" s="30" t="s">
        <v>72</v>
      </c>
      <c r="C25" s="24">
        <f>24958/12</f>
        <v>2079.8333333333335</v>
      </c>
      <c r="D25" s="24">
        <f aca="true" t="shared" si="10" ref="D25:M25">24958/12</f>
        <v>2079.8333333333335</v>
      </c>
      <c r="E25" s="24">
        <f t="shared" si="10"/>
        <v>2079.8333333333335</v>
      </c>
      <c r="F25" s="24">
        <f t="shared" si="10"/>
        <v>2079.8333333333335</v>
      </c>
      <c r="G25" s="24">
        <f t="shared" si="10"/>
        <v>2079.8333333333335</v>
      </c>
      <c r="H25" s="24">
        <f t="shared" si="10"/>
        <v>2079.8333333333335</v>
      </c>
      <c r="I25" s="24">
        <f t="shared" si="10"/>
        <v>2079.8333333333335</v>
      </c>
      <c r="J25" s="24">
        <f t="shared" si="10"/>
        <v>2079.8333333333335</v>
      </c>
      <c r="K25" s="24">
        <f t="shared" si="10"/>
        <v>2079.8333333333335</v>
      </c>
      <c r="L25" s="24">
        <f t="shared" si="10"/>
        <v>2079.8333333333335</v>
      </c>
      <c r="M25" s="24">
        <f t="shared" si="10"/>
        <v>2079.8333333333335</v>
      </c>
      <c r="N25" s="24">
        <f>24958/12</f>
        <v>2079.8333333333335</v>
      </c>
      <c r="O25" s="25">
        <f t="shared" si="1"/>
        <v>24957.999999999996</v>
      </c>
    </row>
    <row r="26" spans="1:15" s="17" customFormat="1" ht="15.75" customHeight="1" thickBot="1">
      <c r="A26" s="40" t="s">
        <v>73</v>
      </c>
      <c r="B26" s="32" t="s">
        <v>74</v>
      </c>
      <c r="C26" s="33">
        <f aca="true" t="shared" si="11" ref="C26:N26">SUM(C17:C25)</f>
        <v>14781.000000000002</v>
      </c>
      <c r="D26" s="33">
        <f t="shared" si="11"/>
        <v>54781.00000000001</v>
      </c>
      <c r="E26" s="33">
        <f t="shared" si="11"/>
        <v>54781.00000000001</v>
      </c>
      <c r="F26" s="33">
        <f t="shared" si="11"/>
        <v>54781.00000000001</v>
      </c>
      <c r="G26" s="33">
        <f t="shared" si="11"/>
        <v>56704.00000000001</v>
      </c>
      <c r="H26" s="33">
        <f t="shared" si="11"/>
        <v>56284.00000000001</v>
      </c>
      <c r="I26" s="33">
        <f t="shared" si="11"/>
        <v>17449</v>
      </c>
      <c r="J26" s="33">
        <f t="shared" si="11"/>
        <v>17541</v>
      </c>
      <c r="K26" s="33">
        <f t="shared" si="11"/>
        <v>26689</v>
      </c>
      <c r="L26" s="33">
        <f t="shared" si="11"/>
        <v>25616</v>
      </c>
      <c r="M26" s="33">
        <f t="shared" si="11"/>
        <v>25616</v>
      </c>
      <c r="N26" s="33">
        <f t="shared" si="11"/>
        <v>27621.999999999996</v>
      </c>
      <c r="O26" s="34">
        <f t="shared" si="1"/>
        <v>432645.00000000006</v>
      </c>
    </row>
    <row r="27" spans="1:15" ht="16.5" thickBo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ht="15.75">
      <c r="A28" s="44"/>
    </row>
    <row r="29" spans="2:15" ht="15.75">
      <c r="B29" s="45"/>
      <c r="C29" s="46"/>
      <c r="D29" s="46"/>
      <c r="O29" s="3"/>
    </row>
    <row r="30" ht="15.75">
      <c r="O30" s="3"/>
    </row>
    <row r="31" ht="15.75">
      <c r="O31" s="3"/>
    </row>
    <row r="32" ht="15.75">
      <c r="O32" s="3"/>
    </row>
    <row r="33" s="3" customFormat="1" ht="15.75">
      <c r="A33" s="4"/>
    </row>
    <row r="34" s="3" customFormat="1" ht="15.75">
      <c r="A34" s="4"/>
    </row>
    <row r="35" s="3" customFormat="1" ht="15.75">
      <c r="A35" s="4"/>
    </row>
    <row r="36" s="3" customFormat="1" ht="15.75">
      <c r="A36" s="4"/>
    </row>
    <row r="37" s="3" customFormat="1" ht="15.75">
      <c r="A37" s="4"/>
    </row>
    <row r="38" s="3" customFormat="1" ht="15.75">
      <c r="A38" s="4"/>
    </row>
    <row r="39" s="3" customFormat="1" ht="15.75">
      <c r="A39" s="4"/>
    </row>
    <row r="40" s="3" customFormat="1" ht="15.75">
      <c r="A40" s="4"/>
    </row>
    <row r="41" s="3" customFormat="1" ht="15.75">
      <c r="A41" s="4"/>
    </row>
    <row r="42" s="3" customFormat="1" ht="15.75">
      <c r="A42" s="4"/>
    </row>
    <row r="43" s="3" customFormat="1" ht="15.75">
      <c r="A43" s="4"/>
    </row>
    <row r="44" s="3" customFormat="1" ht="15.75">
      <c r="A44" s="4"/>
    </row>
    <row r="45" s="3" customFormat="1" ht="15.75">
      <c r="A45" s="4"/>
    </row>
    <row r="46" s="3" customFormat="1" ht="15.75">
      <c r="A46" s="4"/>
    </row>
    <row r="47" s="3" customFormat="1" ht="15.75">
      <c r="A47" s="4"/>
    </row>
    <row r="48" s="3" customFormat="1" ht="15.75">
      <c r="A48" s="4"/>
    </row>
    <row r="49" s="3" customFormat="1" ht="15.75">
      <c r="A49" s="4"/>
    </row>
    <row r="50" s="3" customFormat="1" ht="15.75">
      <c r="A50" s="4"/>
    </row>
    <row r="51" s="3" customFormat="1" ht="15.75">
      <c r="A51" s="4"/>
    </row>
    <row r="52" s="3" customFormat="1" ht="15.75">
      <c r="A52" s="4"/>
    </row>
    <row r="53" s="3" customFormat="1" ht="15.75">
      <c r="A53" s="4"/>
    </row>
    <row r="54" s="3" customFormat="1" ht="15.75">
      <c r="A54" s="4"/>
    </row>
    <row r="55" s="3" customFormat="1" ht="15.75">
      <c r="A55" s="4"/>
    </row>
    <row r="56" s="3" customFormat="1" ht="15.75">
      <c r="A56" s="4"/>
    </row>
    <row r="57" s="3" customFormat="1" ht="15.75">
      <c r="A57" s="4"/>
    </row>
    <row r="58" s="3" customFormat="1" ht="15.75">
      <c r="A58" s="4"/>
    </row>
    <row r="59" s="3" customFormat="1" ht="15.75">
      <c r="A59" s="4"/>
    </row>
    <row r="60" s="3" customFormat="1" ht="15.75">
      <c r="A60" s="4"/>
    </row>
    <row r="61" s="3" customFormat="1" ht="15.75">
      <c r="A61" s="4"/>
    </row>
    <row r="62" s="3" customFormat="1" ht="15.75">
      <c r="A62" s="4"/>
    </row>
    <row r="63" s="3" customFormat="1" ht="15.75">
      <c r="A63" s="4"/>
    </row>
    <row r="64" s="3" customFormat="1" ht="15.75">
      <c r="A64" s="4"/>
    </row>
    <row r="65" s="3" customFormat="1" ht="15.75">
      <c r="A65" s="4"/>
    </row>
    <row r="66" s="3" customFormat="1" ht="15.75">
      <c r="A66" s="4"/>
    </row>
    <row r="67" s="3" customFormat="1" ht="15.75">
      <c r="A67" s="4"/>
    </row>
    <row r="68" s="3" customFormat="1" ht="15.75">
      <c r="A68" s="4"/>
    </row>
    <row r="69" s="3" customFormat="1" ht="15.75">
      <c r="A69" s="4"/>
    </row>
    <row r="70" s="3" customFormat="1" ht="15.75">
      <c r="A70" s="4"/>
    </row>
    <row r="71" s="3" customFormat="1" ht="15.75">
      <c r="A71" s="4"/>
    </row>
    <row r="72" s="3" customFormat="1" ht="15.75">
      <c r="A72" s="4"/>
    </row>
    <row r="73" s="3" customFormat="1" ht="15.75">
      <c r="A73" s="4"/>
    </row>
    <row r="74" s="3" customFormat="1" ht="15.75">
      <c r="A74" s="4"/>
    </row>
    <row r="75" s="3" customFormat="1" ht="15.75">
      <c r="A75" s="4"/>
    </row>
    <row r="76" s="3" customFormat="1" ht="15.75">
      <c r="A76" s="4"/>
    </row>
    <row r="77" s="3" customFormat="1" ht="15.75">
      <c r="A77" s="4"/>
    </row>
    <row r="78" s="3" customFormat="1" ht="15.75">
      <c r="A78" s="4"/>
    </row>
    <row r="79" s="3" customFormat="1" ht="15.75">
      <c r="A79" s="4"/>
    </row>
    <row r="80" s="3" customFormat="1" ht="15.75">
      <c r="A80" s="4"/>
    </row>
    <row r="81" s="3" customFormat="1" ht="15.75">
      <c r="A81" s="4"/>
    </row>
    <row r="82" s="3" customFormat="1" ht="15.75">
      <c r="A82" s="4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előirányzat-felhasználási terve&amp;R&amp;"-,Dőlt"&amp;8 12.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2014-12-19T15:16:07Z</dcterms:created>
  <dcterms:modified xsi:type="dcterms:W3CDTF">2014-12-19T15:16:24Z</dcterms:modified>
  <cp:category/>
  <cp:version/>
  <cp:contentType/>
  <cp:contentStatus/>
</cp:coreProperties>
</file>