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6.sz.mell." sheetId="1" r:id="rId1"/>
  </sheets>
  <externalReferences>
    <externalReference r:id="rId2"/>
  </externalReferences>
  <definedNames>
    <definedName name="_xlnm.Print_Area" localSheetId="0">'6.sz.mell.'!$A$1:$G$77</definedName>
  </definedNames>
  <calcPr calcId="145621"/>
</workbook>
</file>

<file path=xl/calcChain.xml><?xml version="1.0" encoding="utf-8"?>
<calcChain xmlns="http://schemas.openxmlformats.org/spreadsheetml/2006/main">
  <c r="F78" i="1" l="1"/>
  <c r="G75" i="1"/>
  <c r="G74" i="1"/>
  <c r="G73" i="1"/>
  <c r="F72" i="1"/>
  <c r="F76" i="1" s="1"/>
  <c r="F77" i="1" s="1"/>
  <c r="F79" i="1" s="1"/>
  <c r="D72" i="1"/>
  <c r="B72" i="1"/>
  <c r="B76" i="1" s="1"/>
  <c r="B71" i="1"/>
  <c r="G71" i="1" s="1"/>
  <c r="F70" i="1"/>
  <c r="B70" i="1"/>
  <c r="G70" i="1" s="1"/>
  <c r="G69" i="1"/>
  <c r="G68" i="1"/>
  <c r="G67" i="1"/>
  <c r="G66" i="1"/>
  <c r="G65" i="1"/>
  <c r="G64" i="1"/>
  <c r="G63" i="1"/>
  <c r="F62" i="1"/>
  <c r="D62" i="1"/>
  <c r="B62" i="1"/>
  <c r="G62" i="1" s="1"/>
  <c r="G61" i="1"/>
  <c r="G60" i="1"/>
  <c r="G59" i="1"/>
  <c r="F57" i="1"/>
  <c r="B57" i="1"/>
  <c r="G57" i="1" s="1"/>
  <c r="G56" i="1"/>
  <c r="G55" i="1"/>
  <c r="F54" i="1"/>
  <c r="D54" i="1"/>
  <c r="B54" i="1"/>
  <c r="G54" i="1" s="1"/>
  <c r="G53" i="1"/>
  <c r="G52" i="1"/>
  <c r="G51" i="1"/>
  <c r="G50" i="1"/>
  <c r="G49" i="1"/>
  <c r="F48" i="1"/>
  <c r="D48" i="1"/>
  <c r="D76" i="1" s="1"/>
  <c r="D77" i="1" s="1"/>
  <c r="B48" i="1"/>
  <c r="G47" i="1"/>
  <c r="G46" i="1"/>
  <c r="G45" i="1"/>
  <c r="F44" i="1"/>
  <c r="B44" i="1"/>
  <c r="G44" i="1" s="1"/>
  <c r="G43" i="1"/>
  <c r="G42" i="1"/>
  <c r="G41" i="1"/>
  <c r="G40" i="1"/>
  <c r="F39" i="1"/>
  <c r="B39" i="1"/>
  <c r="G39" i="1" s="1"/>
  <c r="G38" i="1"/>
  <c r="G37" i="1"/>
  <c r="G36" i="1"/>
  <c r="G35" i="1"/>
  <c r="F34" i="1"/>
  <c r="B34" i="1"/>
  <c r="G34" i="1" s="1"/>
  <c r="F33" i="1"/>
  <c r="B33" i="1"/>
  <c r="G33" i="1" s="1"/>
  <c r="F32" i="1"/>
  <c r="E32" i="1"/>
  <c r="B32" i="1"/>
  <c r="G32" i="1" s="1"/>
  <c r="G31" i="1"/>
  <c r="G30" i="1"/>
  <c r="G29" i="1"/>
  <c r="G28" i="1"/>
  <c r="F27" i="1"/>
  <c r="B27" i="1"/>
  <c r="G27" i="1" s="1"/>
  <c r="G26" i="1"/>
  <c r="F25" i="1"/>
  <c r="G25" i="1" s="1"/>
  <c r="G24" i="1"/>
  <c r="G23" i="1"/>
  <c r="G22" i="1"/>
  <c r="G21" i="1"/>
  <c r="G20" i="1"/>
  <c r="G19" i="1"/>
  <c r="G18" i="1"/>
  <c r="G17" i="1"/>
  <c r="F16" i="1"/>
  <c r="B16" i="1"/>
  <c r="G16" i="1" s="1"/>
  <c r="G15" i="1"/>
  <c r="B14" i="1"/>
  <c r="G14" i="1" s="1"/>
  <c r="G13" i="1"/>
  <c r="G12" i="1"/>
  <c r="F11" i="1"/>
  <c r="B11" i="1"/>
  <c r="G11" i="1" s="1"/>
  <c r="G10" i="1"/>
  <c r="B10" i="1"/>
  <c r="G9" i="1"/>
  <c r="F8" i="1"/>
  <c r="B8" i="1"/>
  <c r="G8" i="1" s="1"/>
  <c r="F7" i="1"/>
  <c r="E7" i="1"/>
  <c r="E77" i="1" s="1"/>
  <c r="D7" i="1"/>
  <c r="A1" i="1"/>
  <c r="G76" i="1" l="1"/>
  <c r="G48" i="1"/>
  <c r="B7" i="1"/>
  <c r="B77" i="1" s="1"/>
  <c r="G77" i="1" s="1"/>
  <c r="G72" i="1"/>
</calcChain>
</file>

<file path=xl/sharedStrings.xml><?xml version="1.0" encoding="utf-8"?>
<sst xmlns="http://schemas.openxmlformats.org/spreadsheetml/2006/main" count="142" uniqueCount="84">
  <si>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</si>
  <si>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</si>
  <si>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</si>
  <si>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</si>
  <si>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</si>
  <si>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2019. XII.31-ig</t>
  </si>
  <si>
    <t>2020. évi fordított áfa előirányzata</t>
  </si>
  <si>
    <t>2020. évi előirányzat</t>
  </si>
  <si>
    <t xml:space="preserve">
2020. év utáni szükséglet
</t>
  </si>
  <si>
    <t>7=(2-4-5-6)</t>
  </si>
  <si>
    <t>Önkormányzat összesen:</t>
  </si>
  <si>
    <t>Komplex energetikai fejlesztések Tiszavasváriban</t>
  </si>
  <si>
    <t>2017-2020</t>
  </si>
  <si>
    <t>Képviselői informatikai eszköz</t>
  </si>
  <si>
    <t>2020</t>
  </si>
  <si>
    <t>Zöld városközpont kialakítása Tiszavasváriban</t>
  </si>
  <si>
    <t>2019-2020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</si>
  <si>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</si>
  <si>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</si>
  <si>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Karácsonyi díszbeszerzés</t>
  </si>
  <si>
    <t>Kossuth-Ifjúság utca kereszteződésében gyalogátkelőhely kialakítása</t>
  </si>
  <si>
    <t>Petőfi utca járda</t>
  </si>
  <si>
    <t>2020-2021</t>
  </si>
  <si>
    <t>Nyíri mezőség turisztikai kínálatának integrált fejlesztése</t>
  </si>
  <si>
    <t>2018-2020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</si>
  <si>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</si>
  <si>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</si>
  <si>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</si>
  <si>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</si>
  <si>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és Önkormányzat 2020. évi eszközbeszerzés</t>
  </si>
  <si>
    <t>Mezőőrség 2020. évi munkaruha beszerzés</t>
  </si>
  <si>
    <t>Kábítószer Ügyi Egyeztető Fórum eszközbeszerzés</t>
  </si>
  <si>
    <t>Esély és otthon - Minkettő lehetséges! Pályázat tárgyi eszköz beszerzés</t>
  </si>
  <si>
    <t>2018-2021</t>
  </si>
  <si>
    <t>Találkozások tere kialakítása Tiszavasváriban pályázat megvalósítás</t>
  </si>
  <si>
    <t>Fertőző megbetegedések megelőzése, járványügyi ellátással kapcsolatos tárgyi eszközök beszerzése</t>
  </si>
  <si>
    <t>Orvosi ügyelet eszközbeszerzés</t>
  </si>
  <si>
    <t>Helyi építési szabályzat felülvizsgálat tervdokumentációk</t>
  </si>
  <si>
    <t>Közúti jelzőtáblák</t>
  </si>
  <si>
    <t>Térfigyelő kamerarendszer</t>
  </si>
  <si>
    <t>Térfigyelő kamera Csónakázó tó környéke</t>
  </si>
  <si>
    <t>Iparterület kialakítása Tiszavasváriban</t>
  </si>
  <si>
    <t>Konyhakerti és kisállattartási szociális földprogram</t>
  </si>
  <si>
    <t>Vasvári P. u. 6. (volt Vöröskereszt) egyéb tárgyi eszköz beszerzés</t>
  </si>
  <si>
    <t>Wifi4EU - hálózat kiépítés</t>
  </si>
  <si>
    <t>Játszótér kialakítása - Csónakázó tó</t>
  </si>
  <si>
    <t>Járóbeteg szakellátás fejlesztését célzó eszközbeszerzések</t>
  </si>
  <si>
    <t>Minimanó Óvoda családbarát infrastrukturális fejlesztése</t>
  </si>
  <si>
    <t>Tiszavasvári Polgármesteri Hivatal összesen:</t>
  </si>
  <si>
    <t>Szoftver beszerzés</t>
  </si>
  <si>
    <t>Informatikai eszközök beszerzése</t>
  </si>
  <si>
    <t>Egyéb tárgyi eszköz beszerzés (Klíma, polc, szék, stb.)</t>
  </si>
  <si>
    <t>Közterület felügyelő (Munka, védőruha beszerzés stb.)</t>
  </si>
  <si>
    <t>Városi Kincstár összesen:</t>
  </si>
  <si>
    <t>Informatikai eszközök beszerzése (számítógép, office programcsomag, monitorok, stb.)</t>
  </si>
  <si>
    <t>Egyéb tárgyi eszközök beszerzése</t>
  </si>
  <si>
    <t>Klíma beredezés cseréje</t>
  </si>
  <si>
    <t>Tiszavasvári Egyesített Óvodai Intézmény összesen:</t>
  </si>
  <si>
    <t>Homokozó játékok, rollerek, műanyag játékok beszerzése (Minimanó óvoda)</t>
  </si>
  <si>
    <t>Irodai forgószék beszerzése (Minimanó óvoda)</t>
  </si>
  <si>
    <t>2 db tükör beszerzése (Fülemüle óvoda)</t>
  </si>
  <si>
    <t>Egyesített Közművelődési Intézmény és Könyvtár összesen:</t>
  </si>
  <si>
    <t>Informatikai eszközök beszerzése (Könyvtár)</t>
  </si>
  <si>
    <t>Könyvtári könyvek beszerzése (Könyvtár 10 % kötelező)</t>
  </si>
  <si>
    <t>Könyvtári könyvek beszerzése (Szja 1 %-ának felajánlásából)</t>
  </si>
  <si>
    <t>Egyéb tárgyi eszközök beszerzése (Könyvtár)</t>
  </si>
  <si>
    <t>Könyvtári könyvek beszerzése érdekeltségnövelő támogatásból</t>
  </si>
  <si>
    <t>NKA pályázat -  ózongenerátor és kézfertőtlenítő beszerzése</t>
  </si>
  <si>
    <t>TOP pályázat benyújtásához - tervdokumentáció elkészítése</t>
  </si>
  <si>
    <t>Kornisné Liptay Elza Szociális és Gyermekjóléti Központ összesen:</t>
  </si>
  <si>
    <t>Informatikai és egyéb tárgyi eszközök beszerzése:</t>
  </si>
  <si>
    <t>- Gyermekjóléti Szolgálat</t>
  </si>
  <si>
    <t>- Család- és Gyermekjóléti Központ</t>
  </si>
  <si>
    <t>- Iskolai és óvodai szociális segítő tevékenység</t>
  </si>
  <si>
    <t>- Házi segítségnyújtás</t>
  </si>
  <si>
    <t xml:space="preserve">- Bentlakásos ellátások </t>
  </si>
  <si>
    <t>- Bentlakásos ellátások -  intézményi textíliák beszerzése</t>
  </si>
  <si>
    <t xml:space="preserve"> TOP pályázat egyéb tárgyi eszközök beszerzése</t>
  </si>
  <si>
    <t xml:space="preserve">Ápolási és egyéb tárgyi eszközök beszerzése gyakorlati oktatási keretből </t>
  </si>
  <si>
    <t>Tiszavasvári Bölcsőde összesen:</t>
  </si>
  <si>
    <t>Konyhai és egyéb tárgyi eszközök beszerzése (gyermekétkeztetés)</t>
  </si>
  <si>
    <t>Egyéb tárgyi eszközök beszerzése (bölcsődei ellátás)</t>
  </si>
  <si>
    <t>INTÉZMÉNYEK ÖSSZESEN:</t>
  </si>
  <si>
    <t>ÖNKORMÁNYZAT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</si>
</sst>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color theme="1"/>
      <name val="Times New Roman CE"/>
      <charset val="238"/>
    </font>
    <font>
      <b/>
      <sz val="12"/>
      <color theme="1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name val="MS Sans Serif"/>
      <family val="2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1" fillId="0" borderId="0"/>
    <xf numFmtId="0" fontId="14" fillId="0" borderId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7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50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0" fillId="0" borderId="0" xfId="0" applyNumberForma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right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0" fillId="0" borderId="4" xfId="0" applyNumberFormat="1" applyFont="1" applyFill="1" applyBorder="1" applyAlignment="1" applyProtection="1">
      <alignment horizontal="left" vertical="center" wrapText="1"/>
    </xf>
    <xf numFmtId="164" fontId="10" fillId="0" borderId="5" xfId="0" applyNumberFormat="1" applyFont="1" applyFill="1" applyBorder="1" applyAlignment="1" applyProtection="1">
      <alignment horizontal="righ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2" fillId="0" borderId="6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7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9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2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1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3" xfId="0" applyNumberFormat="1" applyFont="1" applyFill="1" applyBorder="1" applyAlignment="1" applyProtection="1">
      <alignment vertical="center" wrapText="1"/>
    </xf>
    <xf numFmtId="164" fontId="12" fillId="0" borderId="0" xfId="0" applyNumberFormat="1" applyFont="1" applyFill="1" applyAlignment="1">
      <alignment vertical="center" wrapText="1"/>
    </xf>
    <xf numFmtId="164" fontId="2" fillId="0" borderId="11" xfId="1" applyNumberFormat="1" applyFont="1" applyFill="1" applyBorder="1" applyAlignment="1" applyProtection="1">
      <alignment horizontal="right" vertical="center" wrapText="1"/>
      <protection locked="0"/>
    </xf>
    <xf numFmtId="49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0" applyNumberFormat="1" applyFont="1" applyFill="1" applyAlignment="1">
      <alignment vertical="center" wrapText="1"/>
    </xf>
    <xf numFmtId="164" fontId="2" fillId="0" borderId="14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5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7" xfId="0" applyNumberFormat="1" applyFont="1" applyFill="1" applyBorder="1" applyAlignment="1" applyProtection="1">
      <alignment vertical="center" wrapText="1"/>
    </xf>
    <xf numFmtId="0" fontId="2" fillId="0" borderId="15" xfId="2" applyFont="1" applyFill="1" applyBorder="1" applyAlignment="1" applyProtection="1">
      <alignment horizontal="left"/>
      <protection locked="0"/>
    </xf>
    <xf numFmtId="164" fontId="0" fillId="0" borderId="15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1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8" xfId="2" applyFont="1" applyFill="1" applyBorder="1" applyProtection="1">
      <protection locked="0"/>
    </xf>
    <xf numFmtId="164" fontId="2" fillId="0" borderId="18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7" xfId="0" applyNumberFormat="1" applyFont="1" applyFill="1" applyBorder="1" applyAlignment="1">
      <alignment vertical="center" wrapText="1"/>
    </xf>
    <xf numFmtId="164" fontId="0" fillId="0" borderId="18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19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20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22" xfId="0" applyNumberFormat="1" applyFont="1" applyFill="1" applyBorder="1" applyAlignment="1">
      <alignment vertical="center" wrapText="1"/>
    </xf>
    <xf numFmtId="164" fontId="16" fillId="0" borderId="0" xfId="0" applyNumberFormat="1" applyFont="1" applyFill="1" applyAlignment="1">
      <alignment vertical="center" wrapText="1"/>
    </xf>
    <xf numFmtId="164" fontId="2" fillId="0" borderId="20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19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22" xfId="0" applyNumberFormat="1" applyFont="1" applyFill="1" applyBorder="1" applyAlignment="1">
      <alignment vertical="center" wrapText="1"/>
    </xf>
    <xf numFmtId="164" fontId="13" fillId="0" borderId="18" xfId="1" applyNumberFormat="1" applyFont="1" applyFill="1" applyBorder="1" applyAlignment="1" applyProtection="1">
      <alignment horizontal="left" vertical="center" wrapText="1"/>
      <protection locked="0"/>
    </xf>
    <xf numFmtId="164" fontId="13" fillId="0" borderId="20" xfId="1" applyNumberFormat="1" applyFont="1" applyFill="1" applyBorder="1" applyAlignment="1" applyProtection="1">
      <alignment horizontal="right" vertical="center" wrapText="1"/>
      <protection locked="0"/>
    </xf>
    <xf numFmtId="49" fontId="13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22" xfId="0" applyNumberFormat="1" applyFont="1" applyFill="1" applyBorder="1" applyAlignment="1">
      <alignment vertical="center" wrapText="1"/>
    </xf>
    <xf numFmtId="49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17" xfId="0" applyNumberFormat="1" applyFont="1" applyFill="1" applyBorder="1" applyAlignment="1">
      <alignment vertical="center" wrapText="1"/>
    </xf>
    <xf numFmtId="164" fontId="15" fillId="0" borderId="17" xfId="0" applyNumberFormat="1" applyFont="1" applyFill="1" applyBorder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13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17" xfId="0" applyNumberFormat="1" applyFont="1" applyFill="1" applyBorder="1" applyAlignment="1">
      <alignment vertical="center" wrapText="1"/>
    </xf>
    <xf numFmtId="164" fontId="2" fillId="0" borderId="16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16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16" xfId="0" applyNumberFormat="1" applyFont="1" applyFill="1" applyBorder="1" applyAlignment="1">
      <alignment vertical="center" wrapText="1"/>
    </xf>
    <xf numFmtId="0" fontId="17" fillId="0" borderId="16" xfId="0" applyFont="1" applyBorder="1"/>
    <xf numFmtId="164" fontId="13" fillId="0" borderId="16" xfId="1" applyNumberFormat="1" applyFont="1" applyFill="1" applyBorder="1" applyAlignment="1" applyProtection="1">
      <alignment horizontal="right" vertical="center" wrapText="1"/>
      <protection locked="0"/>
    </xf>
    <xf numFmtId="49" fontId="1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3" xfId="1" applyFont="1" applyFill="1" applyBorder="1" applyAlignment="1">
      <alignment vertical="center"/>
    </xf>
    <xf numFmtId="164" fontId="15" fillId="0" borderId="24" xfId="1" applyNumberFormat="1" applyFont="1" applyFill="1" applyBorder="1" applyAlignment="1" applyProtection="1">
      <alignment horizontal="right" vertical="center" wrapText="1"/>
      <protection locked="0"/>
    </xf>
    <xf numFmtId="49" fontId="15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26" xfId="0" applyNumberFormat="1" applyFont="1" applyFill="1" applyBorder="1" applyAlignment="1" applyProtection="1">
      <alignment vertical="center" wrapText="1"/>
    </xf>
    <xf numFmtId="0" fontId="20" fillId="0" borderId="27" xfId="1" applyFont="1" applyFill="1" applyBorder="1" applyAlignment="1">
      <alignment vertical="center"/>
    </xf>
    <xf numFmtId="164" fontId="19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13" xfId="0" applyNumberFormat="1" applyFont="1" applyFill="1" applyBorder="1" applyAlignment="1" applyProtection="1">
      <alignment vertical="center" wrapText="1"/>
    </xf>
    <xf numFmtId="164" fontId="19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22" xfId="0" applyNumberFormat="1" applyFont="1" applyFill="1" applyBorder="1" applyAlignment="1" applyProtection="1">
      <alignment vertical="center" wrapText="1"/>
    </xf>
    <xf numFmtId="0" fontId="20" fillId="0" borderId="27" xfId="1" applyFont="1" applyFill="1" applyBorder="1" applyAlignment="1">
      <alignment vertical="center" wrapText="1"/>
    </xf>
    <xf numFmtId="164" fontId="0" fillId="0" borderId="22" xfId="0" applyNumberFormat="1" applyFont="1" applyFill="1" applyBorder="1" applyAlignment="1" applyProtection="1">
      <alignment vertical="center" wrapText="1"/>
    </xf>
    <xf numFmtId="0" fontId="20" fillId="0" borderId="23" xfId="1" applyFont="1" applyFill="1" applyBorder="1" applyAlignment="1">
      <alignment vertical="center"/>
    </xf>
    <xf numFmtId="164" fontId="0" fillId="0" borderId="24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2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9" xfId="0" applyNumberFormat="1" applyFont="1" applyFill="1" applyBorder="1" applyAlignment="1" applyProtection="1">
      <alignment vertical="center" wrapText="1"/>
    </xf>
    <xf numFmtId="164" fontId="21" fillId="0" borderId="30" xfId="0" applyNumberFormat="1" applyFont="1" applyFill="1" applyBorder="1" applyAlignment="1" applyProtection="1">
      <alignment horizontal="left" vertical="center" wrapText="1"/>
      <protection locked="0"/>
    </xf>
    <xf numFmtId="164" fontId="22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3" xfId="0" applyNumberFormat="1" applyFont="1" applyFill="1" applyBorder="1" applyAlignment="1" applyProtection="1">
      <alignment vertical="center" wrapText="1"/>
    </xf>
    <xf numFmtId="164" fontId="23" fillId="0" borderId="27" xfId="0" quotePrefix="1" applyNumberFormat="1" applyFont="1" applyFill="1" applyBorder="1" applyAlignment="1" applyProtection="1">
      <alignment horizontal="left" vertical="center" wrapText="1"/>
      <protection locked="0"/>
    </xf>
    <xf numFmtId="164" fontId="23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3" fillId="0" borderId="18" xfId="0" quotePrefix="1" applyNumberFormat="1" applyFont="1" applyFill="1" applyBorder="1" applyAlignment="1" applyProtection="1">
      <alignment horizontal="left" vertical="center" wrapText="1"/>
      <protection locked="0"/>
    </xf>
    <xf numFmtId="164" fontId="23" fillId="0" borderId="15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17" xfId="0" applyNumberFormat="1" applyFont="1" applyFill="1" applyBorder="1" applyAlignment="1" applyProtection="1">
      <alignment vertical="center" wrapText="1"/>
    </xf>
    <xf numFmtId="164" fontId="23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64" fontId="23" fillId="0" borderId="31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3" xfId="0" applyNumberFormat="1" applyFont="1" applyFill="1" applyBorder="1" applyAlignment="1" applyProtection="1">
      <alignment vertical="center" wrapText="1"/>
    </xf>
    <xf numFmtId="164" fontId="23" fillId="0" borderId="13" xfId="0" applyNumberFormat="1" applyFont="1" applyFill="1" applyBorder="1" applyAlignment="1" applyProtection="1">
      <alignment vertical="center" wrapText="1"/>
    </xf>
    <xf numFmtId="0" fontId="21" fillId="0" borderId="30" xfId="0" applyFont="1" applyFill="1" applyBorder="1" applyAlignment="1">
      <alignment vertical="center"/>
    </xf>
    <xf numFmtId="0" fontId="23" fillId="0" borderId="27" xfId="0" quotePrefix="1" applyFont="1" applyFill="1" applyBorder="1" applyAlignment="1">
      <alignment vertical="center"/>
    </xf>
    <xf numFmtId="0" fontId="23" fillId="0" borderId="18" xfId="0" quotePrefix="1" applyFont="1" applyFill="1" applyBorder="1" applyAlignment="1">
      <alignment vertical="center"/>
    </xf>
    <xf numFmtId="164" fontId="24" fillId="0" borderId="0" xfId="0" applyNumberFormat="1" applyFont="1" applyFill="1" applyAlignment="1">
      <alignment vertical="center" wrapText="1"/>
    </xf>
    <xf numFmtId="164" fontId="17" fillId="0" borderId="15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8" xfId="0" applyFont="1" applyFill="1" applyBorder="1" applyAlignment="1">
      <alignment vertical="center"/>
    </xf>
    <xf numFmtId="164" fontId="20" fillId="0" borderId="15" xfId="0" applyNumberFormat="1" applyFont="1" applyFill="1" applyBorder="1" applyAlignment="1" applyProtection="1">
      <alignment horizontal="right" vertical="center" wrapText="1"/>
      <protection locked="0"/>
    </xf>
    <xf numFmtId="49" fontId="20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7" xfId="0" applyNumberFormat="1" applyFont="1" applyFill="1" applyBorder="1" applyAlignment="1" applyProtection="1">
      <alignment vertical="center" wrapText="1"/>
    </xf>
    <xf numFmtId="0" fontId="17" fillId="0" borderId="18" xfId="0" quotePrefix="1" applyFont="1" applyFill="1" applyBorder="1" applyAlignment="1">
      <alignment vertical="center"/>
    </xf>
    <xf numFmtId="49" fontId="1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8" xfId="0" applyFont="1" applyFill="1" applyBorder="1" applyAlignment="1">
      <alignment vertical="center"/>
    </xf>
    <xf numFmtId="0" fontId="21" fillId="0" borderId="30" xfId="0" applyFont="1" applyFill="1" applyBorder="1" applyAlignment="1">
      <alignment vertical="center" wrapText="1"/>
    </xf>
    <xf numFmtId="164" fontId="25" fillId="0" borderId="0" xfId="0" applyNumberFormat="1" applyFont="1" applyFill="1" applyAlignment="1">
      <alignment vertical="center" wrapText="1"/>
    </xf>
    <xf numFmtId="0" fontId="23" fillId="0" borderId="27" xfId="0" applyFont="1" applyFill="1" applyBorder="1" applyAlignment="1">
      <alignment vertical="center"/>
    </xf>
    <xf numFmtId="164" fontId="23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18" xfId="0" applyFont="1" applyFill="1" applyBorder="1" applyAlignment="1">
      <alignment vertical="center"/>
    </xf>
    <xf numFmtId="0" fontId="23" fillId="0" borderId="18" xfId="0" applyFont="1" applyFill="1" applyBorder="1" applyAlignment="1">
      <alignment vertical="center" wrapText="1"/>
    </xf>
    <xf numFmtId="0" fontId="18" fillId="0" borderId="30" xfId="2" applyFont="1" applyFill="1" applyBorder="1" applyAlignment="1" applyProtection="1">
      <alignment vertical="center"/>
      <protection locked="0"/>
    </xf>
    <xf numFmtId="164" fontId="26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3" xfId="0" applyNumberFormat="1" applyFont="1" applyFill="1" applyBorder="1" applyAlignment="1" applyProtection="1">
      <alignment vertical="center" wrapText="1"/>
    </xf>
    <xf numFmtId="0" fontId="23" fillId="0" borderId="27" xfId="2" quotePrefix="1" applyFont="1" applyFill="1" applyBorder="1" applyAlignment="1" applyProtection="1">
      <alignment vertical="center"/>
      <protection locked="0"/>
    </xf>
    <xf numFmtId="0" fontId="23" fillId="0" borderId="34" xfId="0" quotePrefix="1" applyFont="1" applyFill="1" applyBorder="1" applyAlignment="1">
      <alignment vertical="center"/>
    </xf>
    <xf numFmtId="164" fontId="23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22" xfId="0" applyNumberFormat="1" applyFont="1" applyFill="1" applyBorder="1" applyAlignment="1" applyProtection="1">
      <alignment vertical="center" wrapText="1"/>
    </xf>
    <xf numFmtId="164" fontId="22" fillId="0" borderId="35" xfId="0" applyNumberFormat="1" applyFont="1" applyFill="1" applyBorder="1" applyAlignment="1" applyProtection="1">
      <alignment horizontal="left" vertical="center" wrapText="1"/>
    </xf>
    <xf numFmtId="164" fontId="22" fillId="0" borderId="2" xfId="0" applyNumberFormat="1" applyFont="1" applyFill="1" applyBorder="1" applyAlignment="1" applyProtection="1">
      <alignment horizontal="right" vertical="center" wrapText="1"/>
    </xf>
    <xf numFmtId="164" fontId="22" fillId="2" borderId="2" xfId="0" applyNumberFormat="1" applyFont="1" applyFill="1" applyBorder="1" applyAlignment="1" applyProtection="1">
      <alignment horizontal="right" vertical="center" wrapText="1"/>
    </xf>
    <xf numFmtId="164" fontId="3" fillId="0" borderId="0" xfId="0" applyNumberFormat="1" applyFont="1" applyFill="1" applyAlignment="1">
      <alignment horizontal="center" vertical="center" wrapText="1"/>
    </xf>
  </cellXfs>
  <cellStyles count="4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2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>
        <row r="123">
          <cell r="C123">
            <v>675620518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pageSetUpPr fitToPage="1"/>
  </sheetPr>
  <dimension ref="A1:H79"/>
  <sheetViews>
    <sheetView tabSelected="1" view="pageBreakPreview" topLeftCell="A61" zoomScaleNormal="100" zoomScaleSheetLayoutView="100" workbookViewId="0">
      <selection activeCell="E80" sqref="E80"/>
    </sheetView>
  </sheetViews>
  <sheetFormatPr defaultColWidth="9.33203125" defaultRowHeight="12.75" x14ac:dyDescent="0.2"/>
  <cols>
    <col min="1" max="1" width="61.33203125" style="149" customWidth="1"/>
    <col min="2" max="2" width="15.6640625" style="25" customWidth="1"/>
    <col min="3" max="3" width="16.33203125" style="25" customWidth="1"/>
    <col min="4" max="5" width="18" style="25" customWidth="1"/>
    <col min="6" max="6" width="16.6640625" style="25" customWidth="1"/>
    <col min="7" max="7" width="18.83203125" style="5" customWidth="1"/>
    <col min="8" max="9" width="12.83203125" style="2" customWidth="1"/>
    <col min="10" max="10" width="13.83203125" style="2" customWidth="1"/>
    <col min="11" max="11" width="12.6640625" style="2" bestFit="1" customWidth="1"/>
    <col min="12" max="12" width="12.6640625" style="2" customWidth="1"/>
    <col min="13" max="13" width="11.1640625" style="2" bestFit="1" customWidth="1"/>
    <col min="14" max="16384" width="9.33203125" style="2"/>
  </cols>
  <sheetData>
    <row r="1" spans="1:8" x14ac:dyDescent="0.2">
      <c r="A1" s="1" t="str">
        <f>CONCATENATE("7. melléklet"," ",[1]ALAPADATOK!A7," ",[1]ALAPADATOK!B7," ",[1]ALAPADATOK!C7," ",[1]ALAPADATOK!D7," ",[1]ALAPADATOK!E7," ",[1]ALAPADATOK!F7," ",[1]ALAPADATOK!G7," ",[1]ALAPADATOK!H7)</f>
        <v>7. melléklet a 24 / 2020. ( X.30. ) önkormányzati rendelethez</v>
      </c>
      <c r="B1" s="1"/>
      <c r="C1" s="1"/>
      <c r="D1" s="1"/>
      <c r="E1" s="1"/>
      <c r="F1" s="1"/>
      <c r="G1" s="1"/>
    </row>
    <row r="3" spans="1:8" ht="25.5" customHeight="1" x14ac:dyDescent="0.2">
      <c r="A3" s="3" t="s">
        <v>0</v>
      </c>
      <c r="B3" s="3"/>
      <c r="C3" s="3"/>
      <c r="D3" s="3"/>
      <c r="E3" s="3"/>
      <c r="F3" s="3"/>
      <c r="G3" s="3"/>
    </row>
    <row r="4" spans="1:8" ht="22.5" customHeight="1" thickBot="1" x14ac:dyDescent="0.3">
      <c r="A4" s="4"/>
      <c r="B4" s="5"/>
      <c r="C4" s="5"/>
      <c r="D4" s="5"/>
      <c r="E4" s="5"/>
      <c r="F4" s="5"/>
      <c r="G4" s="6" t="s">
        <v>1</v>
      </c>
    </row>
    <row r="5" spans="1:8" s="11" customFormat="1" ht="44.25" customHeight="1" thickBot="1" x14ac:dyDescent="0.25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10"/>
    </row>
    <row r="6" spans="1:8" s="15" customFormat="1" ht="12" customHeight="1" thickBot="1" x14ac:dyDescent="0.25">
      <c r="A6" s="12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4" t="s">
        <v>9</v>
      </c>
    </row>
    <row r="7" spans="1:8" s="15" customFormat="1" ht="12" customHeight="1" thickBot="1" x14ac:dyDescent="0.25">
      <c r="A7" s="16" t="s">
        <v>10</v>
      </c>
      <c r="B7" s="17">
        <f>SUM(B8:B37)</f>
        <v>820639254</v>
      </c>
      <c r="C7" s="18"/>
      <c r="D7" s="17">
        <f>SUM(D8:D37)</f>
        <v>149638572</v>
      </c>
      <c r="E7" s="17">
        <f>SUM(E8:E38)</f>
        <v>35489968</v>
      </c>
      <c r="F7" s="17">
        <f>SUM(F8:F38)</f>
        <v>645658014</v>
      </c>
      <c r="G7" s="19"/>
    </row>
    <row r="8" spans="1:8" s="25" customFormat="1" ht="15.95" customHeight="1" x14ac:dyDescent="0.2">
      <c r="A8" s="20" t="s">
        <v>11</v>
      </c>
      <c r="B8" s="21">
        <f>194576285+594360</f>
        <v>195170645</v>
      </c>
      <c r="C8" s="22" t="s">
        <v>12</v>
      </c>
      <c r="D8" s="23">
        <v>116979846</v>
      </c>
      <c r="E8" s="23">
        <v>7150721</v>
      </c>
      <c r="F8" s="23">
        <f>70445718+594360</f>
        <v>71040078</v>
      </c>
      <c r="G8" s="24">
        <f>B8-D8-F8-E8</f>
        <v>0</v>
      </c>
    </row>
    <row r="9" spans="1:8" s="31" customFormat="1" ht="15.95" customHeight="1" x14ac:dyDescent="0.2">
      <c r="A9" s="26" t="s">
        <v>13</v>
      </c>
      <c r="B9" s="27">
        <v>2072640</v>
      </c>
      <c r="C9" s="28" t="s">
        <v>14</v>
      </c>
      <c r="D9" s="29"/>
      <c r="E9" s="29"/>
      <c r="F9" s="29">
        <v>2072640</v>
      </c>
      <c r="G9" s="30">
        <f t="shared" ref="G9:G77" si="0">B9-D9-F9-E9</f>
        <v>0</v>
      </c>
    </row>
    <row r="10" spans="1:8" s="25" customFormat="1" ht="15.95" customHeight="1" x14ac:dyDescent="0.2">
      <c r="A10" s="26" t="s">
        <v>15</v>
      </c>
      <c r="B10" s="27">
        <f>268788554-1094400</f>
        <v>267694154</v>
      </c>
      <c r="C10" s="28" t="s">
        <v>16</v>
      </c>
      <c r="D10" s="29">
        <v>2641600</v>
      </c>
      <c r="E10" s="29"/>
      <c r="F10" s="29">
        <v>265052554</v>
      </c>
      <c r="G10" s="30">
        <f t="shared" si="0"/>
        <v>0</v>
      </c>
    </row>
    <row r="11" spans="1:8" s="35" customFormat="1" ht="25.5" x14ac:dyDescent="0.2">
      <c r="A11" s="26" t="s">
        <v>17</v>
      </c>
      <c r="B11" s="32">
        <f>12274550-2533650</f>
        <v>9740900</v>
      </c>
      <c r="C11" s="33" t="s">
        <v>16</v>
      </c>
      <c r="D11" s="34"/>
      <c r="E11" s="34"/>
      <c r="F11" s="34">
        <f>12274550-2533650</f>
        <v>9740900</v>
      </c>
      <c r="G11" s="30">
        <f t="shared" si="0"/>
        <v>0</v>
      </c>
    </row>
    <row r="12" spans="1:8" s="25" customFormat="1" ht="25.5" x14ac:dyDescent="0.2">
      <c r="A12" s="26" t="s">
        <v>18</v>
      </c>
      <c r="B12" s="27">
        <v>2634996</v>
      </c>
      <c r="C12" s="28" t="s">
        <v>16</v>
      </c>
      <c r="D12" s="29"/>
      <c r="E12" s="29"/>
      <c r="F12" s="29">
        <v>2634996</v>
      </c>
      <c r="G12" s="30">
        <f t="shared" si="0"/>
        <v>0</v>
      </c>
    </row>
    <row r="13" spans="1:8" s="25" customFormat="1" ht="15.95" customHeight="1" x14ac:dyDescent="0.2">
      <c r="A13" s="36" t="s">
        <v>19</v>
      </c>
      <c r="B13" s="37">
        <v>300000</v>
      </c>
      <c r="C13" s="38" t="s">
        <v>14</v>
      </c>
      <c r="D13" s="39"/>
      <c r="E13" s="39"/>
      <c r="F13" s="39">
        <v>300000</v>
      </c>
      <c r="G13" s="40">
        <f t="shared" si="0"/>
        <v>0</v>
      </c>
    </row>
    <row r="14" spans="1:8" s="25" customFormat="1" ht="18.75" customHeight="1" x14ac:dyDescent="0.2">
      <c r="A14" s="41" t="s">
        <v>20</v>
      </c>
      <c r="B14" s="37">
        <f>14880118+3119882</f>
        <v>18000000</v>
      </c>
      <c r="C14" s="38" t="s">
        <v>16</v>
      </c>
      <c r="D14" s="39"/>
      <c r="E14" s="39">
        <v>3119882</v>
      </c>
      <c r="F14" s="39">
        <v>14880118</v>
      </c>
      <c r="G14" s="40">
        <f t="shared" si="0"/>
        <v>0</v>
      </c>
    </row>
    <row r="15" spans="1:8" s="25" customFormat="1" ht="18.75" customHeight="1" x14ac:dyDescent="0.2">
      <c r="A15" s="41" t="s">
        <v>21</v>
      </c>
      <c r="B15" s="37">
        <v>0</v>
      </c>
      <c r="C15" s="38" t="s">
        <v>22</v>
      </c>
      <c r="D15" s="39"/>
      <c r="E15" s="39">
        <v>0</v>
      </c>
      <c r="F15" s="39">
        <v>0</v>
      </c>
      <c r="G15" s="40">
        <f t="shared" si="0"/>
        <v>0</v>
      </c>
    </row>
    <row r="16" spans="1:8" s="25" customFormat="1" ht="28.5" customHeight="1" x14ac:dyDescent="0.2">
      <c r="A16" s="42" t="s">
        <v>23</v>
      </c>
      <c r="B16" s="43">
        <f>15797160+174312-488</f>
        <v>15970984</v>
      </c>
      <c r="C16" s="38" t="s">
        <v>24</v>
      </c>
      <c r="D16" s="39">
        <v>7616752</v>
      </c>
      <c r="E16" s="39">
        <v>3163512</v>
      </c>
      <c r="F16" s="39">
        <f>5016316+580+174312-488</f>
        <v>5190720</v>
      </c>
      <c r="G16" s="40">
        <f t="shared" si="0"/>
        <v>0</v>
      </c>
    </row>
    <row r="17" spans="1:7" s="25" customFormat="1" ht="15.95" customHeight="1" x14ac:dyDescent="0.2">
      <c r="A17" s="44" t="s">
        <v>25</v>
      </c>
      <c r="B17" s="37">
        <v>1016000</v>
      </c>
      <c r="C17" s="38" t="s">
        <v>14</v>
      </c>
      <c r="D17" s="39"/>
      <c r="E17" s="39"/>
      <c r="F17" s="39">
        <v>1016000</v>
      </c>
      <c r="G17" s="40">
        <f t="shared" si="0"/>
        <v>0</v>
      </c>
    </row>
    <row r="18" spans="1:7" s="25" customFormat="1" ht="15.95" customHeight="1" x14ac:dyDescent="0.2">
      <c r="A18" s="45" t="s">
        <v>26</v>
      </c>
      <c r="B18" s="37">
        <v>359410</v>
      </c>
      <c r="C18" s="38" t="s">
        <v>14</v>
      </c>
      <c r="D18" s="39"/>
      <c r="E18" s="39"/>
      <c r="F18" s="39">
        <v>359410</v>
      </c>
      <c r="G18" s="40">
        <f t="shared" si="0"/>
        <v>0</v>
      </c>
    </row>
    <row r="19" spans="1:7" s="25" customFormat="1" ht="15.95" customHeight="1" x14ac:dyDescent="0.2">
      <c r="A19" s="45" t="s">
        <v>27</v>
      </c>
      <c r="B19" s="37">
        <v>381000</v>
      </c>
      <c r="C19" s="38" t="s">
        <v>14</v>
      </c>
      <c r="D19" s="39"/>
      <c r="E19" s="39"/>
      <c r="F19" s="39">
        <v>381000</v>
      </c>
      <c r="G19" s="46">
        <f t="shared" si="0"/>
        <v>0</v>
      </c>
    </row>
    <row r="20" spans="1:7" s="25" customFormat="1" ht="15.95" customHeight="1" x14ac:dyDescent="0.2">
      <c r="A20" s="45" t="s">
        <v>28</v>
      </c>
      <c r="B20" s="37">
        <v>2540000</v>
      </c>
      <c r="C20" s="38" t="s">
        <v>14</v>
      </c>
      <c r="D20" s="39"/>
      <c r="E20" s="39"/>
      <c r="F20" s="39">
        <v>2540000</v>
      </c>
      <c r="G20" s="46">
        <f t="shared" si="0"/>
        <v>0</v>
      </c>
    </row>
    <row r="21" spans="1:7" s="25" customFormat="1" ht="31.5" customHeight="1" x14ac:dyDescent="0.2">
      <c r="A21" s="47" t="s">
        <v>29</v>
      </c>
      <c r="B21" s="37">
        <v>355000</v>
      </c>
      <c r="C21" s="38" t="s">
        <v>14</v>
      </c>
      <c r="D21" s="39"/>
      <c r="E21" s="39"/>
      <c r="F21" s="39">
        <v>355000</v>
      </c>
      <c r="G21" s="46">
        <f t="shared" si="0"/>
        <v>0</v>
      </c>
    </row>
    <row r="22" spans="1:7" s="25" customFormat="1" ht="21.75" customHeight="1" x14ac:dyDescent="0.2">
      <c r="A22" s="45" t="s">
        <v>30</v>
      </c>
      <c r="B22" s="37">
        <v>100000</v>
      </c>
      <c r="C22" s="38" t="s">
        <v>14</v>
      </c>
      <c r="D22" s="39"/>
      <c r="E22" s="39"/>
      <c r="F22" s="39">
        <v>100000</v>
      </c>
      <c r="G22" s="46">
        <f t="shared" si="0"/>
        <v>0</v>
      </c>
    </row>
    <row r="23" spans="1:7" s="35" customFormat="1" ht="15.75" customHeight="1" x14ac:dyDescent="0.2">
      <c r="A23" s="36" t="s">
        <v>31</v>
      </c>
      <c r="B23" s="37">
        <v>94488</v>
      </c>
      <c r="C23" s="38" t="s">
        <v>14</v>
      </c>
      <c r="D23" s="39"/>
      <c r="E23" s="39"/>
      <c r="F23" s="39">
        <v>94488</v>
      </c>
      <c r="G23" s="46">
        <f t="shared" si="0"/>
        <v>0</v>
      </c>
    </row>
    <row r="24" spans="1:7" s="25" customFormat="1" ht="25.5" x14ac:dyDescent="0.2">
      <c r="A24" s="45" t="s">
        <v>32</v>
      </c>
      <c r="B24" s="37">
        <v>6704583</v>
      </c>
      <c r="C24" s="38" t="s">
        <v>33</v>
      </c>
      <c r="D24" s="39">
        <v>1295700</v>
      </c>
      <c r="E24" s="39"/>
      <c r="F24" s="39">
        <v>5408883</v>
      </c>
      <c r="G24" s="46">
        <f t="shared" si="0"/>
        <v>0</v>
      </c>
    </row>
    <row r="25" spans="1:7" s="25" customFormat="1" ht="15.75" customHeight="1" x14ac:dyDescent="0.2">
      <c r="A25" s="48" t="s">
        <v>34</v>
      </c>
      <c r="B25" s="49">
        <v>81248690</v>
      </c>
      <c r="C25" s="50" t="s">
        <v>16</v>
      </c>
      <c r="D25" s="51">
        <v>16405674</v>
      </c>
      <c r="E25" s="51"/>
      <c r="F25" s="51">
        <f>64941946-98930</f>
        <v>64843016</v>
      </c>
      <c r="G25" s="46">
        <f t="shared" si="0"/>
        <v>0</v>
      </c>
    </row>
    <row r="26" spans="1:7" s="53" customFormat="1" ht="29.25" customHeight="1" x14ac:dyDescent="0.2">
      <c r="A26" s="48" t="s">
        <v>35</v>
      </c>
      <c r="B26" s="49">
        <v>127000</v>
      </c>
      <c r="C26" s="50" t="s">
        <v>14</v>
      </c>
      <c r="D26" s="51"/>
      <c r="E26" s="51"/>
      <c r="F26" s="51">
        <v>127000</v>
      </c>
      <c r="G26" s="52">
        <f t="shared" si="0"/>
        <v>0</v>
      </c>
    </row>
    <row r="27" spans="1:7" s="53" customFormat="1" ht="29.25" customHeight="1" x14ac:dyDescent="0.2">
      <c r="A27" s="48" t="s">
        <v>36</v>
      </c>
      <c r="B27" s="54">
        <f>4000000-2400000</f>
        <v>1600000</v>
      </c>
      <c r="C27" s="50" t="s">
        <v>14</v>
      </c>
      <c r="D27" s="51"/>
      <c r="E27" s="51"/>
      <c r="F27" s="51">
        <f>4000000-2400000</f>
        <v>1600000</v>
      </c>
      <c r="G27" s="52">
        <f t="shared" si="0"/>
        <v>0</v>
      </c>
    </row>
    <row r="28" spans="1:7" s="25" customFormat="1" ht="15.75" customHeight="1" x14ac:dyDescent="0.2">
      <c r="A28" s="55" t="s">
        <v>37</v>
      </c>
      <c r="B28" s="54">
        <v>7239000</v>
      </c>
      <c r="C28" s="50" t="s">
        <v>16</v>
      </c>
      <c r="D28" s="51"/>
      <c r="E28" s="51"/>
      <c r="F28" s="51">
        <v>7239000</v>
      </c>
      <c r="G28" s="52">
        <f t="shared" si="0"/>
        <v>0</v>
      </c>
    </row>
    <row r="29" spans="1:7" s="35" customFormat="1" x14ac:dyDescent="0.2">
      <c r="A29" s="45" t="s">
        <v>38</v>
      </c>
      <c r="B29" s="43">
        <v>398755</v>
      </c>
      <c r="C29" s="38" t="s">
        <v>14</v>
      </c>
      <c r="D29" s="39"/>
      <c r="E29" s="39"/>
      <c r="F29" s="39">
        <v>398755</v>
      </c>
      <c r="G29" s="46">
        <f t="shared" si="0"/>
        <v>0</v>
      </c>
    </row>
    <row r="30" spans="1:7" s="31" customFormat="1" ht="15.75" customHeight="1" x14ac:dyDescent="0.2">
      <c r="A30" s="45" t="s">
        <v>39</v>
      </c>
      <c r="B30" s="43">
        <v>30000000</v>
      </c>
      <c r="C30" s="38" t="s">
        <v>16</v>
      </c>
      <c r="D30" s="39"/>
      <c r="E30" s="39"/>
      <c r="F30" s="39">
        <v>30000000</v>
      </c>
      <c r="G30" s="46">
        <f t="shared" si="0"/>
        <v>0</v>
      </c>
    </row>
    <row r="31" spans="1:7" s="31" customFormat="1" ht="15.75" customHeight="1" x14ac:dyDescent="0.2">
      <c r="A31" s="47" t="s">
        <v>40</v>
      </c>
      <c r="B31" s="54">
        <v>400000</v>
      </c>
      <c r="C31" s="50" t="s">
        <v>14</v>
      </c>
      <c r="D31" s="51"/>
      <c r="E31" s="51"/>
      <c r="F31" s="51">
        <v>400000</v>
      </c>
      <c r="G31" s="56">
        <f t="shared" si="0"/>
        <v>0</v>
      </c>
    </row>
    <row r="32" spans="1:7" s="53" customFormat="1" ht="15.75" customHeight="1" x14ac:dyDescent="0.2">
      <c r="A32" s="57" t="s">
        <v>41</v>
      </c>
      <c r="B32" s="58">
        <f>152706150+10800000+381000</f>
        <v>163887150</v>
      </c>
      <c r="C32" s="59" t="s">
        <v>16</v>
      </c>
      <c r="D32" s="60">
        <v>4699000</v>
      </c>
      <c r="E32" s="60">
        <f>10800000+11255853</f>
        <v>22055853</v>
      </c>
      <c r="F32" s="60">
        <f>148007150-10874853</f>
        <v>137132297</v>
      </c>
      <c r="G32" s="61">
        <f t="shared" si="0"/>
        <v>0</v>
      </c>
    </row>
    <row r="33" spans="1:7" s="35" customFormat="1" ht="15.75" customHeight="1" x14ac:dyDescent="0.2">
      <c r="A33" s="45" t="s">
        <v>42</v>
      </c>
      <c r="B33" s="43">
        <f>691900-691900</f>
        <v>0</v>
      </c>
      <c r="C33" s="62" t="s">
        <v>16</v>
      </c>
      <c r="D33" s="63"/>
      <c r="E33" s="63"/>
      <c r="F33" s="63">
        <f>691900-691900</f>
        <v>0</v>
      </c>
      <c r="G33" s="64">
        <f t="shared" si="0"/>
        <v>0</v>
      </c>
    </row>
    <row r="34" spans="1:7" s="53" customFormat="1" ht="15.75" customHeight="1" x14ac:dyDescent="0.2">
      <c r="A34" s="45" t="s">
        <v>43</v>
      </c>
      <c r="B34" s="37">
        <f>403860-1</f>
        <v>403859</v>
      </c>
      <c r="C34" s="38" t="s">
        <v>14</v>
      </c>
      <c r="D34" s="39"/>
      <c r="E34" s="39"/>
      <c r="F34" s="39">
        <f>403860-1</f>
        <v>403859</v>
      </c>
      <c r="G34" s="65">
        <f t="shared" si="0"/>
        <v>0</v>
      </c>
    </row>
    <row r="35" spans="1:7" s="66" customFormat="1" ht="15.75" customHeight="1" x14ac:dyDescent="0.2">
      <c r="A35" s="45" t="s">
        <v>44</v>
      </c>
      <c r="B35" s="43">
        <v>6000000</v>
      </c>
      <c r="C35" s="38" t="s">
        <v>14</v>
      </c>
      <c r="D35" s="39"/>
      <c r="E35" s="39"/>
      <c r="F35" s="39">
        <v>6000000</v>
      </c>
      <c r="G35" s="46">
        <f t="shared" si="0"/>
        <v>0</v>
      </c>
    </row>
    <row r="36" spans="1:7" s="66" customFormat="1" ht="15.75" customHeight="1" x14ac:dyDescent="0.2">
      <c r="A36" s="45" t="s">
        <v>45</v>
      </c>
      <c r="B36" s="43">
        <v>1000000</v>
      </c>
      <c r="C36" s="38" t="s">
        <v>14</v>
      </c>
      <c r="D36" s="67"/>
      <c r="E36" s="67"/>
      <c r="F36" s="39">
        <v>1000000</v>
      </c>
      <c r="G36" s="68">
        <f t="shared" si="0"/>
        <v>0</v>
      </c>
    </row>
    <row r="37" spans="1:7" s="66" customFormat="1" ht="15.75" customHeight="1" x14ac:dyDescent="0.2">
      <c r="A37" s="69" t="s">
        <v>46</v>
      </c>
      <c r="B37" s="70">
        <v>5200000</v>
      </c>
      <c r="C37" s="38" t="s">
        <v>14</v>
      </c>
      <c r="D37" s="39"/>
      <c r="E37" s="39"/>
      <c r="F37" s="39">
        <v>5200000</v>
      </c>
      <c r="G37" s="71">
        <f t="shared" si="0"/>
        <v>0</v>
      </c>
    </row>
    <row r="38" spans="1:7" s="66" customFormat="1" ht="15.75" customHeight="1" x14ac:dyDescent="0.2">
      <c r="A38" s="72" t="s">
        <v>47</v>
      </c>
      <c r="B38" s="73">
        <v>10147300</v>
      </c>
      <c r="C38" s="74" t="s">
        <v>22</v>
      </c>
      <c r="D38" s="67"/>
      <c r="E38" s="67"/>
      <c r="F38" s="67">
        <v>10147300</v>
      </c>
      <c r="G38" s="71">
        <f t="shared" si="0"/>
        <v>0</v>
      </c>
    </row>
    <row r="39" spans="1:7" s="25" customFormat="1" ht="13.5" thickBot="1" x14ac:dyDescent="0.25">
      <c r="A39" s="75" t="s">
        <v>48</v>
      </c>
      <c r="B39" s="76">
        <f>SUM(B40:B43)</f>
        <v>5047400</v>
      </c>
      <c r="C39" s="77"/>
      <c r="D39" s="78"/>
      <c r="E39" s="78"/>
      <c r="F39" s="78">
        <f>SUM(F40:F43)</f>
        <v>5047400</v>
      </c>
      <c r="G39" s="79">
        <f t="shared" si="0"/>
        <v>0</v>
      </c>
    </row>
    <row r="40" spans="1:7" s="35" customFormat="1" ht="15.75" customHeight="1" x14ac:dyDescent="0.2">
      <c r="A40" s="80" t="s">
        <v>49</v>
      </c>
      <c r="B40" s="81">
        <v>1475000</v>
      </c>
      <c r="C40" s="28" t="s">
        <v>14</v>
      </c>
      <c r="D40" s="82"/>
      <c r="E40" s="82"/>
      <c r="F40" s="82">
        <v>1475000</v>
      </c>
      <c r="G40" s="83">
        <f t="shared" si="0"/>
        <v>0</v>
      </c>
    </row>
    <row r="41" spans="1:7" s="35" customFormat="1" x14ac:dyDescent="0.2">
      <c r="A41" s="80" t="s">
        <v>50</v>
      </c>
      <c r="B41" s="81">
        <v>1905000</v>
      </c>
      <c r="C41" s="38" t="s">
        <v>14</v>
      </c>
      <c r="D41" s="84"/>
      <c r="E41" s="84"/>
      <c r="F41" s="84">
        <v>1905000</v>
      </c>
      <c r="G41" s="85">
        <f t="shared" si="0"/>
        <v>0</v>
      </c>
    </row>
    <row r="42" spans="1:7" s="25" customFormat="1" x14ac:dyDescent="0.2">
      <c r="A42" s="86" t="s">
        <v>51</v>
      </c>
      <c r="B42" s="27">
        <v>1437400</v>
      </c>
      <c r="C42" s="38" t="s">
        <v>14</v>
      </c>
      <c r="D42" s="39"/>
      <c r="E42" s="39"/>
      <c r="F42" s="39">
        <v>1437400</v>
      </c>
      <c r="G42" s="87">
        <f t="shared" si="0"/>
        <v>0</v>
      </c>
    </row>
    <row r="43" spans="1:7" s="25" customFormat="1" ht="15.75" customHeight="1" thickBot="1" x14ac:dyDescent="0.25">
      <c r="A43" s="88" t="s">
        <v>52</v>
      </c>
      <c r="B43" s="89">
        <v>230000</v>
      </c>
      <c r="C43" s="90" t="s">
        <v>14</v>
      </c>
      <c r="D43" s="91"/>
      <c r="E43" s="91"/>
      <c r="F43" s="91">
        <v>230000</v>
      </c>
      <c r="G43" s="92">
        <f t="shared" si="0"/>
        <v>0</v>
      </c>
    </row>
    <row r="44" spans="1:7" s="53" customFormat="1" ht="15.75" customHeight="1" thickBot="1" x14ac:dyDescent="0.25">
      <c r="A44" s="93" t="s">
        <v>53</v>
      </c>
      <c r="B44" s="94">
        <f>SUM(B45:B47)</f>
        <v>1500000</v>
      </c>
      <c r="C44" s="95"/>
      <c r="D44" s="96"/>
      <c r="E44" s="97"/>
      <c r="F44" s="94">
        <f>SUM(F45:F47)</f>
        <v>1500000</v>
      </c>
      <c r="G44" s="98">
        <f t="shared" si="0"/>
        <v>0</v>
      </c>
    </row>
    <row r="45" spans="1:7" s="53" customFormat="1" ht="25.5" x14ac:dyDescent="0.2">
      <c r="A45" s="99" t="s">
        <v>54</v>
      </c>
      <c r="B45" s="100">
        <v>533400</v>
      </c>
      <c r="C45" s="101" t="s">
        <v>14</v>
      </c>
      <c r="D45" s="102"/>
      <c r="E45" s="102"/>
      <c r="F45" s="102">
        <v>533400</v>
      </c>
      <c r="G45" s="103">
        <f t="shared" si="0"/>
        <v>0</v>
      </c>
    </row>
    <row r="46" spans="1:7" s="31" customFormat="1" ht="15.75" customHeight="1" x14ac:dyDescent="0.2">
      <c r="A46" s="104" t="s">
        <v>55</v>
      </c>
      <c r="B46" s="105">
        <v>716600</v>
      </c>
      <c r="C46" s="106" t="s">
        <v>14</v>
      </c>
      <c r="D46" s="107"/>
      <c r="E46" s="107"/>
      <c r="F46" s="107">
        <v>716600</v>
      </c>
      <c r="G46" s="108">
        <f t="shared" si="0"/>
        <v>0</v>
      </c>
    </row>
    <row r="47" spans="1:7" s="31" customFormat="1" ht="15.75" customHeight="1" thickBot="1" x14ac:dyDescent="0.25">
      <c r="A47" s="109" t="s">
        <v>56</v>
      </c>
      <c r="B47" s="110">
        <v>250000</v>
      </c>
      <c r="C47" s="111" t="s">
        <v>14</v>
      </c>
      <c r="D47" s="112"/>
      <c r="E47" s="112"/>
      <c r="F47" s="112">
        <v>250000</v>
      </c>
      <c r="G47" s="108">
        <f t="shared" si="0"/>
        <v>0</v>
      </c>
    </row>
    <row r="48" spans="1:7" s="31" customFormat="1" ht="15.75" customHeight="1" thickBot="1" x14ac:dyDescent="0.25">
      <c r="A48" s="93" t="s">
        <v>57</v>
      </c>
      <c r="B48" s="94">
        <f>SUM(B49:B53)</f>
        <v>712620</v>
      </c>
      <c r="C48" s="113"/>
      <c r="D48" s="94">
        <f>SUM(D49:D53)</f>
        <v>0</v>
      </c>
      <c r="E48" s="94"/>
      <c r="F48" s="94">
        <f>SUM(F49:F53)</f>
        <v>712620</v>
      </c>
      <c r="G48" s="114">
        <f t="shared" si="0"/>
        <v>0</v>
      </c>
    </row>
    <row r="49" spans="1:7" s="53" customFormat="1" ht="15.75" customHeight="1" x14ac:dyDescent="0.2">
      <c r="A49" s="99" t="s">
        <v>50</v>
      </c>
      <c r="B49" s="100">
        <v>254000</v>
      </c>
      <c r="C49" s="101" t="s">
        <v>14</v>
      </c>
      <c r="D49" s="102"/>
      <c r="E49" s="102"/>
      <c r="F49" s="102">
        <v>254000</v>
      </c>
      <c r="G49" s="115">
        <f t="shared" si="0"/>
        <v>0</v>
      </c>
    </row>
    <row r="50" spans="1:7" s="31" customFormat="1" ht="26.25" customHeight="1" x14ac:dyDescent="0.2">
      <c r="A50" s="104" t="s">
        <v>58</v>
      </c>
      <c r="B50" s="105">
        <v>120800</v>
      </c>
      <c r="C50" s="106" t="s">
        <v>14</v>
      </c>
      <c r="D50" s="107"/>
      <c r="E50" s="107"/>
      <c r="F50" s="107">
        <v>120800</v>
      </c>
      <c r="G50" s="108">
        <f t="shared" si="0"/>
        <v>0</v>
      </c>
    </row>
    <row r="51" spans="1:7" s="31" customFormat="1" ht="19.5" customHeight="1" x14ac:dyDescent="0.2">
      <c r="A51" s="104" t="s">
        <v>59</v>
      </c>
      <c r="B51" s="105">
        <v>38100</v>
      </c>
      <c r="C51" s="106" t="s">
        <v>14</v>
      </c>
      <c r="D51" s="107"/>
      <c r="E51" s="107"/>
      <c r="F51" s="107">
        <v>38100</v>
      </c>
      <c r="G51" s="108">
        <f t="shared" si="0"/>
        <v>0</v>
      </c>
    </row>
    <row r="52" spans="1:7" s="53" customFormat="1" ht="15.75" customHeight="1" x14ac:dyDescent="0.2">
      <c r="A52" s="104" t="s">
        <v>60</v>
      </c>
      <c r="B52" s="105">
        <v>45720</v>
      </c>
      <c r="C52" s="106" t="s">
        <v>14</v>
      </c>
      <c r="D52" s="107"/>
      <c r="E52" s="107"/>
      <c r="F52" s="107">
        <v>45720</v>
      </c>
      <c r="G52" s="108">
        <f t="shared" si="0"/>
        <v>0</v>
      </c>
    </row>
    <row r="53" spans="1:7" s="25" customFormat="1" ht="13.5" thickBot="1" x14ac:dyDescent="0.25">
      <c r="A53" s="104" t="s">
        <v>55</v>
      </c>
      <c r="B53" s="105">
        <v>254000</v>
      </c>
      <c r="C53" s="106" t="s">
        <v>14</v>
      </c>
      <c r="D53" s="107"/>
      <c r="E53" s="107"/>
      <c r="F53" s="107">
        <v>254000</v>
      </c>
      <c r="G53" s="108">
        <f t="shared" si="0"/>
        <v>0</v>
      </c>
    </row>
    <row r="54" spans="1:7" s="25" customFormat="1" ht="15.75" customHeight="1" thickBot="1" x14ac:dyDescent="0.25">
      <c r="A54" s="116" t="s">
        <v>61</v>
      </c>
      <c r="B54" s="94">
        <f>SUM(B55:B61)</f>
        <v>3966583</v>
      </c>
      <c r="C54" s="113"/>
      <c r="D54" s="94">
        <f>SUM(D55:D61)</f>
        <v>0</v>
      </c>
      <c r="E54" s="94"/>
      <c r="F54" s="94">
        <f>SUM(F55:F61)</f>
        <v>3966583</v>
      </c>
      <c r="G54" s="114">
        <f t="shared" si="0"/>
        <v>0</v>
      </c>
    </row>
    <row r="55" spans="1:7" s="25" customFormat="1" ht="15.75" customHeight="1" x14ac:dyDescent="0.2">
      <c r="A55" s="117" t="s">
        <v>62</v>
      </c>
      <c r="B55" s="100">
        <v>661299</v>
      </c>
      <c r="C55" s="101" t="s">
        <v>14</v>
      </c>
      <c r="D55" s="102"/>
      <c r="E55" s="102"/>
      <c r="F55" s="102">
        <v>661299</v>
      </c>
      <c r="G55" s="115">
        <f t="shared" si="0"/>
        <v>0</v>
      </c>
    </row>
    <row r="56" spans="1:7" s="119" customFormat="1" ht="15.75" customHeight="1" x14ac:dyDescent="0.2">
      <c r="A56" s="118" t="s">
        <v>63</v>
      </c>
      <c r="B56" s="105">
        <v>1643564</v>
      </c>
      <c r="C56" s="106" t="s">
        <v>14</v>
      </c>
      <c r="D56" s="107"/>
      <c r="E56" s="107"/>
      <c r="F56" s="107">
        <v>1643564</v>
      </c>
      <c r="G56" s="108">
        <f t="shared" si="0"/>
        <v>0</v>
      </c>
    </row>
    <row r="57" spans="1:7" s="31" customFormat="1" ht="15.75" customHeight="1" x14ac:dyDescent="0.2">
      <c r="A57" s="118" t="s">
        <v>64</v>
      </c>
      <c r="B57" s="120">
        <f>144060+127598</f>
        <v>271658</v>
      </c>
      <c r="C57" s="106" t="s">
        <v>14</v>
      </c>
      <c r="D57" s="107"/>
      <c r="E57" s="107"/>
      <c r="F57" s="121">
        <f>144060+127598</f>
        <v>271658</v>
      </c>
      <c r="G57" s="108">
        <f t="shared" si="0"/>
        <v>0</v>
      </c>
    </row>
    <row r="58" spans="1:7" s="31" customFormat="1" ht="15.75" customHeight="1" x14ac:dyDescent="0.2">
      <c r="A58" s="118" t="s">
        <v>65</v>
      </c>
      <c r="B58" s="105">
        <v>78232</v>
      </c>
      <c r="C58" s="106" t="s">
        <v>14</v>
      </c>
      <c r="D58" s="107"/>
      <c r="E58" s="107"/>
      <c r="F58" s="107">
        <v>78232</v>
      </c>
      <c r="G58" s="108">
        <v>0</v>
      </c>
    </row>
    <row r="59" spans="1:7" s="31" customFormat="1" ht="15.75" customHeight="1" x14ac:dyDescent="0.2">
      <c r="A59" s="122" t="s">
        <v>66</v>
      </c>
      <c r="B59" s="123">
        <v>727000</v>
      </c>
      <c r="C59" s="124" t="s">
        <v>14</v>
      </c>
      <c r="D59" s="125"/>
      <c r="E59" s="125"/>
      <c r="F59" s="125">
        <v>727000</v>
      </c>
      <c r="G59" s="126">
        <f t="shared" ref="G59:G60" si="1">B59-D59-F59-E59</f>
        <v>0</v>
      </c>
    </row>
    <row r="60" spans="1:7" s="31" customFormat="1" ht="15.75" customHeight="1" x14ac:dyDescent="0.2">
      <c r="A60" s="127" t="s">
        <v>67</v>
      </c>
      <c r="B60" s="120">
        <v>249830</v>
      </c>
      <c r="C60" s="128" t="s">
        <v>14</v>
      </c>
      <c r="D60" s="121"/>
      <c r="E60" s="121"/>
      <c r="F60" s="121">
        <v>249830</v>
      </c>
      <c r="G60" s="108">
        <f t="shared" si="1"/>
        <v>0</v>
      </c>
    </row>
    <row r="61" spans="1:7" s="31" customFormat="1" ht="15.75" customHeight="1" thickBot="1" x14ac:dyDescent="0.25">
      <c r="A61" s="129" t="s">
        <v>68</v>
      </c>
      <c r="B61" s="120">
        <v>335000</v>
      </c>
      <c r="C61" s="128" t="s">
        <v>14</v>
      </c>
      <c r="D61" s="121"/>
      <c r="E61" s="121"/>
      <c r="F61" s="121">
        <v>335000</v>
      </c>
      <c r="G61" s="126">
        <f t="shared" si="0"/>
        <v>0</v>
      </c>
    </row>
    <row r="62" spans="1:7" s="131" customFormat="1" ht="35.25" customHeight="1" thickBot="1" x14ac:dyDescent="0.25">
      <c r="A62" s="130" t="s">
        <v>69</v>
      </c>
      <c r="B62" s="94">
        <f>SUM(B63:B71)</f>
        <v>18125051</v>
      </c>
      <c r="C62" s="113"/>
      <c r="D62" s="94">
        <f>SUM(D63:D71)</f>
        <v>0</v>
      </c>
      <c r="E62" s="94"/>
      <c r="F62" s="94">
        <f>SUM(F63:F71)</f>
        <v>18125051</v>
      </c>
      <c r="G62" s="114">
        <f t="shared" si="0"/>
        <v>0</v>
      </c>
    </row>
    <row r="63" spans="1:7" s="31" customFormat="1" ht="21" customHeight="1" x14ac:dyDescent="0.2">
      <c r="A63" s="132" t="s">
        <v>70</v>
      </c>
      <c r="B63" s="100"/>
      <c r="C63" s="101"/>
      <c r="D63" s="102"/>
      <c r="E63" s="102"/>
      <c r="F63" s="102"/>
      <c r="G63" s="115">
        <f t="shared" si="0"/>
        <v>0</v>
      </c>
    </row>
    <row r="64" spans="1:7" s="31" customFormat="1" ht="21" customHeight="1" x14ac:dyDescent="0.2">
      <c r="A64" s="118" t="s">
        <v>71</v>
      </c>
      <c r="B64" s="105">
        <v>177800</v>
      </c>
      <c r="C64" s="106" t="s">
        <v>14</v>
      </c>
      <c r="D64" s="107"/>
      <c r="E64" s="133"/>
      <c r="F64" s="105">
        <v>177800</v>
      </c>
      <c r="G64" s="108">
        <f t="shared" si="0"/>
        <v>0</v>
      </c>
    </row>
    <row r="65" spans="1:7" s="31" customFormat="1" ht="21" customHeight="1" x14ac:dyDescent="0.2">
      <c r="A65" s="118" t="s">
        <v>72</v>
      </c>
      <c r="B65" s="105">
        <v>254000</v>
      </c>
      <c r="C65" s="106" t="s">
        <v>14</v>
      </c>
      <c r="D65" s="107"/>
      <c r="E65" s="133"/>
      <c r="F65" s="105">
        <v>254000</v>
      </c>
      <c r="G65" s="108">
        <f t="shared" si="0"/>
        <v>0</v>
      </c>
    </row>
    <row r="66" spans="1:7" s="31" customFormat="1" ht="21" customHeight="1" x14ac:dyDescent="0.2">
      <c r="A66" s="118" t="s">
        <v>73</v>
      </c>
      <c r="B66" s="105">
        <v>114300</v>
      </c>
      <c r="C66" s="106" t="s">
        <v>14</v>
      </c>
      <c r="D66" s="107"/>
      <c r="E66" s="133"/>
      <c r="F66" s="105">
        <v>114300</v>
      </c>
      <c r="G66" s="108">
        <f t="shared" si="0"/>
        <v>0</v>
      </c>
    </row>
    <row r="67" spans="1:7" s="31" customFormat="1" ht="21" customHeight="1" x14ac:dyDescent="0.2">
      <c r="A67" s="118" t="s">
        <v>74</v>
      </c>
      <c r="B67" s="105">
        <v>88668</v>
      </c>
      <c r="C67" s="106" t="s">
        <v>14</v>
      </c>
      <c r="D67" s="107"/>
      <c r="E67" s="133"/>
      <c r="F67" s="105">
        <v>88668</v>
      </c>
      <c r="G67" s="108">
        <f t="shared" si="0"/>
        <v>0</v>
      </c>
    </row>
    <row r="68" spans="1:7" s="31" customFormat="1" ht="21" customHeight="1" x14ac:dyDescent="0.2">
      <c r="A68" s="118" t="s">
        <v>75</v>
      </c>
      <c r="B68" s="105">
        <v>952552</v>
      </c>
      <c r="C68" s="106" t="s">
        <v>14</v>
      </c>
      <c r="D68" s="107"/>
      <c r="E68" s="133"/>
      <c r="F68" s="105">
        <v>952552</v>
      </c>
      <c r="G68" s="108">
        <f t="shared" si="0"/>
        <v>0</v>
      </c>
    </row>
    <row r="69" spans="1:7" s="31" customFormat="1" ht="21" customHeight="1" x14ac:dyDescent="0.2">
      <c r="A69" s="118" t="s">
        <v>76</v>
      </c>
      <c r="B69" s="105">
        <v>1500000</v>
      </c>
      <c r="C69" s="106" t="s">
        <v>14</v>
      </c>
      <c r="D69" s="107"/>
      <c r="E69" s="107"/>
      <c r="F69" s="107">
        <v>1500000</v>
      </c>
      <c r="G69" s="108">
        <f t="shared" si="0"/>
        <v>0</v>
      </c>
    </row>
    <row r="70" spans="1:7" s="31" customFormat="1" x14ac:dyDescent="0.2">
      <c r="A70" s="134" t="s">
        <v>77</v>
      </c>
      <c r="B70" s="105">
        <f>1092200+101600</f>
        <v>1193800</v>
      </c>
      <c r="C70" s="106" t="s">
        <v>16</v>
      </c>
      <c r="D70" s="107">
        <v>0</v>
      </c>
      <c r="E70" s="107"/>
      <c r="F70" s="107">
        <f>1092200+101600</f>
        <v>1193800</v>
      </c>
      <c r="G70" s="108">
        <f t="shared" si="0"/>
        <v>0</v>
      </c>
    </row>
    <row r="71" spans="1:7" s="31" customFormat="1" ht="26.25" thickBot="1" x14ac:dyDescent="0.25">
      <c r="A71" s="135" t="s">
        <v>78</v>
      </c>
      <c r="B71" s="105">
        <f>150000+4056987+9296944+340000</f>
        <v>13843931</v>
      </c>
      <c r="C71" s="106" t="s">
        <v>14</v>
      </c>
      <c r="D71" s="107"/>
      <c r="E71" s="107"/>
      <c r="F71" s="107">
        <v>13843931</v>
      </c>
      <c r="G71" s="108">
        <f t="shared" si="0"/>
        <v>0</v>
      </c>
    </row>
    <row r="72" spans="1:7" s="25" customFormat="1" ht="21" customHeight="1" thickBot="1" x14ac:dyDescent="0.25">
      <c r="A72" s="136" t="s">
        <v>79</v>
      </c>
      <c r="B72" s="137">
        <f>SUM(B73:B75)</f>
        <v>610850</v>
      </c>
      <c r="C72" s="138"/>
      <c r="D72" s="137">
        <f>SUM(D73:D75)</f>
        <v>0</v>
      </c>
      <c r="E72" s="137"/>
      <c r="F72" s="137">
        <f>SUM(F73:F75)</f>
        <v>610850</v>
      </c>
      <c r="G72" s="139">
        <f t="shared" si="0"/>
        <v>0</v>
      </c>
    </row>
    <row r="73" spans="1:7" s="35" customFormat="1" ht="19.5" customHeight="1" x14ac:dyDescent="0.2">
      <c r="A73" s="140" t="s">
        <v>50</v>
      </c>
      <c r="B73" s="100">
        <v>50800</v>
      </c>
      <c r="C73" s="101" t="s">
        <v>14</v>
      </c>
      <c r="D73" s="102"/>
      <c r="E73" s="102"/>
      <c r="F73" s="102">
        <v>50800</v>
      </c>
      <c r="G73" s="115">
        <f t="shared" si="0"/>
        <v>0</v>
      </c>
    </row>
    <row r="74" spans="1:7" s="31" customFormat="1" ht="19.5" customHeight="1" x14ac:dyDescent="0.2">
      <c r="A74" s="141" t="s">
        <v>80</v>
      </c>
      <c r="B74" s="142">
        <v>215520</v>
      </c>
      <c r="C74" s="143" t="s">
        <v>14</v>
      </c>
      <c r="D74" s="144"/>
      <c r="E74" s="144"/>
      <c r="F74" s="144">
        <v>215520</v>
      </c>
      <c r="G74" s="145">
        <f t="shared" si="0"/>
        <v>0</v>
      </c>
    </row>
    <row r="75" spans="1:7" s="31" customFormat="1" ht="19.5" customHeight="1" thickBot="1" x14ac:dyDescent="0.25">
      <c r="A75" s="141" t="s">
        <v>81</v>
      </c>
      <c r="B75" s="142">
        <v>344530</v>
      </c>
      <c r="C75" s="143" t="s">
        <v>14</v>
      </c>
      <c r="D75" s="144"/>
      <c r="E75" s="144"/>
      <c r="F75" s="144">
        <v>344530</v>
      </c>
      <c r="G75" s="145">
        <f t="shared" si="0"/>
        <v>0</v>
      </c>
    </row>
    <row r="76" spans="1:7" s="25" customFormat="1" ht="19.5" customHeight="1" thickBot="1" x14ac:dyDescent="0.25">
      <c r="A76" s="146" t="s">
        <v>82</v>
      </c>
      <c r="B76" s="147">
        <f>B72+B62+B54+B48+B44+B39</f>
        <v>29962504</v>
      </c>
      <c r="C76" s="148"/>
      <c r="D76" s="147">
        <f>D72+D62+D54+D48+D44+D39</f>
        <v>0</v>
      </c>
      <c r="E76" s="147"/>
      <c r="F76" s="147">
        <f>F72+F62+F54+F48+F44+F39</f>
        <v>29962504</v>
      </c>
      <c r="G76" s="114">
        <f t="shared" si="0"/>
        <v>0</v>
      </c>
    </row>
    <row r="77" spans="1:7" s="25" customFormat="1" ht="19.5" customHeight="1" thickBot="1" x14ac:dyDescent="0.25">
      <c r="A77" s="146" t="s">
        <v>83</v>
      </c>
      <c r="B77" s="147">
        <f>B76+B7</f>
        <v>850601758</v>
      </c>
      <c r="C77" s="148"/>
      <c r="D77" s="147">
        <f>D76+D7</f>
        <v>149638572</v>
      </c>
      <c r="E77" s="147">
        <f>+E76+E7</f>
        <v>35489968</v>
      </c>
      <c r="F77" s="147">
        <f>F76+F7</f>
        <v>675620518</v>
      </c>
      <c r="G77" s="114">
        <f t="shared" si="0"/>
        <v>-10147300</v>
      </c>
    </row>
    <row r="78" spans="1:7" x14ac:dyDescent="0.2">
      <c r="F78" s="25">
        <f>'[1]1.1.sz.mell. '!C123</f>
        <v>675620518</v>
      </c>
    </row>
    <row r="79" spans="1:7" x14ac:dyDescent="0.2">
      <c r="F79" s="25">
        <f>F77-F78</f>
        <v>0</v>
      </c>
    </row>
  </sheetData>
  <mergeCells count="2">
    <mergeCell ref="A1:G1"/>
    <mergeCell ref="A3:G3"/>
  </mergeCells>
  <printOptions horizontalCentered="1"/>
  <pageMargins left="0.78740157480314965" right="0.78740157480314965" top="0.39370078740157483" bottom="0.39370078740157483" header="0" footer="0"/>
  <pageSetup paperSize="9" scale="58" fitToHeight="0" orientation="portrait" verticalDpi="300" r:id="rId1"/>
  <headerFooter alignWithMargins="0"/>
  <rowBreaks count="2" manualBreakCount="2">
    <brk id="71" max="6" man="1"/>
    <brk id="77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6.sz.mell.</vt:lpstr>
      <vt:lpstr>'6.sz.mell.'!Nyomtatási_terület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2020-11-03T08:18:07Z</dcterms:created>
  <dcterms:modified xsi:type="dcterms:W3CDTF">2020-11-03T08:18:08Z</dcterms:modified>
</cp:coreProperties>
</file>