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9">'10'!$1:$1</definedName>
    <definedName name="_xlnm.Print_Titles" localSheetId="10">'11'!$1:$1</definedName>
    <definedName name="_xlnm.Print_Titles" localSheetId="12">'13'!$1:$1</definedName>
    <definedName name="_xlnm.Print_Titles" localSheetId="13">'14'!$2:$2</definedName>
    <definedName name="_xlnm.Print_Titles" localSheetId="14">'15'!$2:$4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</definedNames>
  <calcPr fullCalcOnLoad="1"/>
</workbook>
</file>

<file path=xl/sharedStrings.xml><?xml version="1.0" encoding="utf-8"?>
<sst xmlns="http://schemas.openxmlformats.org/spreadsheetml/2006/main" count="947" uniqueCount="627">
  <si>
    <t>Személyi juttatások</t>
  </si>
  <si>
    <t>Összesen</t>
  </si>
  <si>
    <t>I. Működési bevételek</t>
  </si>
  <si>
    <t>II. Felhalmozási bevételek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</si>
  <si>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</si>
  <si>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</si>
  <si>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</si>
  <si>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</si>
  <si>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</si>
  <si>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</si>
  <si>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</si>
  <si>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</si>
  <si>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</si>
  <si>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</si>
  <si>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</si>
  <si>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</si>
  <si>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</si>
  <si>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</si>
  <si>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</si>
  <si>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</si>
  <si>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</si>
  <si>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</si>
  <si>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</si>
  <si>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</si>
  <si>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</si>
  <si>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</si>
  <si>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</si>
  <si>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</si>
  <si>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</si>
  <si>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</si>
  <si>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</si>
  <si>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</si>
  <si>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</si>
  <si>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</si>
  <si>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</si>
  <si>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</si>
  <si>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</si>
  <si>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</si>
  <si>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</si>
  <si>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</si>
  <si>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</si>
  <si>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</si>
  <si>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</si>
  <si>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</si>
  <si>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</si>
  <si>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</si>
  <si>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</si>
  <si>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</si>
  <si>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</si>
  <si>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</si>
  <si>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Költségvetési szervek</t>
  </si>
  <si>
    <t>Felújítás megnevezése</t>
  </si>
  <si>
    <t>Keszthely Város Önkormányzata</t>
  </si>
  <si>
    <t>Castrum Camping értéknövelő beruházás</t>
  </si>
  <si>
    <t>Keszthelyi Turisztikai Egyesület</t>
  </si>
  <si>
    <t xml:space="preserve">VÜZ Kft - Csik F. Tanuszoda </t>
  </si>
  <si>
    <t>Bethlen Gábor Nyugdíjas Klub</t>
  </si>
  <si>
    <t>Egyéb felhalmozási kiadások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</si>
  <si>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</si>
  <si>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</si>
  <si>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</si>
  <si>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</si>
  <si>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</si>
  <si>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</si>
  <si>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</si>
  <si>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</si>
  <si>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</si>
  <si>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</si>
  <si>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</si>
  <si>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</si>
  <si>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</si>
  <si>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</si>
  <si>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</si>
  <si>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</si>
  <si>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</si>
  <si>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Gazdasági Ellátó Szervezet Keszthely</t>
  </si>
  <si>
    <t>Telekadó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</si>
  <si>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</si>
  <si>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</si>
  <si>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</si>
  <si>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</si>
  <si>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</si>
  <si>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</si>
  <si>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</si>
  <si>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</si>
  <si>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</si>
  <si>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</si>
  <si>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</si>
  <si>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</si>
  <si>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</si>
  <si>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</si>
  <si>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</si>
  <si>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</si>
  <si>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</si>
  <si>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Egyházak köz. és hitél. tev.084040</t>
  </si>
  <si>
    <t>Út, autópálya építés ( 045120 )</t>
  </si>
  <si>
    <t>Nem lakóingatlan bérbeadása ( 013350 )</t>
  </si>
  <si>
    <t>Zöldterület kezelés ( 066010 )</t>
  </si>
  <si>
    <t>Közvilágítás ( 064010 )</t>
  </si>
  <si>
    <t>Ár- és belvízvédelemmel összefüggő tevékenység ( 047410 )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</si>
  <si>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</si>
  <si>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</si>
  <si>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</si>
  <si>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</si>
  <si>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</si>
  <si>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</si>
  <si>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</si>
  <si>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</si>
  <si>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</si>
  <si>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</si>
  <si>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</si>
  <si>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</si>
  <si>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</si>
  <si>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</si>
  <si>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</si>
  <si>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</si>
  <si>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</si>
  <si>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</si>
  <si>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</si>
  <si>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</si>
  <si>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</si>
  <si>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</si>
  <si>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</si>
  <si>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</si>
  <si>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</si>
  <si>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</si>
  <si>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</si>
  <si>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</si>
  <si>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</si>
  <si>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</si>
  <si>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Kölcsön visszatérülése</t>
  </si>
  <si>
    <t xml:space="preserve">Felhalmozási célú átvett pénzeszközök </t>
  </si>
  <si>
    <t>Egyéb felhalmozási célú átvett pénzeszközök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</si>
  <si>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</si>
  <si>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</si>
  <si>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</si>
  <si>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</si>
  <si>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</si>
  <si>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</si>
  <si>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</si>
  <si>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</si>
  <si>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Települési önkormányzatok kulturális feladatainak tám.</t>
  </si>
  <si>
    <t>Ingatlan értékesítés</t>
  </si>
  <si>
    <t xml:space="preserve">Felhalm. célú támog. ÁHT-n belülről 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</si>
  <si>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</si>
  <si>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</si>
  <si>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</si>
  <si>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</si>
  <si>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</si>
  <si>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</si>
  <si>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</si>
  <si>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</si>
  <si>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</si>
  <si>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</si>
  <si>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</si>
  <si>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</si>
  <si>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</si>
  <si>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</si>
  <si>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</si>
  <si>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Felhal-mozási </t>
  </si>
  <si>
    <t>Köztemető fenntartása, működtetése (013320)</t>
  </si>
  <si>
    <t xml:space="preserve">Csapadékelvezető rendszer tervezése és kivitelezése lakossági felvetés megoldására </t>
  </si>
  <si>
    <t xml:space="preserve">Mazsola Kerékpáros Sportegyesület (épületek + KRESZ park) </t>
  </si>
  <si>
    <t>Balatoni Múzeum</t>
  </si>
  <si>
    <t>Fejér György Városi Könyvtár</t>
  </si>
  <si>
    <t>Egyesített Szociális Intézmény</t>
  </si>
  <si>
    <t>Keszthelyi Életfa Óvoda</t>
  </si>
  <si>
    <t xml:space="preserve">SUN Teniszklub </t>
  </si>
  <si>
    <t>2. Önkormányzatok működési támogatásai</t>
  </si>
  <si>
    <t>7. Maradvány igénybevétele</t>
  </si>
  <si>
    <t>1. Beruházások</t>
  </si>
  <si>
    <t>6. Ellátottak pénzbeli juttatásai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</si>
  <si>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</si>
  <si>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</si>
  <si>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</si>
  <si>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</si>
  <si>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</si>
  <si>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Kölcsön visszatérülés</t>
  </si>
  <si>
    <t>III. Maradány igénybevétele</t>
  </si>
  <si>
    <t>Műkö-dési</t>
  </si>
  <si>
    <t>Működési hiány-/többlet+ (A-B) :</t>
  </si>
  <si>
    <t>Talajterhelési díj</t>
  </si>
  <si>
    <t>Iparűzési adó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</si>
  <si>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</si>
  <si>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</si>
  <si>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</si>
  <si>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</si>
  <si>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</si>
  <si>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</si>
  <si>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</si>
  <si>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</si>
  <si>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</si>
  <si>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</si>
  <si>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</si>
  <si>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</si>
  <si>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</si>
  <si>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</si>
  <si>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</si>
  <si>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 xml:space="preserve">Keszthelyi Életfa Óvoda </t>
  </si>
  <si>
    <t>Keszthelyi Polgármesteri Hivatal</t>
  </si>
  <si>
    <t>Kisértékű informatikai eszközök</t>
  </si>
  <si>
    <t xml:space="preserve">Mobiltelefonok </t>
  </si>
  <si>
    <t xml:space="preserve">Keszthelyi Polgármesteri Hivatal </t>
  </si>
  <si>
    <t xml:space="preserve">Belvárosi Kereskedők Egyesülete Keszthely Történeti Belváros Kulturális Életéért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</si>
  <si>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</si>
  <si>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</si>
  <si>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</si>
  <si>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</si>
  <si>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Keszthelyi HUSZ Nonprofit Kft - gar.és kezességvállalás</t>
  </si>
  <si>
    <t xml:space="preserve">Nemzeti Táncszínház </t>
  </si>
  <si>
    <t>Vuelta Sportszervező és Szolgáltató Kft - Tour de Hongrie</t>
  </si>
  <si>
    <t>Keszthely város vízjogi üzemeltetési engedélye (Csókakői patak önálló részek)</t>
  </si>
  <si>
    <t>ASP informatikai hálózat fejlesztés</t>
  </si>
  <si>
    <t>Kutyafuttató (áthúzódó)</t>
  </si>
  <si>
    <t>Ingatlan felújítás - zöldterület és műhely (áthúzódó)</t>
  </si>
  <si>
    <t>Szoftver beszerzés - ASP átállás, TERC program</t>
  </si>
  <si>
    <t>Anyakönyvvezetői szertartásokhoz kellékek</t>
  </si>
  <si>
    <t>Sportlétesítmények, edzőtáborok műk.és fejl. (081030)</t>
  </si>
  <si>
    <t>Keszthelyi Kilométerek Egyesület</t>
  </si>
  <si>
    <t>Településfejl. 062020</t>
  </si>
  <si>
    <t>Településfejlesztés (062020)</t>
  </si>
  <si>
    <t>Konyhatechnológiai gép</t>
  </si>
  <si>
    <t>Kisértékű tárgyi eszközök</t>
  </si>
  <si>
    <t xml:space="preserve">Ebrendészeti telep bővítése (áthúzódó) </t>
  </si>
  <si>
    <t xml:space="preserve">Közterületi kamerarendszer kiépítése (Kárpát utca) </t>
  </si>
  <si>
    <t xml:space="preserve">Lovassy u. sportpálya (áthúzódó) </t>
  </si>
  <si>
    <t xml:space="preserve">Fő téri napvitorla (áthúzódó) </t>
  </si>
  <si>
    <t xml:space="preserve">Gagarin utcai óvoda és bölcsőde vízlágyító berendezés </t>
  </si>
  <si>
    <t xml:space="preserve">Gagarin utcai óvoda térkő </t>
  </si>
  <si>
    <t xml:space="preserve">Bölcsőde gyökérfedő padozat kialakítása </t>
  </si>
  <si>
    <t xml:space="preserve">Gyermekkönyvtári játszószoba kialakítása </t>
  </si>
  <si>
    <t>Faházak (6 db)</t>
  </si>
  <si>
    <t xml:space="preserve">Keszthelyi Életfa Óvoda tetőfelújítása (áthúzódó) </t>
  </si>
  <si>
    <t xml:space="preserve">GESZ Központ - bádogozás (áthúzódó) </t>
  </si>
  <si>
    <t>Linóleum felújítás - ALI</t>
  </si>
  <si>
    <t>Kazánfelújítás - ALI</t>
  </si>
  <si>
    <t>COREL szoftverprogram vásárlás</t>
  </si>
  <si>
    <t>Színház felújítása</t>
  </si>
  <si>
    <t xml:space="preserve">Keszthely Város Önkormányzata Alapellátási Intézete </t>
  </si>
  <si>
    <t xml:space="preserve">Keszthelyi Család- és Gyermekjóléti Központ </t>
  </si>
  <si>
    <t>Bűnmegelőzés 031060</t>
  </si>
  <si>
    <t>Működési célú támogatások ÁHT-n kívülről</t>
  </si>
  <si>
    <t>Kábítószer megelőzés progr.tev. 074052</t>
  </si>
  <si>
    <t>Esélyegyenlőség 107080</t>
  </si>
  <si>
    <t>Önkorm. elsz. 018010</t>
  </si>
  <si>
    <t>Könyv vásárlás</t>
  </si>
  <si>
    <t>EFOP 4-1.8. pályázat</t>
  </si>
  <si>
    <t xml:space="preserve">Óvodai vizesblokk </t>
  </si>
  <si>
    <t>Fő tér 1. ingatlan felújítás (áthúzódó)</t>
  </si>
  <si>
    <t>Önk.funkcióra nem sorolható bev. 900020</t>
  </si>
  <si>
    <t>Működési célú támogatások áht-n kívülről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</si>
  <si>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</si>
  <si>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</si>
  <si>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</si>
  <si>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</si>
  <si>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</si>
  <si>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Lakásvásárlás</t>
  </si>
  <si>
    <t>BAHART tőkeemelés</t>
  </si>
  <si>
    <t xml:space="preserve">Kossuth u. 5. I.em. 2. lakás </t>
  </si>
  <si>
    <t>Kossuth u. 5. - fődém kiváltás (áthúzódó)</t>
  </si>
  <si>
    <t>Lakások felújítása</t>
  </si>
  <si>
    <t>Kossuth u. 22</t>
  </si>
  <si>
    <t>Újkori Középiskolás Helikoni Ünnepségek Alapítvány</t>
  </si>
  <si>
    <t>Keszthelyért Polgárőr Egyesület</t>
  </si>
  <si>
    <t>Keszthelyi Szív és Érbetegek Egyesülete</t>
  </si>
  <si>
    <t>Köznevelési int.tanulók nappali rendszerű oktatása (092120)</t>
  </si>
  <si>
    <t>ÉNYKK Északnyugat-magyarországi Közlekedési Központ Zrt. - veszteség kiegyenlítés 2018.I. félév</t>
  </si>
  <si>
    <t>Önkormányzati jogalkotás ( 011130 )</t>
  </si>
  <si>
    <t>Patkó köz 1-4. bekötő út részleges aszfaltozása</t>
  </si>
  <si>
    <t>Árvácska köz, út aszfaltozása, csapadékvíz elvezetés</t>
  </si>
  <si>
    <t>Diófa u. - Tipegő u. torkolatának szélesítése</t>
  </si>
  <si>
    <t>Szent Miklós u. burkolat felújítása (EBR 42 az. 351206)</t>
  </si>
  <si>
    <t>Tervezés, lebonyolítás, műszaki ellenőrzés közbeszerzés</t>
  </si>
  <si>
    <t>Új köztemető - ravatalozó épület életveszély elhárítás</t>
  </si>
  <si>
    <t>Térfigyelő kamerarendszer tervezés kiépítés I. ütem</t>
  </si>
  <si>
    <t>Info terminál telepítés és közműcsatlakozás kiépítés</t>
  </si>
  <si>
    <t>Kossuth u. 40-42. előtti járda vízelvezetése</t>
  </si>
  <si>
    <t>Kossuth u. 111-117. közti út és járda csapadékvíz elvezetés</t>
  </si>
  <si>
    <t>Szent László árok iszapkotrás</t>
  </si>
  <si>
    <t>Kacsóh P.u. 3. ingatlan belvíz elleni védelme</t>
  </si>
  <si>
    <t>Közvilágítás tervezése (Egry Iskola-Schwarz D.u. közötti járda, Fodor u. és Sömögye u. stb)</t>
  </si>
  <si>
    <t>Balogh F.u. 1. A-B-E. közvilágítás II. ütem (1 lámpa a nyugati oldalon és 1 lámpa a lépcső mellett)</t>
  </si>
  <si>
    <t>Tomaji sor hiányzó közvilágításának tervezése (áthúzódó)</t>
  </si>
  <si>
    <t>Zöldmező u. Iskola Martinovics u. bejárat közvilágítása</t>
  </si>
  <si>
    <t>Patkó u. 1-4. közvilágítás bővítése</t>
  </si>
  <si>
    <t>Fodor u. garázsok (Csókakői patak mentén) közvilágítása - 2x2 db lámpa</t>
  </si>
  <si>
    <t>Tapolcai és Bercsényi u. gyalogátkelők megvilágítása (ellenőrző mérés, átalakítás)</t>
  </si>
  <si>
    <t xml:space="preserve">Kísérleti utcai óvoda épületének átalakítása és bővítése - TOP-1.4.1-15-ZA1-2016-00024 </t>
  </si>
  <si>
    <t>Zöldmező utcai Ált. Iskola energetikai korszerűsítése - TOP-3.2.1-15-ZA1-2016-00027 - 243/2016. (VII.14.)</t>
  </si>
  <si>
    <t>Lovassy u. és Ady E. u. közötti sporttelep szociális blokk felújítása I.ütem</t>
  </si>
  <si>
    <t>MKSZ pályázat -917/16. hrsz. Ingatlanok a kültéri sportpálya felújítására</t>
  </si>
  <si>
    <t>A belterületi csapadékvíz elvezetési rendszer fejlesztése Keszthely-Kertvárosban (Mély u. csapadékcsatorna)  - TOP-2.1.3-15-ZA1-2016-00014. pályázat</t>
  </si>
  <si>
    <t>A keszthelyi Ipari Park belső infrastruktúrájának fejlesztése a vállalkozások versenyképességének javítása érdekében - TOP-1.1.1-15-ZA1-2016-00007.</t>
  </si>
  <si>
    <t>Zala Kétkeréken - Kerékpárút-fejlesztés Keszthely, Hévíz és Hahót településeken - TOP-3.1.1-15-ZA1-2016-0005.</t>
  </si>
  <si>
    <t xml:space="preserve">Helyi gazdaságfejlesztés megvalósítása a keszthelyi Reischl sörház barokk szárnyában TOP-1.1.3-15-ZA1-2016-00003 </t>
  </si>
  <si>
    <t xml:space="preserve">Ingyenes B+R parkoló kialakítása a keszthelyi város-központ forgalomcsillapítása érdekében TOP-3.1.1-15-ZA1-2016-00006 </t>
  </si>
  <si>
    <t>A Reischl féle sörház felújítása (barnamezős beruházás) TOP-2.1.1-15-ZA1-2016-00001</t>
  </si>
  <si>
    <t>Keszthely Zöld Város TOP-2.1.2-15-ZA1-2016-00003</t>
  </si>
  <si>
    <t xml:space="preserve">Humán közszolgáltatások fejlesztése térségi szemléletben Keszthely, Bókaháza, Egeraracsa, Egervár és Orbányosfa településeken - EFOP-1.5.2-16-2017-00044. </t>
  </si>
  <si>
    <t>Keszthely Város Önkormányzata ASP központhoz csatlakozása - KÖFOP-1.2.1 - VEKOP-16-2017-01252</t>
  </si>
  <si>
    <t xml:space="preserve">Keszthelyi Városi Strand társadalmi és környezeti szempontból fenntartható családbarát attrakció-fejlesztése. TOP-1.2.1-15-ZA1-2016-000011 </t>
  </si>
  <si>
    <t>Irodai bútorok</t>
  </si>
  <si>
    <t>Informatikai eszközök</t>
  </si>
  <si>
    <t>Riasztócsengő kiépítés</t>
  </si>
  <si>
    <t>Nevelői szoba padlóburkolat csere</t>
  </si>
  <si>
    <t>Óvodai vizesblokkok felújítása</t>
  </si>
  <si>
    <t>Klíma berendezések</t>
  </si>
  <si>
    <t>Digitális fényképezőgép</t>
  </si>
  <si>
    <t xml:space="preserve">Szkenner </t>
  </si>
  <si>
    <t>Ingatlan felújítás</t>
  </si>
  <si>
    <t>Fűtési rendszer felújítása</t>
  </si>
  <si>
    <t>Számítástechnikai eszközök</t>
  </si>
  <si>
    <t>Centrál Színház Nonprofit Kft.  Nyári Játékok</t>
  </si>
  <si>
    <t>Nyugat-Balatoni Turisztikai Iroda NKft. Nyári Játékok</t>
  </si>
  <si>
    <t>Konyhatechnológiai gép felújítása</t>
  </si>
  <si>
    <t>Keszthelyi Vizimentő Közhasznú Egyesület</t>
  </si>
  <si>
    <t>6. Kölcsönök visszatérülése</t>
  </si>
  <si>
    <t>Óvodai nevelés, ellátás muködtetési feladatai (091140)</t>
  </si>
  <si>
    <t>Alapfokú művészetokt.összefüggő feladatok (091250)</t>
  </si>
  <si>
    <t xml:space="preserve">Keszthelyi F.Gy. Zenei Alapfokú Művészeti Iskola energetikai korszer. - TOP-3.2.1-15-ZA1-00030 - 241/2016. (VII.14.) </t>
  </si>
  <si>
    <t>Informatikai fejlesztések (013370)</t>
  </si>
  <si>
    <t xml:space="preserve">Leromlott városi területek rehabilitációja Keszthelyen TOP-4.3.1-15-ZA1-2016-00004 </t>
  </si>
  <si>
    <t>Informatikai fejl. 013370</t>
  </si>
  <si>
    <t xml:space="preserve">Gagarin utcai óvoda ajtó kialakítása (katasztrófavédelmi hat.alapján) </t>
  </si>
  <si>
    <t>Életfa Iskola és Óvoda előtti parkoló átépítése tervek szerint</t>
  </si>
  <si>
    <t>Magyar u. burkolat felújítása</t>
  </si>
  <si>
    <t>Ady E. u. 1-41. csapadékvíz elvezetés, járda és parkoló felújítása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</si>
  <si>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</si>
  <si>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</si>
  <si>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</si>
  <si>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</si>
  <si>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</si>
  <si>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</si>
  <si>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</si>
  <si>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</si>
  <si>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</si>
  <si>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</si>
  <si>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</si>
  <si>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</si>
  <si>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</si>
  <si>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</si>
  <si>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</si>
  <si>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</si>
  <si>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</si>
  <si>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</si>
  <si>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</si>
  <si>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8. Maradvány</t>
  </si>
  <si>
    <t xml:space="preserve">Bevételek összesen </t>
  </si>
  <si>
    <t>9. Személyi juttatások</t>
  </si>
  <si>
    <t>11. Dologi kiadások</t>
  </si>
  <si>
    <t>12. Működési és felhalmozási célú támogatások</t>
  </si>
  <si>
    <t>14. Felújítás</t>
  </si>
  <si>
    <t>15. Beruházás</t>
  </si>
  <si>
    <t xml:space="preserve">16.Kölcsön nyújtása </t>
  </si>
  <si>
    <t xml:space="preserve"> Kiadások összesen</t>
  </si>
  <si>
    <t>Záró pénzkészlet</t>
  </si>
  <si>
    <t>Működési célra</t>
  </si>
  <si>
    <t>Balatoni Borbarát Hölgyek Egyesülete - Keszthelyi karnevál (600+200)</t>
  </si>
  <si>
    <t>Módosítás</t>
  </si>
  <si>
    <t>Módosított előirányzat</t>
  </si>
  <si>
    <t>Helyi önkormányzatok működésének általános tám.</t>
  </si>
  <si>
    <t>Munkaadókat terhelő járulékok és szoc.hozzájárulási adó</t>
  </si>
  <si>
    <t>Keszthelyi Városfejlesztő Nonprofit Kft - pótbefizetés</t>
  </si>
  <si>
    <t>VÜZ Nonprofit Kft - EEB</t>
  </si>
  <si>
    <t>Cím</t>
  </si>
  <si>
    <t>Állami támogatás</t>
  </si>
  <si>
    <t>III. Irányítószervi támogatás</t>
  </si>
  <si>
    <t>IV. Költségvetési maradvány</t>
  </si>
  <si>
    <t>Műk. célú támogatások ÁHT-n belülről</t>
  </si>
  <si>
    <t>Működési célu átvett pénzeszközök</t>
  </si>
  <si>
    <t>Egyéb tárgyi eszköz értékesítés</t>
  </si>
  <si>
    <t xml:space="preserve">Működési </t>
  </si>
  <si>
    <t xml:space="preserve">Felhalmozási </t>
  </si>
  <si>
    <t xml:space="preserve">ebből: kötelező feladat </t>
  </si>
  <si>
    <t>II. Felhalmozási költségvetés</t>
  </si>
  <si>
    <t>Lét-szám-keret</t>
  </si>
  <si>
    <t>Köz-fogl. létszáma</t>
  </si>
  <si>
    <t>Munkaadókat terhelő járulékok és szha</t>
  </si>
  <si>
    <t>Ellátottak pénzbeli jutt.</t>
  </si>
  <si>
    <t>Beruházások</t>
  </si>
  <si>
    <t xml:space="preserve">Kölcsön nyújtása </t>
  </si>
  <si>
    <t>Tám. áht-n belülre</t>
  </si>
  <si>
    <t>Tám. áht-n kivülre</t>
  </si>
  <si>
    <t>Egyéb működési célú támogatások ÁHT-n belülre</t>
  </si>
  <si>
    <t>Támogatási célú finanszírozási műveletek (018030)</t>
  </si>
  <si>
    <t>Keszthely és Környéke Kistérségi Többcélú Társulás</t>
  </si>
  <si>
    <t>ebből: állami támogatás (családsegítés, házi segítség-nyújtás, gyermekjóléti szolg.,)</t>
  </si>
  <si>
    <t xml:space="preserve">Házi segítségnyújtás </t>
  </si>
  <si>
    <t xml:space="preserve">Jelzőrendszeres házi segítségnyújtás </t>
  </si>
  <si>
    <t>Tagdíj</t>
  </si>
  <si>
    <t>Zala Megyei Rendőrfőkapitányság - nyári közös járőrszolgálat</t>
  </si>
  <si>
    <t>Egyéb szociális természetbeni és pénzbeni ell. (107060)</t>
  </si>
  <si>
    <t>Bursa Hungarica</t>
  </si>
  <si>
    <t>Keszthely Város Önkormányzat Alapellátási Intézete</t>
  </si>
  <si>
    <t>Teréz Anya Szociális Integrált Intézmény</t>
  </si>
  <si>
    <t xml:space="preserve">Felhalm. célú támogatások ÁHT-n belüről </t>
  </si>
  <si>
    <t>Felhalmo-zási célú átvett pénzesz-közök</t>
  </si>
  <si>
    <t>Táblagép</t>
  </si>
  <si>
    <t>LED-es derítőlámpák</t>
  </si>
  <si>
    <t>Digitális hangkeverő</t>
  </si>
  <si>
    <t>EFOP-1.2.9-17-2017-00073.  pályázat "Nő-Köz-Pont"</t>
  </si>
  <si>
    <t>EFOP-3.3.4-17-2017-00033. pályázat "Népmese Pont"</t>
  </si>
  <si>
    <t>Operációs rendszer</t>
  </si>
  <si>
    <t>EFOP-1.5.2-16-2017-00044. pályázat "Humán közszolg.fejl."</t>
  </si>
  <si>
    <t>Okostelefon alkalmazás fejlesztés</t>
  </si>
  <si>
    <t>Bútorok beszerzése</t>
  </si>
  <si>
    <t>EFOP-1.2.9-17-2017-00073. pály."Nő-Köz-Pont"- szoftverek</t>
  </si>
  <si>
    <t>EFOP-1.2.9-17-2017-00073. pály."Nő-Köz-Pont" - kisértékű tárgyi eszközök</t>
  </si>
  <si>
    <t>EFOP-1.2.9-17-2017-00073. pály. "Nő-Köz-Pont" - számítás-technikai eszközök</t>
  </si>
  <si>
    <t>Kazántest vásárlás - Gagarin u. Óvoda</t>
  </si>
  <si>
    <t>Kazán vásárlás - Gagarin u. Óvoda és bölcsőde</t>
  </si>
  <si>
    <t>Udvarburkolat felújítása</t>
  </si>
  <si>
    <t>Nagyteljesítményű nyomtató felújítása</t>
  </si>
  <si>
    <t>Rexter gépkocsi felújítása</t>
  </si>
  <si>
    <t>Pihenőszoba ablakcsere - ALI</t>
  </si>
  <si>
    <t>Főbejárat burkolat csere - Bölcsőde</t>
  </si>
  <si>
    <t>Középfokú oktatás int.programjainak komplex tám. (092211 )</t>
  </si>
  <si>
    <t>Kompenzáció</t>
  </si>
  <si>
    <t>Szociális ágazati pótlék</t>
  </si>
  <si>
    <t>Tapolcai u. felújítása Ady u. - Rákóczi tér közötti szakasz</t>
  </si>
  <si>
    <t>Keszthelyi Televízió Nonprofit Kft - pótbefizetés</t>
  </si>
  <si>
    <t>Összefogás Keszthelyért Egyesület</t>
  </si>
  <si>
    <t>Keszthelyi HUSZ Nonprofit Kft - pótbefizetés</t>
  </si>
  <si>
    <t xml:space="preserve">Magyar Politikai Foglyok Szövetsége - EEB </t>
  </si>
  <si>
    <t>Rákóczi Szövetség - EEB</t>
  </si>
  <si>
    <t>Keszthelyi Burgonyáért Egyesület - EEB</t>
  </si>
  <si>
    <t>Keszthelyi Mentők Alapítvány - EEB</t>
  </si>
  <si>
    <t>Georgikon DSE Kézilabda Szakosztály - sporttámogatás</t>
  </si>
  <si>
    <t>BEFAG Erdész Lövészklub - sporttámogatás</t>
  </si>
  <si>
    <t>Keszthelyi Haladás SC - sporttámogatás</t>
  </si>
  <si>
    <t>Keszthelyi Yacht Klub - sporttámogatás</t>
  </si>
  <si>
    <t>Vajda Gimnázium Keszthelyi DSE - sporttámogatás</t>
  </si>
  <si>
    <t>Keszthelyi Tollaslabda Egyesület - sporttámogatás</t>
  </si>
  <si>
    <t>Mazsola SE - sporttámogatás</t>
  </si>
  <si>
    <t>Balaton Triatlon és Szabadidő SE - sporttámogatás</t>
  </si>
  <si>
    <t>Helikon Kórus és Baráti Köre Egyesület - EEB</t>
  </si>
  <si>
    <t>Keszthelyi Városvédő Egyesület - EEB</t>
  </si>
  <si>
    <t>ÉFOÉSZ ZM Közhasznú Egyesület - EEB</t>
  </si>
  <si>
    <t>Keszthelyi Környezetvédő Egyesület - EEB</t>
  </si>
  <si>
    <t>Csik Ferenc Olimpiai Baráti Kör Egyesüet - EEB</t>
  </si>
  <si>
    <t>Zalaegerszegi Szakképzési Centrum - EEB</t>
  </si>
  <si>
    <t>"Szép Magyar Beszédért" Alapítvány - EEB</t>
  </si>
  <si>
    <t>Értelmi Fogyatékos Gyermekekért Alapítvány - EEB</t>
  </si>
  <si>
    <t>Shotokan SE - EEB</t>
  </si>
  <si>
    <t>Helikon Tenisz Club - EEB</t>
  </si>
  <si>
    <t>SUN Tenisz Klub - EEB</t>
  </si>
  <si>
    <t>Spartacus SK - sporttámogatás, EEB 150</t>
  </si>
  <si>
    <t>Pelso Társaság - VSB 150, EEB 150</t>
  </si>
  <si>
    <t>Országos Mentőszolgálat Alapítvány - EEB</t>
  </si>
  <si>
    <t>"Koraszülött-mentő és Gyermekintenzív" Alapítvány - EEB</t>
  </si>
  <si>
    <t>Keszthely Város Sportjáért és Oktatásáért Egyesület - EEB</t>
  </si>
  <si>
    <t>Fotókeret</t>
  </si>
  <si>
    <t>Szent Erzsébet Alapítvány - EEB 150, kitűntetés 250</t>
  </si>
  <si>
    <t>Egyéb felhalm célú támogatás áth-n kívülre</t>
  </si>
  <si>
    <t>Önkor-mányzatok felhal-mozási tám.</t>
  </si>
  <si>
    <t>ÁHT- belüli megelőlegezés</t>
  </si>
  <si>
    <t>Város-és község-gazd.szolg.(főép.) 066020</t>
  </si>
  <si>
    <t>Fő tér 4. felújítás</t>
  </si>
  <si>
    <t>Köztemető fennt.,műk. 013320</t>
  </si>
  <si>
    <t>Támog. célú fin.műv. 018030</t>
  </si>
  <si>
    <t>Sportlét., edzőtáborok 081030</t>
  </si>
  <si>
    <t>Gimnáziumi int.műk.tám. 092211</t>
  </si>
  <si>
    <t>Köznev.int.műk.fel. 092120</t>
  </si>
  <si>
    <t>Ernszt G. sétány (3841.hrsz) útfelújítása, csap.elvezetéssel</t>
  </si>
  <si>
    <t>Központi költségvetési befiz. (018020)</t>
  </si>
  <si>
    <t>Állami támogatás visszafizetése</t>
  </si>
  <si>
    <t>ÉNYKK Északnyugat-magyarországi Közlekedési Központ Zrt. - veszteség kiegyenlítés 2017. év</t>
  </si>
  <si>
    <t>Önkor-mányzat felhalmo-zási támo-gatása</t>
  </si>
  <si>
    <t xml:space="preserve">Felhal-mozási célú támoga-tások áht-n kívülről </t>
  </si>
  <si>
    <t>Önkormány-zat működési támogatásai</t>
  </si>
  <si>
    <t xml:space="preserve">9. Államháztartáson belüli megelőlegezés </t>
  </si>
  <si>
    <t>2. Önkormányzatok felhalmozási támogatásai</t>
  </si>
  <si>
    <t>3. Felhalmozási célú támogatások ÁHT-n belülről</t>
  </si>
  <si>
    <t xml:space="preserve">4. Felhalmozási célú támogatások ÁHT-n kívülről </t>
  </si>
  <si>
    <t>5. Kölcsön visszatérülése</t>
  </si>
  <si>
    <t>6. Maradvány igénybevétele</t>
  </si>
  <si>
    <t>7. Felhalmozási célú hitelek felvétele</t>
  </si>
  <si>
    <t>Működési célú támogatások államháztartáson kívülről</t>
  </si>
  <si>
    <t>Egyéb működési célú támogatások ÁHT-n kívülről</t>
  </si>
  <si>
    <t>Dental Duo 2000 Bt - kártalanítás</t>
  </si>
  <si>
    <t>Keszthelyi Életfa Óvoda Sopron utcai Tagóvodája energ. korszer.-TOP-3.2.1-15-ZA1-2016-00031 - 242/2016.VII.14.</t>
  </si>
  <si>
    <t>Köznev.int.5-8. évf.tanulók nev., okt. összef.felad. (092120)</t>
  </si>
  <si>
    <t>Önkorm. és önkorm.hiv. jogalkotó és ált. ig. tev. (011130)</t>
  </si>
  <si>
    <t>18. Tartalék</t>
  </si>
  <si>
    <t>7. Hitelek, áht..belüli megel.</t>
  </si>
  <si>
    <t>10. Munkaadókat terh.jár.</t>
  </si>
  <si>
    <t>13. Ellátottak pénzbeli jutt.</t>
  </si>
  <si>
    <t>EFOP-4.1.9-16-2017-00052 pályázat "Balatoni Kincsestár"</t>
  </si>
  <si>
    <t>EFOP-3.3.2-16 pályázat "Sokszínű múzeum"</t>
  </si>
  <si>
    <r>
      <t>Anyakönyvvezetői páncélszekrény,</t>
    </r>
    <r>
      <rPr>
        <b/>
        <sz val="11"/>
        <rFont val="Book Antiqua"/>
        <family val="1"/>
      </rPr>
      <t xml:space="preserve"> Salgo polc</t>
    </r>
  </si>
  <si>
    <t xml:space="preserve">Központi k.vetési befiz. 018020 </t>
  </si>
  <si>
    <t>Fogászati kezelőegység felújítása</t>
  </si>
  <si>
    <t>Ablakcsere</t>
  </si>
  <si>
    <t>Tetőfelújítás</t>
  </si>
  <si>
    <t>Tető felújítás - Balaton parti sportpálya és GESZ Konyha</t>
  </si>
  <si>
    <t>Fogászati eszközök</t>
  </si>
  <si>
    <t>Játszótér építés (Semmelweis u.) BFT (áthúzódó) önerő, játszótéri eszközök</t>
  </si>
  <si>
    <t>Felfújható kapu</t>
  </si>
  <si>
    <t>Szoftver</t>
  </si>
  <si>
    <t xml:space="preserve">Gagarin u. Tagóvoda - légkondicionáló </t>
  </si>
  <si>
    <t>Alapfokú művészetokt.össze-függő feladatok 091250</t>
  </si>
  <si>
    <t>Óvodai nevelés, ellátás mük. feladatai 091140</t>
  </si>
  <si>
    <t>Kábítószer megelőzés 074052</t>
  </si>
  <si>
    <t>Szalasztó u. 12. 1/3. lakás felújítása</t>
  </si>
  <si>
    <t>Rákóczi tér 13/A. 5/4.  lakás felújítása</t>
  </si>
  <si>
    <t xml:space="preserve">"Keszthely Hazavár" - ifjúságot segítő támogatási program EFOP-1.2.11-16-2017-00023.  </t>
  </si>
  <si>
    <t>TOP-1.4.1-16 Eszközbeszerzés a Keszthelyi Életfa Óvodában</t>
  </si>
  <si>
    <t>Pavilonok terveztetése</t>
  </si>
  <si>
    <t>Keszthely és Környéke Egészségügyéért KHA - EEB</t>
  </si>
  <si>
    <t>Musica Antiqa Együttes Baráti Köre - EEB</t>
  </si>
  <si>
    <t>Keszthelyi Városi DSE - sporttámogatás, EEB 200</t>
  </si>
  <si>
    <t>Keszthelyi Turisztikai Egyesület - Verkli fesztivál - VSB 400, EEB 100</t>
  </si>
  <si>
    <t>Akarattal és Hittel Alapítvány a Zala Megyei Kórház Onkológiai Osztályáért - EEB</t>
  </si>
  <si>
    <t>Ár- és belvíz-védelmi tevékenység (047410)</t>
  </si>
  <si>
    <t xml:space="preserve">DRV Zrt </t>
  </si>
  <si>
    <t>Önkormányzat módosított  előirányzat</t>
  </si>
  <si>
    <t>Költségvetési szervek módosított előirányzata</t>
  </si>
  <si>
    <r>
      <t xml:space="preserve">Keszthelyi Polgármesteri  Hivatal </t>
    </r>
    <r>
      <rPr>
        <sz val="9"/>
        <rFont val="Book Antiqua"/>
        <family val="1"/>
      </rPr>
      <t>módosított ei.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</si>
  <si>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mód.  ei.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</si>
  <si>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módosított 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</si>
  <si>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mód.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</si>
  <si>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mód. előir.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</si>
  <si>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mód.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</si>
  <si>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mód.előir.</t>
    </r>
  </si>
  <si>
    <r>
      <t xml:space="preserve">Keszthelyi Család- Gyermekjóléti Központ </t>
    </r>
    <r>
      <rPr>
        <sz val="9"/>
        <rFont val="Book Antiqua"/>
        <family val="1"/>
      </rPr>
      <t>mód.előirányzat</t>
    </r>
    <r>
      <rPr>
        <b/>
        <sz val="9"/>
        <rFont val="Book Antiqua"/>
        <family val="1"/>
      </rPr>
      <t xml:space="preserve"> 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</si>
  <si>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mód. előirányzat</t>
    </r>
  </si>
  <si>
    <t>Önkormányzat módosított előirányzat</t>
  </si>
  <si>
    <r>
      <t xml:space="preserve">Keszthelyi Polgármesteri Hivatal </t>
    </r>
    <r>
      <rPr>
        <sz val="10"/>
        <rFont val="Book Antiqua"/>
        <family val="1"/>
      </rPr>
      <t>mód. előirányzat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</si>
  <si>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mód. ei.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</si>
  <si>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</si>
  <si>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mód.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</si>
  <si>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mód.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</si>
  <si>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mód. ei.</t>
    </r>
  </si>
  <si>
    <r>
      <rPr>
        <b/>
        <sz val="10"/>
        <rFont val="Book Antiqua"/>
        <family val="1"/>
      </rPr>
      <t>Balatoni Múzeum</t>
    </r>
    <r>
      <rPr>
        <sz val="10"/>
        <rFont val="Book Antiqua"/>
        <family val="1"/>
      </rPr>
      <t xml:space="preserve"> mód.ei.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</si>
  <si>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</si>
  <si>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</t>
    </r>
    <r>
      <rPr>
        <sz val="10"/>
        <rFont val="Book Antiqua"/>
        <family val="1"/>
      </rPr>
      <t xml:space="preserve"> előirányzat</t>
    </r>
  </si>
  <si>
    <t>Költségvetési szervek módosított előirányzata összesen</t>
  </si>
  <si>
    <t>Társadalmi Egyesülések Zala Megyei Szövetsége - EEB</t>
  </si>
  <si>
    <t>Magyar Film és Médiatörténeti Egyesület - EEB</t>
  </si>
  <si>
    <t>Nagycsaládosok Keszthelyi Egyesülete - EEB</t>
  </si>
  <si>
    <t>Egyházak, közösségi és hitéleti tev. támogatása (084040)</t>
  </si>
  <si>
    <t>Ranolder J. Római Kat. Általános Iskola - EEB</t>
  </si>
  <si>
    <t>Keszthelyi Feltámadás Cserkészcsapat Alapítvány - EEB</t>
  </si>
  <si>
    <t>Zalaegerszegi Tankerületi Központ - EEB</t>
  </si>
  <si>
    <t>Magyarok Nagyasszonya Plébania - EEB</t>
  </si>
  <si>
    <t xml:space="preserve">ÉNYKK Északnyugat-magyarországi Közlekedési Központ Zrt. - helyi közösségi közlekedés </t>
  </si>
  <si>
    <t>Futball Club Keszthely - sporttámogatás, VSB 42</t>
  </si>
  <si>
    <t xml:space="preserve">Nagykanizsai Tankerületi Központ - EEB, VSB </t>
  </si>
  <si>
    <t>Da Bibere Zalai Borlovagrend - VSB</t>
  </si>
  <si>
    <t>Helikon Liget Egyesület - EEB</t>
  </si>
  <si>
    <t>Georgikon Horgászegyesület - EEB</t>
  </si>
  <si>
    <t>Látásfogyatékosok Keszthelyi Kistérségi Egyesülete - EEB</t>
  </si>
  <si>
    <t>Vakok és Gyengénlátók Zala Megyei Egyesülete - EEB</t>
  </si>
  <si>
    <t>Pelso Sportegyesület - sporttámogatás, EEB 60</t>
  </si>
  <si>
    <t>Gyermekvéd.pénzb.és term.b.ell. 104051 mód.</t>
  </si>
  <si>
    <t>MLSZ - Fodor u. 43. 1495/1.hrsz. sportpálya létesítése</t>
  </si>
  <si>
    <t xml:space="preserve">Önkormányzati épületek energetikai korszerűsítése - F.Gy. Zeneiskola, GESZ konyhák, valamint a Vörösmarty u. Óvoda napelemes pályázat - TOP-3.2.1-16. </t>
  </si>
  <si>
    <t>Óvodai, iskolai feladat eszközei - notebook, mobiltelefon</t>
  </si>
  <si>
    <t>Kemence</t>
  </si>
  <si>
    <t>Bútor a Gyermekkönyvtár részére</t>
  </si>
  <si>
    <t>Telefonközpont készülék</t>
  </si>
  <si>
    <t>NASS szerver és merevlemezek</t>
  </si>
  <si>
    <t>Weboldal teljes körű kitelezése</t>
  </si>
  <si>
    <t>Tűzjelző rendszer bővítése</t>
  </si>
  <si>
    <t>Ágdaráló</t>
  </si>
  <si>
    <t>Nyílászáró csere - Életfa Óvoda</t>
  </si>
  <si>
    <t>Bessenyei u. játszótér bővítése</t>
  </si>
  <si>
    <t>Kossuth u. 41. üzlethelyiség felújítása</t>
  </si>
  <si>
    <t>Előző évi elszámolásból származó bevételek</t>
  </si>
  <si>
    <t>Fodor u. 42. 4/20. lakás felújítás</t>
  </si>
  <si>
    <t>Vásár tér 10/A. 2/8. lakás felújítás</t>
  </si>
  <si>
    <t>Gyermekvéd.pénzb.és term.b.ell. 104051</t>
  </si>
  <si>
    <t>Katasztrófa védelmi gyakorlat eszközök, védőfelszerelések</t>
  </si>
  <si>
    <t>Keszthelyi Kiscápák SC - sporttámogatás, EEB 100, VSB 25</t>
  </si>
  <si>
    <t>Balaton Vívóklub - sporttámogatás, EEB 150, VSB 25</t>
  </si>
  <si>
    <t>17. Hitelek, áht. belüli megel.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</si>
  <si>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</si>
  <si>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</si>
  <si>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</si>
  <si>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</si>
  <si>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</si>
  <si>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2018. év</t>
  </si>
  <si>
    <t>KÖFOP-1.2.1-VEKOP-16 "Csatlakozás az ASP rendszerhez"</t>
  </si>
  <si>
    <t>25/2017. (II.23)</t>
  </si>
  <si>
    <t xml:space="preserve">TOP-3.1.1-15-ZA1-2016-00005. "Zala Kétkeréken-Kerékpárút fejlesztés Keszthely, Hévíz és Hahót településeken" </t>
  </si>
  <si>
    <t>150/2017. (V.30.)</t>
  </si>
  <si>
    <t xml:space="preserve">TOP-5.2.1-15/ZA1-2016-00003. "A társadalmi hátrányok kompenzálását szolgáló komplex programok megvalósítása Keszthelyen" 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</si>
  <si>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</si>
  <si>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</si>
  <si>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</si>
  <si>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</si>
  <si>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</si>
  <si>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</si>
  <si>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</si>
  <si>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</si>
  <si>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</si>
  <si>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>EFOP-1.2.11-16-2017-00023.   "Keszthely Hazavár" - ifjúságot segítő támogatási program</t>
  </si>
  <si>
    <t>156/2017.(VI.20)</t>
  </si>
  <si>
    <t xml:space="preserve">TOP-3.2.1-15-ZA1-2016-00027. "Zöldmező Utcai Általános Iskola, Speciális Szakiskola, Kollégium, Egységes Gyógypedagógiai Módszertani Intézmény energetikai korszerűsítése" </t>
  </si>
  <si>
    <t>158/2017. (VI.20.)</t>
  </si>
  <si>
    <t xml:space="preserve">TOP-3.2.1-15-ZA1-2016-00030. "Keszthelyi Festetics György Zenei Alapfokú Művészeti Iskola energetikai korszerűsítése" </t>
  </si>
  <si>
    <t>159/2017. (VI.20.)</t>
  </si>
  <si>
    <t xml:space="preserve">TOP-3.2.1-15/ZA1-2016-00031. "Keszthelyi Életfa Óvoda Sopron Utcai Tagóvodájának energetikai korszerűsítése" </t>
  </si>
  <si>
    <t>160/2017. (VI.20.)</t>
  </si>
  <si>
    <t>TOP-2.1.3-15-ZA1-2016-00014. „A belterületi csapadékvíz elvezetési rendszer fejlesztése Keszthely-Kertvárosban"</t>
  </si>
  <si>
    <t xml:space="preserve">247/2017. (X.5.) </t>
  </si>
  <si>
    <t>TOP-2.1.2-15-ZA1-2016-00003. „Zöld Város kialakítása"</t>
  </si>
  <si>
    <t>248/2017. (X.5.)</t>
  </si>
  <si>
    <t>TOP-1.4.1-15-ZA1-2016-00024 "Kísérleti utcai óvoda épületének átalakítása és bővítése"</t>
  </si>
  <si>
    <t>246/2017. (X.5.)</t>
  </si>
  <si>
    <t>TOP-5.1.2-15-ZA1-2016-00003. "Innovatív foglalkoztatási együttműködés a keszthelyi és zalaszentgróti járásokban"</t>
  </si>
  <si>
    <t>257/2017. (XI.8)</t>
  </si>
  <si>
    <t>EFOP-1.5.2-16-2017-00044. "Humán közszolgáltatások fejlesztése térségi szemléletben Keszthely, Bókaháza, Egeraracsa, Egervár, Orbányosfa településeken" - Keszthely Város Önkormányzata</t>
  </si>
  <si>
    <t>350/2017. (XII.14)</t>
  </si>
  <si>
    <t>EFOP-1.5.2-16-2017-00044. "Humán közszolgáltatások fejlesztése térségi szemléletben Keszthely, Bókaháza, Egeraracsa, Egervár, Orbányosfa településeken" - Goldmark Károly Művelődési Központ</t>
  </si>
  <si>
    <t xml:space="preserve">EFOP-1.5.2-16-2017-00044. "Humán közszolgáltatások fejlesztése térségi szemléletben Keszthely, Bókaháza, Egeraracsa, Egervár, Orbányosfa településeken" - Keszthely Város Önkormányzata Egyesített Szociális Intézménye </t>
  </si>
  <si>
    <t>29/2017. (II.23)</t>
  </si>
  <si>
    <t>TOP-3.1.1-15-ZA1-2016-00006."Ingyenes B+R parkoló kialakítása a keszthelyi városközpont forg.csillapítása érdekében"</t>
  </si>
  <si>
    <t>215/2018. (VIII.9)</t>
  </si>
  <si>
    <t>TOP-4.3.1-15-ZA1-2016-00004. "Leromlott városi területek rehabilitációja Keszthelyen"</t>
  </si>
  <si>
    <t>EFOP-1.2.9-17-2017-00073. „Keszthelyi Nő-Köz-Pont”- Goldmark Károly Művelődési Központ</t>
  </si>
  <si>
    <t>284/2017.(X.8.)</t>
  </si>
  <si>
    <t>EFOP-1.2.9-17-2017-00073. „Keszthelyi Nő-Köz-Pont”- Keszthelyi Család- és Gyermekjóléti Központ</t>
  </si>
  <si>
    <t>EFOP 3.3.4-17-2017-00033 " Az Óperenciás tengeren innen - Népmesepont kialakítása Keszthelyen” - Goldmark K.M.K</t>
  </si>
  <si>
    <t>EFOP-4.1.9-16-2017-00052  "Balatoni Kincsestár" - Balatoni Múzeum</t>
  </si>
  <si>
    <t>EFOP-3.3.2-16 "Sokszínű Múzeum" - Balatoni Múzeum</t>
  </si>
  <si>
    <t>EFOP 4.1.8-16-2017-00090. "Közönségünk közösségi tere - Infrastruktúra fejlesztés a keszthelyi F.Gy.Városi Könyvtárban"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</si>
</sst>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>
        <color indexed="8"/>
      </right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6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7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6" borderId="7" applyNumberFormat="0" applyFont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" borderId="1" applyNumberFormat="0" applyAlignment="0" applyProtection="0"/>
    <xf numFmtId="9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166" fontId="4" fillId="0" borderId="0" xfId="41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166" fontId="2" fillId="0" borderId="11" xfId="41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6" fontId="3" fillId="0" borderId="18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3" fillId="0" borderId="19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3" xfId="41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3" xfId="41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4" fillId="0" borderId="31" xfId="0" applyFont="1" applyBorder="1" applyAlignment="1">
      <alignment horizontal="left" wrapText="1" inden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left" wrapText="1" inden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165" fontId="5" fillId="0" borderId="40" xfId="41" applyNumberFormat="1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 indent="1"/>
    </xf>
    <xf numFmtId="0" fontId="5" fillId="0" borderId="4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wrapText="1"/>
    </xf>
    <xf numFmtId="166" fontId="2" fillId="0" borderId="11" xfId="41" applyNumberFormat="1" applyFont="1" applyFill="1" applyBorder="1" applyAlignment="1">
      <alignment vertical="top" wrapText="1"/>
    </xf>
    <xf numFmtId="166" fontId="3" fillId="0" borderId="11" xfId="4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1" fontId="2" fillId="0" borderId="11" xfId="41" applyNumberFormat="1" applyFont="1" applyFill="1" applyBorder="1" applyAlignment="1">
      <alignment/>
    </xf>
    <xf numFmtId="1" fontId="2" fillId="0" borderId="43" xfId="41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 indent="1"/>
    </xf>
    <xf numFmtId="1" fontId="2" fillId="0" borderId="13" xfId="41" applyNumberFormat="1" applyFont="1" applyFill="1" applyBorder="1" applyAlignment="1">
      <alignment/>
    </xf>
    <xf numFmtId="0" fontId="8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wrapText="1"/>
    </xf>
    <xf numFmtId="0" fontId="14" fillId="0" borderId="4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left" indent="4"/>
    </xf>
    <xf numFmtId="0" fontId="11" fillId="0" borderId="46" xfId="0" applyFont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47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4" fillId="25" borderId="43" xfId="0" applyNumberFormat="1" applyFont="1" applyFill="1" applyBorder="1" applyAlignment="1">
      <alignment/>
    </xf>
    <xf numFmtId="1" fontId="3" fillId="0" borderId="48" xfId="41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 indent="1"/>
    </xf>
    <xf numFmtId="1" fontId="2" fillId="0" borderId="49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/>
    </xf>
    <xf numFmtId="0" fontId="3" fillId="0" borderId="16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 indent="1"/>
    </xf>
    <xf numFmtId="0" fontId="9" fillId="0" borderId="50" xfId="0" applyFont="1" applyBorder="1" applyAlignment="1">
      <alignment horizontal="left" vertical="center" wrapText="1" indent="1"/>
    </xf>
    <xf numFmtId="166" fontId="5" fillId="0" borderId="18" xfId="41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66" fontId="4" fillId="0" borderId="52" xfId="41" applyNumberFormat="1" applyFont="1" applyFill="1" applyBorder="1" applyAlignment="1">
      <alignment/>
    </xf>
    <xf numFmtId="166" fontId="5" fillId="0" borderId="52" xfId="41" applyNumberFormat="1" applyFont="1" applyFill="1" applyBorder="1" applyAlignment="1">
      <alignment/>
    </xf>
    <xf numFmtId="166" fontId="5" fillId="0" borderId="53" xfId="41" applyNumberFormat="1" applyFont="1" applyFill="1" applyBorder="1" applyAlignment="1">
      <alignment/>
    </xf>
    <xf numFmtId="166" fontId="4" fillId="0" borderId="22" xfId="41" applyNumberFormat="1" applyFont="1" applyFill="1" applyBorder="1" applyAlignment="1">
      <alignment/>
    </xf>
    <xf numFmtId="166" fontId="5" fillId="0" borderId="54" xfId="41" applyNumberFormat="1" applyFont="1" applyFill="1" applyBorder="1" applyAlignment="1">
      <alignment horizontal="center" vertical="center" wrapText="1"/>
    </xf>
    <xf numFmtId="166" fontId="5" fillId="0" borderId="55" xfId="41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43" xfId="0" applyFont="1" applyBorder="1" applyAlignment="1">
      <alignment/>
    </xf>
    <xf numFmtId="166" fontId="4" fillId="0" borderId="43" xfId="0" applyNumberFormat="1" applyFont="1" applyBorder="1" applyAlignment="1">
      <alignment/>
    </xf>
    <xf numFmtId="165" fontId="4" fillId="0" borderId="57" xfId="41" applyNumberFormat="1" applyFont="1" applyFill="1" applyBorder="1" applyAlignment="1" applyProtection="1">
      <alignment/>
      <protection/>
    </xf>
    <xf numFmtId="165" fontId="5" fillId="0" borderId="58" xfId="41" applyNumberFormat="1" applyFont="1" applyFill="1" applyBorder="1" applyAlignment="1" applyProtection="1">
      <alignment/>
      <protection/>
    </xf>
    <xf numFmtId="165" fontId="4" fillId="0" borderId="58" xfId="41" applyNumberFormat="1" applyFont="1" applyFill="1" applyBorder="1" applyAlignment="1" applyProtection="1">
      <alignment/>
      <protection/>
    </xf>
    <xf numFmtId="165" fontId="5" fillId="0" borderId="59" xfId="41" applyNumberFormat="1" applyFont="1" applyFill="1" applyBorder="1" applyAlignment="1" applyProtection="1">
      <alignment/>
      <protection/>
    </xf>
    <xf numFmtId="165" fontId="4" fillId="0" borderId="43" xfId="0" applyNumberFormat="1" applyFont="1" applyBorder="1" applyAlignment="1">
      <alignment/>
    </xf>
    <xf numFmtId="165" fontId="5" fillId="0" borderId="57" xfId="41" applyNumberFormat="1" applyFont="1" applyFill="1" applyBorder="1" applyAlignment="1" applyProtection="1">
      <alignment horizontal="center"/>
      <protection/>
    </xf>
    <xf numFmtId="165" fontId="5" fillId="0" borderId="57" xfId="41" applyNumberFormat="1" applyFont="1" applyFill="1" applyBorder="1" applyAlignment="1" applyProtection="1">
      <alignment horizontal="left" wrapText="1"/>
      <protection/>
    </xf>
    <xf numFmtId="165" fontId="4" fillId="0" borderId="57" xfId="41" applyNumberFormat="1" applyFont="1" applyFill="1" applyBorder="1" applyAlignment="1" applyProtection="1">
      <alignment horizontal="left" wrapText="1"/>
      <protection/>
    </xf>
    <xf numFmtId="165" fontId="5" fillId="0" borderId="59" xfId="41" applyNumberFormat="1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/>
    </xf>
    <xf numFmtId="165" fontId="4" fillId="0" borderId="58" xfId="41" applyNumberFormat="1" applyFont="1" applyFill="1" applyBorder="1" applyAlignment="1" applyProtection="1">
      <alignment horizontal="left" wrapText="1"/>
      <protection/>
    </xf>
    <xf numFmtId="165" fontId="4" fillId="0" borderId="60" xfId="41" applyNumberFormat="1" applyFont="1" applyFill="1" applyBorder="1" applyAlignment="1" applyProtection="1">
      <alignment horizontal="left" wrapText="1"/>
      <protection/>
    </xf>
    <xf numFmtId="165" fontId="5" fillId="0" borderId="43" xfId="0" applyNumberFormat="1" applyFont="1" applyBorder="1" applyAlignment="1">
      <alignment/>
    </xf>
    <xf numFmtId="0" fontId="9" fillId="0" borderId="6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 indent="2"/>
    </xf>
    <xf numFmtId="0" fontId="4" fillId="25" borderId="11" xfId="0" applyFont="1" applyFill="1" applyBorder="1" applyAlignment="1">
      <alignment/>
    </xf>
    <xf numFmtId="0" fontId="4" fillId="25" borderId="11" xfId="0" applyFont="1" applyFill="1" applyBorder="1" applyAlignment="1">
      <alignment horizontal="left" indent="2"/>
    </xf>
    <xf numFmtId="0" fontId="9" fillId="0" borderId="15" xfId="0" applyFont="1" applyBorder="1" applyAlignment="1">
      <alignment vertical="center" wrapText="1"/>
    </xf>
    <xf numFmtId="166" fontId="3" fillId="25" borderId="53" xfId="41" applyNumberFormat="1" applyFont="1" applyFill="1" applyBorder="1" applyAlignment="1">
      <alignment/>
    </xf>
    <xf numFmtId="0" fontId="2" fillId="25" borderId="15" xfId="0" applyFont="1" applyFill="1" applyBorder="1" applyAlignment="1">
      <alignment vertical="center" wrapText="1"/>
    </xf>
    <xf numFmtId="0" fontId="5" fillId="0" borderId="62" xfId="0" applyFont="1" applyBorder="1" applyAlignment="1">
      <alignment horizontal="center"/>
    </xf>
    <xf numFmtId="165" fontId="4" fillId="0" borderId="11" xfId="41" applyNumberFormat="1" applyFont="1" applyFill="1" applyBorder="1" applyAlignment="1" applyProtection="1">
      <alignment/>
      <protection/>
    </xf>
    <xf numFmtId="1" fontId="2" fillId="25" borderId="20" xfId="41" applyNumberFormat="1" applyFont="1" applyFill="1" applyBorder="1" applyAlignment="1">
      <alignment/>
    </xf>
    <xf numFmtId="1" fontId="2" fillId="25" borderId="13" xfId="41" applyNumberFormat="1" applyFont="1" applyFill="1" applyBorder="1" applyAlignment="1">
      <alignment/>
    </xf>
    <xf numFmtId="1" fontId="2" fillId="25" borderId="11" xfId="41" applyNumberFormat="1" applyFont="1" applyFill="1" applyBorder="1" applyAlignment="1">
      <alignment/>
    </xf>
    <xf numFmtId="1" fontId="2" fillId="25" borderId="43" xfId="41" applyNumberFormat="1" applyFont="1" applyFill="1" applyBorder="1" applyAlignment="1">
      <alignment/>
    </xf>
    <xf numFmtId="0" fontId="3" fillId="25" borderId="4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 indent="1"/>
    </xf>
    <xf numFmtId="165" fontId="5" fillId="0" borderId="11" xfId="41" applyNumberFormat="1" applyFont="1" applyFill="1" applyBorder="1" applyAlignment="1" applyProtection="1">
      <alignment/>
      <protection/>
    </xf>
    <xf numFmtId="165" fontId="4" fillId="0" borderId="40" xfId="41" applyNumberFormat="1" applyFont="1" applyFill="1" applyBorder="1" applyAlignment="1" applyProtection="1">
      <alignment horizontal="left" wrapText="1"/>
      <protection/>
    </xf>
    <xf numFmtId="0" fontId="12" fillId="0" borderId="47" xfId="0" applyFont="1" applyBorder="1" applyAlignment="1">
      <alignment/>
    </xf>
    <xf numFmtId="0" fontId="2" fillId="25" borderId="14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166" fontId="4" fillId="25" borderId="52" xfId="41" applyNumberFormat="1" applyFont="1" applyFill="1" applyBorder="1" applyAlignment="1">
      <alignment/>
    </xf>
    <xf numFmtId="166" fontId="4" fillId="25" borderId="53" xfId="41" applyNumberFormat="1" applyFont="1" applyFill="1" applyBorder="1" applyAlignment="1">
      <alignment/>
    </xf>
    <xf numFmtId="166" fontId="4" fillId="25" borderId="52" xfId="41" applyNumberFormat="1" applyFont="1" applyFill="1" applyBorder="1" applyAlignment="1">
      <alignment/>
    </xf>
    <xf numFmtId="166" fontId="5" fillId="25" borderId="63" xfId="41" applyNumberFormat="1" applyFont="1" applyFill="1" applyBorder="1" applyAlignment="1">
      <alignment/>
    </xf>
    <xf numFmtId="166" fontId="5" fillId="25" borderId="52" xfId="41" applyNumberFormat="1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7" fillId="25" borderId="16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165" fontId="4" fillId="0" borderId="15" xfId="41" applyNumberFormat="1" applyFont="1" applyFill="1" applyBorder="1" applyAlignment="1" applyProtection="1">
      <alignment/>
      <protection/>
    </xf>
    <xf numFmtId="0" fontId="9" fillId="0" borderId="50" xfId="0" applyFont="1" applyFill="1" applyBorder="1" applyAlignment="1">
      <alignment wrapText="1"/>
    </xf>
    <xf numFmtId="1" fontId="2" fillId="25" borderId="49" xfId="41" applyNumberFormat="1" applyFont="1" applyFill="1" applyBorder="1" applyAlignment="1">
      <alignment/>
    </xf>
    <xf numFmtId="165" fontId="4" fillId="0" borderId="11" xfId="41" applyNumberFormat="1" applyFont="1" applyFill="1" applyBorder="1" applyAlignment="1" applyProtection="1">
      <alignment horizontal="left" wrapText="1"/>
      <protection/>
    </xf>
    <xf numFmtId="165" fontId="5" fillId="0" borderId="11" xfId="41" applyNumberFormat="1" applyFont="1" applyFill="1" applyBorder="1" applyAlignment="1" applyProtection="1">
      <alignment horizontal="left" wrapText="1"/>
      <protection/>
    </xf>
    <xf numFmtId="0" fontId="4" fillId="0" borderId="42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wrapText="1"/>
    </xf>
    <xf numFmtId="165" fontId="5" fillId="0" borderId="66" xfId="41" applyNumberFormat="1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5" fillId="0" borderId="68" xfId="0" applyFont="1" applyBorder="1" applyAlignment="1">
      <alignment horizontal="center"/>
    </xf>
    <xf numFmtId="165" fontId="5" fillId="0" borderId="43" xfId="41" applyNumberFormat="1" applyFont="1" applyFill="1" applyBorder="1" applyAlignment="1" applyProtection="1">
      <alignment/>
      <protection/>
    </xf>
    <xf numFmtId="165" fontId="5" fillId="0" borderId="69" xfId="41" applyNumberFormat="1" applyFont="1" applyFill="1" applyBorder="1" applyAlignment="1" applyProtection="1">
      <alignment horizontal="center"/>
      <protection/>
    </xf>
    <xf numFmtId="165" fontId="5" fillId="0" borderId="11" xfId="41" applyNumberFormat="1" applyFont="1" applyFill="1" applyBorder="1" applyAlignment="1" applyProtection="1">
      <alignment horizontal="center"/>
      <protection/>
    </xf>
    <xf numFmtId="165" fontId="4" fillId="0" borderId="66" xfId="41" applyNumberFormat="1" applyFont="1" applyFill="1" applyBorder="1" applyAlignment="1" applyProtection="1">
      <alignment/>
      <protection/>
    </xf>
    <xf numFmtId="166" fontId="2" fillId="25" borderId="11" xfId="41" applyNumberFormat="1" applyFont="1" applyFill="1" applyBorder="1" applyAlignment="1">
      <alignment wrapText="1"/>
    </xf>
    <xf numFmtId="166" fontId="2" fillId="25" borderId="11" xfId="41" applyNumberFormat="1" applyFont="1" applyFill="1" applyBorder="1" applyAlignment="1">
      <alignment vertical="top" wrapText="1"/>
    </xf>
    <xf numFmtId="166" fontId="3" fillId="25" borderId="11" xfId="41" applyNumberFormat="1" applyFont="1" applyFill="1" applyBorder="1" applyAlignment="1">
      <alignment wrapText="1"/>
    </xf>
    <xf numFmtId="166" fontId="3" fillId="25" borderId="18" xfId="41" applyNumberFormat="1" applyFont="1" applyFill="1" applyBorder="1" applyAlignment="1">
      <alignment vertical="center" wrapText="1"/>
    </xf>
    <xf numFmtId="166" fontId="5" fillId="25" borderId="63" xfId="41" applyNumberFormat="1" applyFont="1" applyFill="1" applyBorder="1" applyAlignment="1">
      <alignment/>
    </xf>
    <xf numFmtId="166" fontId="4" fillId="25" borderId="63" xfId="41" applyNumberFormat="1" applyFont="1" applyFill="1" applyBorder="1" applyAlignment="1">
      <alignment/>
    </xf>
    <xf numFmtId="166" fontId="5" fillId="25" borderId="70" xfId="41" applyNumberFormat="1" applyFont="1" applyFill="1" applyBorder="1" applyAlignment="1">
      <alignment/>
    </xf>
    <xf numFmtId="166" fontId="4" fillId="25" borderId="70" xfId="41" applyNumberFormat="1" applyFont="1" applyFill="1" applyBorder="1" applyAlignment="1">
      <alignment/>
    </xf>
    <xf numFmtId="166" fontId="5" fillId="25" borderId="43" xfId="41" applyNumberFormat="1" applyFont="1" applyFill="1" applyBorder="1" applyAlignment="1">
      <alignment/>
    </xf>
    <xf numFmtId="166" fontId="5" fillId="25" borderId="53" xfId="41" applyNumberFormat="1" applyFont="1" applyFill="1" applyBorder="1" applyAlignment="1">
      <alignment/>
    </xf>
    <xf numFmtId="0" fontId="5" fillId="25" borderId="11" xfId="0" applyFont="1" applyFill="1" applyBorder="1" applyAlignment="1">
      <alignment/>
    </xf>
    <xf numFmtId="0" fontId="5" fillId="25" borderId="52" xfId="0" applyFont="1" applyFill="1" applyBorder="1" applyAlignment="1">
      <alignment/>
    </xf>
    <xf numFmtId="0" fontId="0" fillId="25" borderId="52" xfId="0" applyFont="1" applyFill="1" applyBorder="1" applyAlignment="1">
      <alignment/>
    </xf>
    <xf numFmtId="0" fontId="0" fillId="25" borderId="11" xfId="0" applyFill="1" applyBorder="1" applyAlignment="1">
      <alignment/>
    </xf>
    <xf numFmtId="0" fontId="11" fillId="25" borderId="11" xfId="0" applyFont="1" applyFill="1" applyBorder="1" applyAlignment="1">
      <alignment/>
    </xf>
    <xf numFmtId="166" fontId="5" fillId="25" borderId="22" xfId="41" applyNumberFormat="1" applyFont="1" applyFill="1" applyBorder="1" applyAlignment="1">
      <alignment/>
    </xf>
    <xf numFmtId="0" fontId="2" fillId="25" borderId="20" xfId="0" applyFont="1" applyFill="1" applyBorder="1" applyAlignment="1">
      <alignment vertical="center" wrapText="1"/>
    </xf>
    <xf numFmtId="0" fontId="3" fillId="25" borderId="71" xfId="0" applyFont="1" applyFill="1" applyBorder="1" applyAlignment="1">
      <alignment vertical="center" wrapText="1"/>
    </xf>
    <xf numFmtId="0" fontId="3" fillId="25" borderId="72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41" applyNumberFormat="1" applyFont="1" applyFill="1" applyBorder="1" applyAlignment="1">
      <alignment vertical="center" wrapText="1"/>
    </xf>
    <xf numFmtId="0" fontId="2" fillId="25" borderId="73" xfId="0" applyFont="1" applyFill="1" applyBorder="1" applyAlignment="1">
      <alignment vertical="center" wrapText="1"/>
    </xf>
    <xf numFmtId="0" fontId="2" fillId="25" borderId="73" xfId="41" applyNumberFormat="1" applyFont="1" applyFill="1" applyBorder="1" applyAlignment="1">
      <alignment vertical="center" wrapText="1"/>
    </xf>
    <xf numFmtId="0" fontId="3" fillId="25" borderId="74" xfId="0" applyFont="1" applyFill="1" applyBorder="1" applyAlignment="1">
      <alignment wrapText="1"/>
    </xf>
    <xf numFmtId="0" fontId="3" fillId="25" borderId="71" xfId="0" applyFont="1" applyFill="1" applyBorder="1" applyAlignment="1">
      <alignment wrapText="1"/>
    </xf>
    <xf numFmtId="0" fontId="3" fillId="25" borderId="11" xfId="0" applyFont="1" applyFill="1" applyBorder="1" applyAlignment="1">
      <alignment wrapText="1"/>
    </xf>
    <xf numFmtId="0" fontId="3" fillId="25" borderId="43" xfId="0" applyFont="1" applyFill="1" applyBorder="1" applyAlignment="1">
      <alignment wrapText="1"/>
    </xf>
    <xf numFmtId="0" fontId="3" fillId="25" borderId="75" xfId="0" applyFont="1" applyFill="1" applyBorder="1" applyAlignment="1">
      <alignment wrapText="1"/>
    </xf>
    <xf numFmtId="0" fontId="3" fillId="25" borderId="76" xfId="0" applyFont="1" applyFill="1" applyBorder="1" applyAlignment="1">
      <alignment wrapText="1"/>
    </xf>
    <xf numFmtId="0" fontId="2" fillId="25" borderId="20" xfId="0" applyFont="1" applyFill="1" applyBorder="1" applyAlignment="1">
      <alignment/>
    </xf>
    <xf numFmtId="0" fontId="2" fillId="25" borderId="49" xfId="0" applyFont="1" applyFill="1" applyBorder="1" applyAlignment="1">
      <alignment/>
    </xf>
    <xf numFmtId="0" fontId="3" fillId="25" borderId="70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3" fillId="25" borderId="43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3" fillId="25" borderId="48" xfId="0" applyFont="1" applyFill="1" applyBorder="1" applyAlignment="1">
      <alignment/>
    </xf>
    <xf numFmtId="0" fontId="3" fillId="25" borderId="71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" fillId="25" borderId="23" xfId="0" applyFont="1" applyFill="1" applyBorder="1" applyAlignment="1">
      <alignment/>
    </xf>
    <xf numFmtId="1" fontId="2" fillId="25" borderId="77" xfId="41" applyNumberFormat="1" applyFont="1" applyFill="1" applyBorder="1" applyAlignment="1">
      <alignment/>
    </xf>
    <xf numFmtId="0" fontId="4" fillId="25" borderId="31" xfId="0" applyFont="1" applyFill="1" applyBorder="1" applyAlignment="1">
      <alignment horizontal="left" wrapText="1" indent="1"/>
    </xf>
    <xf numFmtId="0" fontId="5" fillId="25" borderId="32" xfId="0" applyFont="1" applyFill="1" applyBorder="1" applyAlignment="1">
      <alignment wrapText="1"/>
    </xf>
    <xf numFmtId="165" fontId="5" fillId="25" borderId="58" xfId="41" applyNumberFormat="1" applyFont="1" applyFill="1" applyBorder="1" applyAlignment="1" applyProtection="1">
      <alignment/>
      <protection/>
    </xf>
    <xf numFmtId="165" fontId="4" fillId="25" borderId="58" xfId="41" applyNumberFormat="1" applyFont="1" applyFill="1" applyBorder="1" applyAlignment="1" applyProtection="1">
      <alignment/>
      <protection/>
    </xf>
    <xf numFmtId="165" fontId="5" fillId="0" borderId="41" xfId="41" applyNumberFormat="1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left" vertical="center" wrapText="1"/>
    </xf>
    <xf numFmtId="0" fontId="3" fillId="0" borderId="7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1" fontId="2" fillId="25" borderId="70" xfId="41" applyNumberFormat="1" applyFont="1" applyFill="1" applyBorder="1" applyAlignment="1">
      <alignment/>
    </xf>
    <xf numFmtId="1" fontId="2" fillId="0" borderId="11" xfId="41" applyNumberFormat="1" applyFont="1" applyFill="1" applyBorder="1" applyAlignment="1">
      <alignment vertical="center"/>
    </xf>
    <xf numFmtId="1" fontId="2" fillId="25" borderId="43" xfId="41" applyNumberFormat="1" applyFont="1" applyFill="1" applyBorder="1" applyAlignment="1">
      <alignment vertical="center"/>
    </xf>
    <xf numFmtId="1" fontId="2" fillId="0" borderId="20" xfId="41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3" fillId="0" borderId="0" xfId="41" applyNumberFormat="1" applyFont="1" applyAlignment="1">
      <alignment/>
    </xf>
    <xf numFmtId="165" fontId="5" fillId="0" borderId="41" xfId="41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 indent="1"/>
    </xf>
    <xf numFmtId="165" fontId="4" fillId="0" borderId="11" xfId="41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left" wrapText="1" indent="1"/>
    </xf>
    <xf numFmtId="0" fontId="4" fillId="0" borderId="24" xfId="0" applyFont="1" applyFill="1" applyBorder="1" applyAlignment="1">
      <alignment horizontal="left" wrapText="1" indent="1"/>
    </xf>
    <xf numFmtId="0" fontId="4" fillId="0" borderId="61" xfId="0" applyFont="1" applyFill="1" applyBorder="1" applyAlignment="1">
      <alignment horizontal="left" wrapText="1" indent="1"/>
    </xf>
    <xf numFmtId="0" fontId="4" fillId="0" borderId="24" xfId="0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165" fontId="2" fillId="0" borderId="11" xfId="41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left" wrapText="1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78" xfId="41" applyNumberFormat="1" applyFont="1" applyFill="1" applyBorder="1" applyAlignment="1" applyProtection="1">
      <alignment/>
      <protection/>
    </xf>
    <xf numFmtId="0" fontId="4" fillId="0" borderId="79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80" xfId="0" applyFont="1" applyBorder="1" applyAlignment="1">
      <alignment horizontal="center"/>
    </xf>
    <xf numFmtId="165" fontId="5" fillId="0" borderId="15" xfId="41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81" xfId="0" applyFont="1" applyBorder="1" applyAlignment="1">
      <alignment horizontal="left" wrapText="1" indent="1"/>
    </xf>
    <xf numFmtId="0" fontId="5" fillId="0" borderId="11" xfId="0" applyFont="1" applyFill="1" applyBorder="1" applyAlignment="1">
      <alignment wrapText="1"/>
    </xf>
    <xf numFmtId="0" fontId="5" fillId="0" borderId="57" xfId="0" applyFont="1" applyBorder="1" applyAlignment="1">
      <alignment wrapText="1"/>
    </xf>
    <xf numFmtId="165" fontId="4" fillId="25" borderId="11" xfId="41" applyNumberFormat="1" applyFont="1" applyFill="1" applyBorder="1" applyAlignment="1" applyProtection="1">
      <alignment/>
      <protection/>
    </xf>
    <xf numFmtId="0" fontId="5" fillId="0" borderId="58" xfId="0" applyFont="1" applyBorder="1" applyAlignment="1">
      <alignment horizontal="left" wrapText="1"/>
    </xf>
    <xf numFmtId="165" fontId="4" fillId="0" borderId="52" xfId="41" applyNumberFormat="1" applyFont="1" applyFill="1" applyBorder="1" applyAlignment="1" applyProtection="1">
      <alignment vertical="center"/>
      <protection/>
    </xf>
    <xf numFmtId="165" fontId="5" fillId="0" borderId="52" xfId="41" applyNumberFormat="1" applyFont="1" applyFill="1" applyBorder="1" applyAlignment="1" applyProtection="1">
      <alignment/>
      <protection/>
    </xf>
    <xf numFmtId="165" fontId="4" fillId="0" borderId="52" xfId="41" applyNumberFormat="1" applyFont="1" applyFill="1" applyBorder="1" applyAlignment="1" applyProtection="1">
      <alignment/>
      <protection/>
    </xf>
    <xf numFmtId="165" fontId="5" fillId="25" borderId="11" xfId="41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left" wrapText="1"/>
    </xf>
    <xf numFmtId="0" fontId="5" fillId="0" borderId="82" xfId="0" applyFont="1" applyBorder="1" applyAlignment="1">
      <alignment wrapText="1"/>
    </xf>
    <xf numFmtId="0" fontId="4" fillId="0" borderId="83" xfId="0" applyFont="1" applyBorder="1" applyAlignment="1">
      <alignment horizontal="left" wrapText="1" indent="1"/>
    </xf>
    <xf numFmtId="0" fontId="4" fillId="0" borderId="52" xfId="0" applyFont="1" applyBorder="1" applyAlignment="1">
      <alignment horizontal="left" wrapText="1" indent="1"/>
    </xf>
    <xf numFmtId="165" fontId="4" fillId="0" borderId="15" xfId="41" applyNumberFormat="1" applyFont="1" applyFill="1" applyBorder="1" applyAlignment="1" applyProtection="1">
      <alignment vertical="center"/>
      <protection/>
    </xf>
    <xf numFmtId="0" fontId="4" fillId="25" borderId="11" xfId="0" applyFont="1" applyFill="1" applyBorder="1" applyAlignment="1">
      <alignment horizontal="left" wrapText="1" indent="1"/>
    </xf>
    <xf numFmtId="0" fontId="5" fillId="0" borderId="84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 inden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4" fillId="0" borderId="85" xfId="0" applyFont="1" applyBorder="1" applyAlignment="1">
      <alignment horizontal="left" wrapText="1" indent="1"/>
    </xf>
    <xf numFmtId="0" fontId="5" fillId="0" borderId="86" xfId="0" applyFont="1" applyBorder="1" applyAlignment="1">
      <alignment wrapText="1"/>
    </xf>
    <xf numFmtId="165" fontId="5" fillId="0" borderId="60" xfId="41" applyNumberFormat="1" applyFont="1" applyFill="1" applyBorder="1" applyAlignment="1" applyProtection="1">
      <alignment/>
      <protection/>
    </xf>
    <xf numFmtId="0" fontId="5" fillId="0" borderId="79" xfId="0" applyFont="1" applyBorder="1" applyAlignment="1">
      <alignment wrapText="1"/>
    </xf>
    <xf numFmtId="0" fontId="4" fillId="0" borderId="87" xfId="0" applyFont="1" applyFill="1" applyBorder="1" applyAlignment="1">
      <alignment horizontal="left" wrapText="1" indent="1"/>
    </xf>
    <xf numFmtId="165" fontId="4" fillId="0" borderId="16" xfId="41" applyNumberFormat="1" applyFont="1" applyFill="1" applyBorder="1" applyAlignment="1" applyProtection="1">
      <alignment/>
      <protection/>
    </xf>
    <xf numFmtId="0" fontId="5" fillId="0" borderId="47" xfId="0" applyFont="1" applyBorder="1" applyAlignment="1">
      <alignment horizontal="center"/>
    </xf>
    <xf numFmtId="0" fontId="4" fillId="25" borderId="88" xfId="0" applyFont="1" applyFill="1" applyBorder="1" applyAlignment="1">
      <alignment horizontal="left" wrapText="1" indent="1"/>
    </xf>
    <xf numFmtId="165" fontId="4" fillId="25" borderId="89" xfId="41" applyNumberFormat="1" applyFont="1" applyFill="1" applyBorder="1" applyAlignment="1" applyProtection="1">
      <alignment/>
      <protection/>
    </xf>
    <xf numFmtId="166" fontId="4" fillId="0" borderId="11" xfId="41" applyNumberFormat="1" applyFont="1" applyFill="1" applyBorder="1" applyAlignment="1">
      <alignment/>
    </xf>
    <xf numFmtId="0" fontId="10" fillId="0" borderId="0" xfId="0" applyFont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1" fontId="2" fillId="0" borderId="18" xfId="41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" fontId="2" fillId="0" borderId="11" xfId="41" applyNumberFormat="1" applyFont="1" applyBorder="1" applyAlignment="1">
      <alignment/>
    </xf>
    <xf numFmtId="1" fontId="3" fillId="0" borderId="43" xfId="41" applyNumberFormat="1" applyFont="1" applyBorder="1" applyAlignment="1">
      <alignment/>
    </xf>
    <xf numFmtId="165" fontId="20" fillId="0" borderId="0" xfId="41" applyNumberFormat="1" applyFont="1" applyAlignment="1">
      <alignment/>
    </xf>
    <xf numFmtId="0" fontId="10" fillId="0" borderId="12" xfId="0" applyFont="1" applyBorder="1" applyAlignment="1">
      <alignment wrapText="1"/>
    </xf>
    <xf numFmtId="1" fontId="2" fillId="0" borderId="13" xfId="41" applyNumberFormat="1" applyFont="1" applyBorder="1" applyAlignment="1">
      <alignment/>
    </xf>
    <xf numFmtId="1" fontId="3" fillId="0" borderId="72" xfId="41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wrapText="1"/>
    </xf>
    <xf numFmtId="1" fontId="2" fillId="0" borderId="15" xfId="41" applyNumberFormat="1" applyFont="1" applyBorder="1" applyAlignment="1">
      <alignment/>
    </xf>
    <xf numFmtId="0" fontId="8" fillId="0" borderId="19" xfId="0" applyFont="1" applyBorder="1" applyAlignment="1">
      <alignment wrapText="1"/>
    </xf>
    <xf numFmtId="1" fontId="3" fillId="0" borderId="20" xfId="41" applyNumberFormat="1" applyFont="1" applyBorder="1" applyAlignment="1">
      <alignment/>
    </xf>
    <xf numFmtId="1" fontId="3" fillId="0" borderId="56" xfId="41" applyNumberFormat="1" applyFont="1" applyBorder="1" applyAlignment="1">
      <alignment/>
    </xf>
    <xf numFmtId="0" fontId="8" fillId="0" borderId="21" xfId="0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76" xfId="0" applyNumberFormat="1" applyFont="1" applyBorder="1" applyAlignment="1">
      <alignment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top" wrapText="1"/>
    </xf>
    <xf numFmtId="166" fontId="3" fillId="25" borderId="13" xfId="41" applyNumberFormat="1" applyFont="1" applyFill="1" applyBorder="1" applyAlignment="1">
      <alignment wrapText="1"/>
    </xf>
    <xf numFmtId="166" fontId="3" fillId="0" borderId="13" xfId="41" applyNumberFormat="1" applyFont="1" applyFill="1" applyBorder="1" applyAlignment="1">
      <alignment horizontal="center"/>
    </xf>
    <xf numFmtId="166" fontId="3" fillId="0" borderId="49" xfId="41" applyNumberFormat="1" applyFont="1" applyFill="1" applyBorder="1" applyAlignment="1">
      <alignment wrapText="1"/>
    </xf>
    <xf numFmtId="166" fontId="3" fillId="0" borderId="51" xfId="41" applyNumberFormat="1" applyFont="1" applyFill="1" applyBorder="1" applyAlignment="1">
      <alignment wrapText="1"/>
    </xf>
    <xf numFmtId="166" fontId="3" fillId="0" borderId="54" xfId="41" applyNumberFormat="1" applyFont="1" applyBorder="1" applyAlignment="1">
      <alignment horizontal="center" vertical="center" wrapText="1"/>
    </xf>
    <xf numFmtId="166" fontId="3" fillId="0" borderId="55" xfId="41" applyNumberFormat="1" applyFont="1" applyBorder="1" applyAlignment="1">
      <alignment horizontal="center" vertical="center" wrapText="1"/>
    </xf>
    <xf numFmtId="166" fontId="2" fillId="0" borderId="52" xfId="41" applyNumberFormat="1" applyFont="1" applyFill="1" applyBorder="1" applyAlignment="1">
      <alignment/>
    </xf>
    <xf numFmtId="166" fontId="2" fillId="25" borderId="52" xfId="41" applyNumberFormat="1" applyFont="1" applyFill="1" applyBorder="1" applyAlignment="1">
      <alignment/>
    </xf>
    <xf numFmtId="166" fontId="3" fillId="25" borderId="52" xfId="41" applyNumberFormat="1" applyFont="1" applyFill="1" applyBorder="1" applyAlignment="1">
      <alignment vertical="top" wrapText="1"/>
    </xf>
    <xf numFmtId="166" fontId="3" fillId="25" borderId="52" xfId="41" applyNumberFormat="1" applyFont="1" applyFill="1" applyBorder="1" applyAlignment="1">
      <alignment/>
    </xf>
    <xf numFmtId="166" fontId="12" fillId="25" borderId="52" xfId="41" applyNumberFormat="1" applyFont="1" applyFill="1" applyBorder="1" applyAlignment="1">
      <alignment/>
    </xf>
    <xf numFmtId="166" fontId="3" fillId="25" borderId="54" xfId="41" applyNumberFormat="1" applyFont="1" applyFill="1" applyBorder="1" applyAlignment="1">
      <alignment horizontal="center" vertical="center"/>
    </xf>
    <xf numFmtId="166" fontId="4" fillId="25" borderId="63" xfId="41" applyNumberFormat="1" applyFont="1" applyFill="1" applyBorder="1" applyAlignment="1">
      <alignment/>
    </xf>
    <xf numFmtId="166" fontId="4" fillId="25" borderId="16" xfId="41" applyNumberFormat="1" applyFont="1" applyFill="1" applyBorder="1" applyAlignment="1">
      <alignment/>
    </xf>
    <xf numFmtId="166" fontId="5" fillId="0" borderId="11" xfId="41" applyNumberFormat="1" applyFont="1" applyFill="1" applyBorder="1" applyAlignment="1">
      <alignment/>
    </xf>
    <xf numFmtId="166" fontId="5" fillId="0" borderId="75" xfId="41" applyNumberFormat="1" applyFont="1" applyFill="1" applyBorder="1" applyAlignment="1">
      <alignment/>
    </xf>
    <xf numFmtId="0" fontId="3" fillId="25" borderId="77" xfId="0" applyFont="1" applyFill="1" applyBorder="1" applyAlignment="1">
      <alignment vertical="center" wrapText="1"/>
    </xf>
    <xf numFmtId="0" fontId="14" fillId="0" borderId="50" xfId="0" applyFont="1" applyBorder="1" applyAlignment="1">
      <alignment horizontal="left" vertical="center" wrapText="1"/>
    </xf>
    <xf numFmtId="0" fontId="3" fillId="25" borderId="73" xfId="0" applyFont="1" applyFill="1" applyBorder="1" applyAlignment="1">
      <alignment wrapText="1"/>
    </xf>
    <xf numFmtId="0" fontId="3" fillId="25" borderId="77" xfId="0" applyFont="1" applyFill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25" borderId="52" xfId="0" applyFont="1" applyFill="1" applyBorder="1" applyAlignment="1">
      <alignment wrapText="1"/>
    </xf>
    <xf numFmtId="0" fontId="3" fillId="25" borderId="7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wrapText="1" indent="1"/>
    </xf>
    <xf numFmtId="0" fontId="14" fillId="0" borderId="14" xfId="0" applyFont="1" applyFill="1" applyBorder="1" applyAlignment="1">
      <alignment horizontal="left" wrapText="1" indent="1"/>
    </xf>
    <xf numFmtId="0" fontId="3" fillId="25" borderId="77" xfId="0" applyFont="1" applyFill="1" applyBorder="1" applyAlignment="1">
      <alignment/>
    </xf>
    <xf numFmtId="0" fontId="3" fillId="25" borderId="49" xfId="0" applyFont="1" applyFill="1" applyBorder="1" applyAlignment="1">
      <alignment/>
    </xf>
    <xf numFmtId="0" fontId="8" fillId="0" borderId="50" xfId="0" applyFont="1" applyBorder="1" applyAlignment="1">
      <alignment horizontal="left" vertical="center" wrapText="1" indent="1"/>
    </xf>
    <xf numFmtId="1" fontId="2" fillId="25" borderId="15" xfId="4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3" fillId="0" borderId="49" xfId="41" applyNumberFormat="1" applyFont="1" applyBorder="1" applyAlignment="1">
      <alignment/>
    </xf>
    <xf numFmtId="1" fontId="3" fillId="0" borderId="77" xfId="41" applyNumberFormat="1" applyFont="1" applyBorder="1" applyAlignment="1">
      <alignment/>
    </xf>
    <xf numFmtId="1" fontId="3" fillId="0" borderId="11" xfId="41" applyNumberFormat="1" applyFont="1" applyBorder="1" applyAlignment="1">
      <alignment/>
    </xf>
    <xf numFmtId="0" fontId="5" fillId="0" borderId="52" xfId="0" applyFont="1" applyBorder="1" applyAlignment="1">
      <alignment horizontal="left" wrapText="1"/>
    </xf>
    <xf numFmtId="0" fontId="5" fillId="0" borderId="5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wrapText="1"/>
    </xf>
    <xf numFmtId="165" fontId="5" fillId="0" borderId="63" xfId="41" applyNumberFormat="1" applyFont="1" applyFill="1" applyBorder="1" applyAlignment="1" applyProtection="1">
      <alignment/>
      <protection/>
    </xf>
    <xf numFmtId="165" fontId="4" fillId="25" borderId="58" xfId="41" applyNumberFormat="1" applyFont="1" applyFill="1" applyBorder="1" applyAlignment="1" applyProtection="1">
      <alignment vertical="center"/>
      <protection/>
    </xf>
    <xf numFmtId="165" fontId="4" fillId="25" borderId="11" xfId="41" applyNumberFormat="1" applyFont="1" applyFill="1" applyBorder="1" applyAlignment="1" applyProtection="1">
      <alignment vertical="center"/>
      <protection/>
    </xf>
    <xf numFmtId="165" fontId="4" fillId="0" borderId="78" xfId="41" applyNumberFormat="1" applyFont="1" applyFill="1" applyBorder="1" applyAlignment="1" applyProtection="1">
      <alignment/>
      <protection/>
    </xf>
    <xf numFmtId="0" fontId="5" fillId="0" borderId="52" xfId="0" applyFont="1" applyFill="1" applyBorder="1" applyAlignment="1">
      <alignment horizontal="left" wrapText="1"/>
    </xf>
    <xf numFmtId="0" fontId="5" fillId="0" borderId="63" xfId="0" applyFont="1" applyBorder="1" applyAlignment="1">
      <alignment horizontal="left" wrapText="1"/>
    </xf>
    <xf numFmtId="165" fontId="4" fillId="0" borderId="53" xfId="41" applyNumberFormat="1" applyFont="1" applyFill="1" applyBorder="1" applyAlignment="1" applyProtection="1">
      <alignment/>
      <protection/>
    </xf>
    <xf numFmtId="165" fontId="5" fillId="0" borderId="69" xfId="41" applyNumberFormat="1" applyFont="1" applyFill="1" applyBorder="1" applyAlignment="1" applyProtection="1">
      <alignment/>
      <protection/>
    </xf>
    <xf numFmtId="165" fontId="5" fillId="0" borderId="26" xfId="41" applyNumberFormat="1" applyFont="1" applyFill="1" applyBorder="1" applyAlignment="1" applyProtection="1">
      <alignment/>
      <protection/>
    </xf>
    <xf numFmtId="165" fontId="5" fillId="0" borderId="23" xfId="0" applyNumberFormat="1" applyFont="1" applyBorder="1" applyAlignment="1">
      <alignment/>
    </xf>
    <xf numFmtId="165" fontId="4" fillId="0" borderId="52" xfId="41" applyNumberFormat="1" applyFont="1" applyFill="1" applyBorder="1" applyAlignment="1" applyProtection="1">
      <alignment horizontal="left" wrapText="1"/>
      <protection/>
    </xf>
    <xf numFmtId="0" fontId="4" fillId="0" borderId="90" xfId="0" applyFont="1" applyBorder="1" applyAlignment="1">
      <alignment/>
    </xf>
    <xf numFmtId="0" fontId="4" fillId="0" borderId="24" xfId="0" applyFont="1" applyBorder="1" applyAlignment="1">
      <alignment/>
    </xf>
    <xf numFmtId="165" fontId="5" fillId="0" borderId="91" xfId="41" applyNumberFormat="1" applyFont="1" applyFill="1" applyBorder="1" applyAlignment="1" applyProtection="1">
      <alignment horizontal="left" wrapText="1"/>
      <protection/>
    </xf>
    <xf numFmtId="165" fontId="5" fillId="0" borderId="24" xfId="41" applyNumberFormat="1" applyFont="1" applyFill="1" applyBorder="1" applyAlignment="1" applyProtection="1">
      <alignment horizontal="left" wrapText="1"/>
      <protection/>
    </xf>
    <xf numFmtId="165" fontId="5" fillId="0" borderId="24" xfId="41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5" fillId="0" borderId="16" xfId="41" applyNumberFormat="1" applyFont="1" applyFill="1" applyBorder="1" applyAlignment="1" applyProtection="1">
      <alignment horizontal="left" wrapText="1"/>
      <protection/>
    </xf>
    <xf numFmtId="165" fontId="5" fillId="0" borderId="92" xfId="41" applyNumberFormat="1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 horizontal="left" wrapText="1" indent="1"/>
    </xf>
    <xf numFmtId="1" fontId="3" fillId="0" borderId="16" xfId="41" applyNumberFormat="1" applyFont="1" applyBorder="1" applyAlignment="1">
      <alignment/>
    </xf>
    <xf numFmtId="1" fontId="2" fillId="0" borderId="49" xfId="41" applyNumberFormat="1" applyFont="1" applyBorder="1" applyAlignment="1">
      <alignment/>
    </xf>
    <xf numFmtId="0" fontId="8" fillId="0" borderId="10" xfId="0" applyFont="1" applyBorder="1" applyAlignment="1">
      <alignment horizontal="left" wrapText="1" indent="1"/>
    </xf>
    <xf numFmtId="0" fontId="8" fillId="0" borderId="46" xfId="0" applyFont="1" applyBorder="1" applyAlignment="1">
      <alignment horizontal="left" wrapText="1" indent="1"/>
    </xf>
    <xf numFmtId="1" fontId="2" fillId="25" borderId="52" xfId="41" applyNumberFormat="1" applyFont="1" applyFill="1" applyBorder="1" applyAlignment="1">
      <alignment/>
    </xf>
    <xf numFmtId="1" fontId="3" fillId="0" borderId="23" xfId="0" applyNumberFormat="1" applyFont="1" applyBorder="1" applyAlignment="1">
      <alignment/>
    </xf>
    <xf numFmtId="165" fontId="4" fillId="25" borderId="11" xfId="41" applyNumberFormat="1" applyFont="1" applyFill="1" applyBorder="1" applyAlignment="1" applyProtection="1">
      <alignment horizontal="left"/>
      <protection/>
    </xf>
    <xf numFmtId="0" fontId="5" fillId="25" borderId="11" xfId="0" applyFont="1" applyFill="1" applyBorder="1" applyAlignment="1">
      <alignment horizontal="center" wrapText="1"/>
    </xf>
    <xf numFmtId="165" fontId="5" fillId="0" borderId="23" xfId="41" applyNumberFormat="1" applyFont="1" applyFill="1" applyBorder="1" applyAlignment="1" applyProtection="1">
      <alignment/>
      <protection/>
    </xf>
    <xf numFmtId="165" fontId="5" fillId="0" borderId="56" xfId="41" applyNumberFormat="1" applyFont="1" applyFill="1" applyBorder="1" applyAlignment="1" applyProtection="1">
      <alignment/>
      <protection/>
    </xf>
    <xf numFmtId="165" fontId="4" fillId="0" borderId="43" xfId="41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center" wrapText="1"/>
    </xf>
    <xf numFmtId="165" fontId="5" fillId="25" borderId="16" xfId="41" applyNumberFormat="1" applyFont="1" applyFill="1" applyBorder="1" applyAlignment="1" applyProtection="1">
      <alignment/>
      <protection/>
    </xf>
    <xf numFmtId="166" fontId="5" fillId="25" borderId="43" xfId="0" applyNumberFormat="1" applyFont="1" applyFill="1" applyBorder="1" applyAlignment="1">
      <alignment/>
    </xf>
    <xf numFmtId="166" fontId="5" fillId="25" borderId="23" xfId="0" applyNumberFormat="1" applyFont="1" applyFill="1" applyBorder="1" applyAlignment="1">
      <alignment/>
    </xf>
    <xf numFmtId="166" fontId="5" fillId="25" borderId="55" xfId="41" applyNumberFormat="1" applyFont="1" applyFill="1" applyBorder="1" applyAlignment="1">
      <alignment/>
    </xf>
    <xf numFmtId="166" fontId="4" fillId="25" borderId="76" xfId="41" applyNumberFormat="1" applyFont="1" applyFill="1" applyBorder="1" applyAlignment="1">
      <alignment/>
    </xf>
    <xf numFmtId="166" fontId="3" fillId="0" borderId="56" xfId="0" applyNumberFormat="1" applyFont="1" applyBorder="1" applyAlignment="1">
      <alignment horizontal="center" vertical="center" wrapText="1"/>
    </xf>
    <xf numFmtId="166" fontId="2" fillId="0" borderId="70" xfId="41" applyNumberFormat="1" applyFont="1" applyFill="1" applyBorder="1" applyAlignment="1">
      <alignment wrapText="1"/>
    </xf>
    <xf numFmtId="166" fontId="3" fillId="0" borderId="70" xfId="41" applyNumberFormat="1" applyFont="1" applyFill="1" applyBorder="1" applyAlignment="1">
      <alignment wrapText="1"/>
    </xf>
    <xf numFmtId="166" fontId="3" fillId="0" borderId="77" xfId="41" applyNumberFormat="1" applyFont="1" applyFill="1" applyBorder="1" applyAlignment="1">
      <alignment wrapText="1"/>
    </xf>
    <xf numFmtId="0" fontId="5" fillId="0" borderId="39" xfId="0" applyFont="1" applyBorder="1" applyAlignment="1">
      <alignment horizontal="left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3" fillId="0" borderId="48" xfId="41" applyNumberFormat="1" applyFont="1" applyFill="1" applyBorder="1" applyAlignment="1">
      <alignment/>
    </xf>
    <xf numFmtId="166" fontId="2" fillId="0" borderId="48" xfId="41" applyNumberFormat="1" applyFont="1" applyFill="1" applyBorder="1" applyAlignment="1">
      <alignment/>
    </xf>
    <xf numFmtId="166" fontId="2" fillId="0" borderId="56" xfId="41" applyNumberFormat="1" applyFont="1" applyFill="1" applyBorder="1" applyAlignment="1">
      <alignment/>
    </xf>
    <xf numFmtId="166" fontId="3" fillId="0" borderId="11" xfId="41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66" fontId="2" fillId="0" borderId="11" xfId="41" applyNumberFormat="1" applyFont="1" applyFill="1" applyBorder="1" applyAlignment="1">
      <alignment/>
    </xf>
    <xf numFmtId="166" fontId="3" fillId="25" borderId="11" xfId="41" applyNumberFormat="1" applyFont="1" applyFill="1" applyBorder="1" applyAlignment="1">
      <alignment/>
    </xf>
    <xf numFmtId="166" fontId="2" fillId="0" borderId="72" xfId="4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 indent="1"/>
    </xf>
    <xf numFmtId="166" fontId="2" fillId="25" borderId="13" xfId="41" applyNumberFormat="1" applyFont="1" applyFill="1" applyBorder="1" applyAlignment="1">
      <alignment/>
    </xf>
    <xf numFmtId="166" fontId="2" fillId="25" borderId="11" xfId="41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66" fontId="2" fillId="0" borderId="43" xfId="41" applyNumberFormat="1" applyFont="1" applyFill="1" applyBorder="1" applyAlignment="1">
      <alignment/>
    </xf>
    <xf numFmtId="166" fontId="2" fillId="25" borderId="16" xfId="41" applyNumberFormat="1" applyFont="1" applyFill="1" applyBorder="1" applyAlignment="1">
      <alignment/>
    </xf>
    <xf numFmtId="166" fontId="2" fillId="0" borderId="23" xfId="41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65" fontId="3" fillId="25" borderId="11" xfId="41" applyNumberFormat="1" applyFont="1" applyFill="1" applyBorder="1" applyAlignment="1">
      <alignment vertical="center" wrapText="1"/>
    </xf>
    <xf numFmtId="165" fontId="3" fillId="0" borderId="43" xfId="41" applyNumberFormat="1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left" vertical="center" wrapText="1" indent="2"/>
    </xf>
    <xf numFmtId="165" fontId="3" fillId="25" borderId="16" xfId="41" applyNumberFormat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9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0" borderId="93" xfId="0" applyFont="1" applyBorder="1" applyAlignment="1">
      <alignment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94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3" fillId="25" borderId="11" xfId="0" applyNumberFormat="1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/>
    </xf>
    <xf numFmtId="3" fontId="2" fillId="25" borderId="13" xfId="0" applyNumberFormat="1" applyFont="1" applyFill="1" applyBorder="1" applyAlignment="1">
      <alignment/>
    </xf>
    <xf numFmtId="3" fontId="2" fillId="25" borderId="1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vertical="top" wrapText="1" indent="1"/>
    </xf>
    <xf numFmtId="3" fontId="2" fillId="0" borderId="26" xfId="0" applyNumberFormat="1" applyFont="1" applyFill="1" applyBorder="1" applyAlignment="1">
      <alignment/>
    </xf>
    <xf numFmtId="3" fontId="2" fillId="25" borderId="26" xfId="0" applyNumberFormat="1" applyFont="1" applyFill="1" applyBorder="1" applyAlignment="1">
      <alignment/>
    </xf>
    <xf numFmtId="3" fontId="2" fillId="25" borderId="16" xfId="0" applyNumberFormat="1" applyFont="1" applyFill="1" applyBorder="1" applyAlignment="1">
      <alignment/>
    </xf>
    <xf numFmtId="0" fontId="2" fillId="0" borderId="95" xfId="0" applyFont="1" applyBorder="1" applyAlignment="1">
      <alignment/>
    </xf>
    <xf numFmtId="0" fontId="3" fillId="0" borderId="44" xfId="0" applyFont="1" applyFill="1" applyBorder="1" applyAlignment="1">
      <alignment vertical="top" wrapText="1"/>
    </xf>
    <xf numFmtId="3" fontId="3" fillId="0" borderId="48" xfId="0" applyNumberFormat="1" applyFont="1" applyFill="1" applyBorder="1" applyAlignment="1">
      <alignment/>
    </xf>
    <xf numFmtId="3" fontId="3" fillId="25" borderId="48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indent="1"/>
    </xf>
    <xf numFmtId="3" fontId="3" fillId="0" borderId="43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vertical="top" wrapText="1" indent="4"/>
    </xf>
    <xf numFmtId="3" fontId="3" fillId="0" borderId="26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0" borderId="67" xfId="0" applyFont="1" applyBorder="1" applyAlignment="1">
      <alignment/>
    </xf>
    <xf numFmtId="0" fontId="5" fillId="0" borderId="79" xfId="0" applyFont="1" applyBorder="1" applyAlignment="1">
      <alignment horizontal="left" wrapText="1"/>
    </xf>
    <xf numFmtId="0" fontId="4" fillId="0" borderId="58" xfId="0" applyFont="1" applyBorder="1" applyAlignment="1">
      <alignment/>
    </xf>
    <xf numFmtId="0" fontId="5" fillId="0" borderId="38" xfId="0" applyFont="1" applyBorder="1" applyAlignment="1">
      <alignment wrapText="1"/>
    </xf>
    <xf numFmtId="165" fontId="5" fillId="0" borderId="40" xfId="41" applyNumberFormat="1" applyFont="1" applyFill="1" applyBorder="1" applyAlignment="1" applyProtection="1">
      <alignment horizontal="center"/>
      <protection/>
    </xf>
    <xf numFmtId="165" fontId="4" fillId="0" borderId="57" xfId="41" applyNumberFormat="1" applyFont="1" applyFill="1" applyBorder="1" applyAlignment="1" applyProtection="1">
      <alignment horizontal="center"/>
      <protection/>
    </xf>
    <xf numFmtId="165" fontId="4" fillId="0" borderId="40" xfId="41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2"/>
    </xf>
    <xf numFmtId="165" fontId="4" fillId="0" borderId="11" xfId="41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4"/>
    </xf>
    <xf numFmtId="0" fontId="4" fillId="0" borderId="38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165" fontId="5" fillId="0" borderId="92" xfId="41" applyNumberFormat="1" applyFont="1" applyFill="1" applyBorder="1" applyAlignment="1" applyProtection="1">
      <alignment horizontal="center"/>
      <protection/>
    </xf>
    <xf numFmtId="0" fontId="8" fillId="0" borderId="44" xfId="0" applyFont="1" applyFill="1" applyBorder="1" applyAlignment="1">
      <alignment wrapText="1"/>
    </xf>
    <xf numFmtId="166" fontId="2" fillId="0" borderId="71" xfId="41" applyNumberFormat="1" applyFont="1" applyFill="1" applyBorder="1" applyAlignment="1">
      <alignment/>
    </xf>
    <xf numFmtId="166" fontId="2" fillId="0" borderId="11" xfId="41" applyNumberFormat="1" applyFont="1" applyFill="1" applyBorder="1" applyAlignment="1">
      <alignment horizontal="right"/>
    </xf>
    <xf numFmtId="166" fontId="2" fillId="25" borderId="11" xfId="41" applyNumberFormat="1" applyFont="1" applyFill="1" applyBorder="1" applyAlignment="1">
      <alignment horizontal="right"/>
    </xf>
    <xf numFmtId="166" fontId="3" fillId="25" borderId="11" xfId="41" applyNumberFormat="1" applyFont="1" applyFill="1" applyBorder="1" applyAlignment="1">
      <alignment horizontal="right"/>
    </xf>
    <xf numFmtId="165" fontId="3" fillId="25" borderId="11" xfId="41" applyNumberFormat="1" applyFont="1" applyFill="1" applyBorder="1" applyAlignment="1">
      <alignment horizontal="left" vertical="center" wrapText="1"/>
    </xf>
    <xf numFmtId="166" fontId="2" fillId="25" borderId="13" xfId="41" applyNumberFormat="1" applyFont="1" applyFill="1" applyBorder="1" applyAlignment="1">
      <alignment horizontal="right"/>
    </xf>
    <xf numFmtId="166" fontId="3" fillId="25" borderId="13" xfId="41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165" fontId="3" fillId="25" borderId="20" xfId="41" applyNumberFormat="1" applyFont="1" applyFill="1" applyBorder="1" applyAlignment="1">
      <alignment horizontal="left" vertical="center" wrapText="1"/>
    </xf>
    <xf numFmtId="165" fontId="3" fillId="0" borderId="56" xfId="41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 indent="1"/>
    </xf>
    <xf numFmtId="165" fontId="3" fillId="25" borderId="48" xfId="41" applyNumberFormat="1" applyFont="1" applyFill="1" applyBorder="1" applyAlignment="1">
      <alignment horizontal="left" vertical="center" wrapText="1"/>
    </xf>
    <xf numFmtId="165" fontId="3" fillId="25" borderId="15" xfId="41" applyNumberFormat="1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6" fontId="2" fillId="25" borderId="43" xfId="41" applyNumberFormat="1" applyFont="1" applyFill="1" applyBorder="1" applyAlignment="1">
      <alignment/>
    </xf>
    <xf numFmtId="0" fontId="10" fillId="0" borderId="46" xfId="0" applyFont="1" applyFill="1" applyBorder="1" applyAlignment="1">
      <alignment horizontal="left" wrapText="1" indent="1"/>
    </xf>
    <xf numFmtId="166" fontId="2" fillId="25" borderId="16" xfId="41" applyNumberFormat="1" applyFont="1" applyFill="1" applyBorder="1" applyAlignment="1">
      <alignment horizontal="right"/>
    </xf>
    <xf numFmtId="166" fontId="3" fillId="25" borderId="16" xfId="41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 wrapText="1"/>
    </xf>
    <xf numFmtId="166" fontId="2" fillId="25" borderId="20" xfId="41" applyNumberFormat="1" applyFont="1" applyFill="1" applyBorder="1" applyAlignment="1">
      <alignment/>
    </xf>
    <xf numFmtId="166" fontId="2" fillId="25" borderId="20" xfId="41" applyNumberFormat="1" applyFont="1" applyFill="1" applyBorder="1" applyAlignment="1">
      <alignment horizontal="right"/>
    </xf>
    <xf numFmtId="166" fontId="3" fillId="25" borderId="2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165" fontId="3" fillId="25" borderId="70" xfId="41" applyNumberFormat="1" applyFont="1" applyFill="1" applyBorder="1" applyAlignment="1">
      <alignment horizontal="left" vertical="center" wrapText="1"/>
    </xf>
    <xf numFmtId="0" fontId="2" fillId="0" borderId="96" xfId="0" applyFont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97" xfId="0" applyFont="1" applyBorder="1" applyAlignment="1">
      <alignment/>
    </xf>
    <xf numFmtId="3" fontId="2" fillId="0" borderId="70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3" fontId="2" fillId="25" borderId="20" xfId="0" applyNumberFormat="1" applyFont="1" applyFill="1" applyBorder="1" applyAlignment="1">
      <alignment/>
    </xf>
    <xf numFmtId="3" fontId="2" fillId="25" borderId="48" xfId="0" applyNumberFormat="1" applyFont="1" applyFill="1" applyBorder="1" applyAlignment="1">
      <alignment/>
    </xf>
    <xf numFmtId="165" fontId="4" fillId="0" borderId="41" xfId="41" applyNumberFormat="1" applyFont="1" applyFill="1" applyBorder="1" applyAlignment="1" applyProtection="1">
      <alignment horizontal="center"/>
      <protection/>
    </xf>
    <xf numFmtId="165" fontId="4" fillId="0" borderId="24" xfId="41" applyNumberFormat="1" applyFont="1" applyFill="1" applyBorder="1" applyAlignment="1" applyProtection="1">
      <alignment horizontal="center"/>
      <protection/>
    </xf>
    <xf numFmtId="0" fontId="4" fillId="0" borderId="70" xfId="0" applyFont="1" applyBorder="1" applyAlignment="1">
      <alignment/>
    </xf>
    <xf numFmtId="165" fontId="5" fillId="0" borderId="45" xfId="41" applyNumberFormat="1" applyFont="1" applyFill="1" applyBorder="1" applyAlignment="1" applyProtection="1">
      <alignment horizontal="center"/>
      <protection/>
    </xf>
    <xf numFmtId="165" fontId="4" fillId="0" borderId="98" xfId="41" applyNumberFormat="1" applyFont="1" applyFill="1" applyBorder="1" applyAlignment="1" applyProtection="1">
      <alignment horizontal="center"/>
      <protection/>
    </xf>
    <xf numFmtId="0" fontId="5" fillId="0" borderId="98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165" fontId="4" fillId="0" borderId="70" xfId="41" applyNumberFormat="1" applyFont="1" applyFill="1" applyBorder="1" applyAlignment="1" applyProtection="1">
      <alignment/>
      <protection/>
    </xf>
    <xf numFmtId="1" fontId="2" fillId="0" borderId="70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 vertical="center"/>
    </xf>
    <xf numFmtId="0" fontId="4" fillId="0" borderId="52" xfId="0" applyFont="1" applyBorder="1" applyAlignment="1">
      <alignment/>
    </xf>
    <xf numFmtId="165" fontId="4" fillId="0" borderId="78" xfId="41" applyNumberFormat="1" applyFont="1" applyFill="1" applyBorder="1" applyAlignment="1" applyProtection="1">
      <alignment vertical="center"/>
      <protection/>
    </xf>
    <xf numFmtId="0" fontId="4" fillId="0" borderId="99" xfId="0" applyFont="1" applyBorder="1" applyAlignment="1">
      <alignment/>
    </xf>
    <xf numFmtId="0" fontId="5" fillId="0" borderId="90" xfId="0" applyFont="1" applyBorder="1" applyAlignment="1">
      <alignment wrapText="1"/>
    </xf>
    <xf numFmtId="166" fontId="3" fillId="0" borderId="16" xfId="41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" fontId="2" fillId="0" borderId="71" xfId="41" applyNumberFormat="1" applyFont="1" applyFill="1" applyBorder="1" applyAlignment="1">
      <alignment/>
    </xf>
    <xf numFmtId="166" fontId="3" fillId="0" borderId="20" xfId="41" applyNumberFormat="1" applyFont="1" applyFill="1" applyBorder="1" applyAlignment="1">
      <alignment/>
    </xf>
    <xf numFmtId="165" fontId="3" fillId="25" borderId="43" xfId="41" applyNumberFormat="1" applyFont="1" applyFill="1" applyBorder="1" applyAlignment="1">
      <alignment horizontal="left" vertical="center" wrapText="1"/>
    </xf>
    <xf numFmtId="3" fontId="2" fillId="25" borderId="22" xfId="0" applyNumberFormat="1" applyFont="1" applyFill="1" applyBorder="1" applyAlignment="1">
      <alignment/>
    </xf>
    <xf numFmtId="3" fontId="2" fillId="0" borderId="10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165" fontId="4" fillId="0" borderId="13" xfId="41" applyNumberFormat="1" applyFont="1" applyFill="1" applyBorder="1" applyAlignment="1" applyProtection="1">
      <alignment horizontal="left" wrapText="1"/>
      <protection/>
    </xf>
    <xf numFmtId="165" fontId="3" fillId="25" borderId="23" xfId="41" applyNumberFormat="1" applyFont="1" applyFill="1" applyBorder="1" applyAlignment="1">
      <alignment vertical="center" wrapText="1"/>
    </xf>
    <xf numFmtId="166" fontId="2" fillId="25" borderId="11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166" fontId="5" fillId="25" borderId="70" xfId="41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165" fontId="5" fillId="0" borderId="41" xfId="41" applyNumberFormat="1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>
      <alignment horizontal="left"/>
    </xf>
    <xf numFmtId="165" fontId="4" fillId="0" borderId="41" xfId="41" applyNumberFormat="1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>
      <alignment/>
    </xf>
    <xf numFmtId="0" fontId="5" fillId="0" borderId="32" xfId="0" applyFont="1" applyFill="1" applyBorder="1" applyAlignment="1">
      <alignment horizontal="center" wrapText="1"/>
    </xf>
    <xf numFmtId="165" fontId="4" fillId="0" borderId="16" xfId="41" applyNumberFormat="1" applyFont="1" applyFill="1" applyBorder="1" applyAlignment="1" applyProtection="1">
      <alignment horizontal="left" wrapText="1"/>
      <protection/>
    </xf>
    <xf numFmtId="0" fontId="4" fillId="0" borderId="100" xfId="0" applyFont="1" applyBorder="1" applyAlignment="1">
      <alignment/>
    </xf>
    <xf numFmtId="165" fontId="4" fillId="0" borderId="92" xfId="41" applyNumberFormat="1" applyFont="1" applyFill="1" applyBorder="1" applyAlignment="1" applyProtection="1">
      <alignment horizontal="left" wrapText="1"/>
      <protection/>
    </xf>
    <xf numFmtId="0" fontId="5" fillId="0" borderId="101" xfId="0" applyFont="1" applyBorder="1" applyAlignment="1">
      <alignment horizontal="left"/>
    </xf>
    <xf numFmtId="165" fontId="5" fillId="0" borderId="70" xfId="41" applyNumberFormat="1" applyFont="1" applyFill="1" applyBorder="1" applyAlignment="1" applyProtection="1">
      <alignment/>
      <protection/>
    </xf>
    <xf numFmtId="165" fontId="4" fillId="0" borderId="43" xfId="0" applyNumberFormat="1" applyFont="1" applyBorder="1" applyAlignment="1">
      <alignment vertical="center"/>
    </xf>
    <xf numFmtId="165" fontId="5" fillId="0" borderId="11" xfId="41" applyNumberFormat="1" applyFont="1" applyFill="1" applyBorder="1" applyAlignment="1" applyProtection="1">
      <alignment vertical="center"/>
      <protection/>
    </xf>
    <xf numFmtId="165" fontId="5" fillId="0" borderId="43" xfId="0" applyNumberFormat="1" applyFont="1" applyBorder="1" applyAlignment="1">
      <alignment vertical="center"/>
    </xf>
    <xf numFmtId="165" fontId="5" fillId="0" borderId="52" xfId="41" applyNumberFormat="1" applyFont="1" applyFill="1" applyBorder="1" applyAlignment="1" applyProtection="1">
      <alignment vertical="center"/>
      <protection/>
    </xf>
    <xf numFmtId="0" fontId="5" fillId="0" borderId="61" xfId="0" applyFont="1" applyBorder="1" applyAlignment="1">
      <alignment wrapText="1"/>
    </xf>
    <xf numFmtId="0" fontId="4" fillId="25" borderId="15" xfId="0" applyFont="1" applyFill="1" applyBorder="1" applyAlignment="1">
      <alignment horizontal="left" wrapText="1" indent="1"/>
    </xf>
    <xf numFmtId="0" fontId="5" fillId="25" borderId="20" xfId="0" applyFont="1" applyFill="1" applyBorder="1" applyAlignment="1">
      <alignment wrapText="1"/>
    </xf>
    <xf numFmtId="165" fontId="5" fillId="25" borderId="20" xfId="41" applyNumberFormat="1" applyFont="1" applyFill="1" applyBorder="1" applyAlignment="1" applyProtection="1">
      <alignment/>
      <protection/>
    </xf>
    <xf numFmtId="165" fontId="5" fillId="0" borderId="20" xfId="41" applyNumberFormat="1" applyFont="1" applyFill="1" applyBorder="1" applyAlignment="1" applyProtection="1">
      <alignment/>
      <protection/>
    </xf>
    <xf numFmtId="165" fontId="4" fillId="0" borderId="23" xfId="41" applyNumberFormat="1" applyFont="1" applyFill="1" applyBorder="1" applyAlignment="1" applyProtection="1">
      <alignment/>
      <protection/>
    </xf>
    <xf numFmtId="0" fontId="10" fillId="0" borderId="19" xfId="0" applyFont="1" applyBorder="1" applyAlignment="1">
      <alignment wrapText="1"/>
    </xf>
    <xf numFmtId="1" fontId="2" fillId="0" borderId="20" xfId="41" applyNumberFormat="1" applyFont="1" applyBorder="1" applyAlignment="1">
      <alignment/>
    </xf>
    <xf numFmtId="1" fontId="3" fillId="0" borderId="23" xfId="41" applyNumberFormat="1" applyFont="1" applyBorder="1" applyAlignment="1">
      <alignment/>
    </xf>
    <xf numFmtId="1" fontId="3" fillId="0" borderId="43" xfId="0" applyNumberFormat="1" applyFont="1" applyBorder="1" applyAlignment="1">
      <alignment/>
    </xf>
    <xf numFmtId="166" fontId="5" fillId="0" borderId="56" xfId="41" applyNumberFormat="1" applyFont="1" applyFill="1" applyBorder="1" applyAlignment="1">
      <alignment/>
    </xf>
    <xf numFmtId="166" fontId="5" fillId="25" borderId="71" xfId="41" applyNumberFormat="1" applyFont="1" applyFill="1" applyBorder="1" applyAlignment="1">
      <alignment/>
    </xf>
    <xf numFmtId="166" fontId="4" fillId="25" borderId="43" xfId="41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 wrapText="1" indent="1"/>
    </xf>
    <xf numFmtId="165" fontId="4" fillId="0" borderId="102" xfId="41" applyNumberFormat="1" applyFont="1" applyFill="1" applyBorder="1" applyAlignment="1" applyProtection="1">
      <alignment vertical="center"/>
      <protection/>
    </xf>
    <xf numFmtId="165" fontId="4" fillId="0" borderId="13" xfId="41" applyNumberFormat="1" applyFont="1" applyFill="1" applyBorder="1" applyAlignment="1" applyProtection="1">
      <alignment/>
      <protection/>
    </xf>
    <xf numFmtId="0" fontId="3" fillId="0" borderId="77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/>
    </xf>
    <xf numFmtId="165" fontId="5" fillId="0" borderId="56" xfId="0" applyNumberFormat="1" applyFont="1" applyBorder="1" applyAlignment="1">
      <alignment/>
    </xf>
    <xf numFmtId="0" fontId="9" fillId="0" borderId="46" xfId="0" applyFont="1" applyFill="1" applyBorder="1" applyAlignment="1">
      <alignment horizontal="left" wrapText="1" indent="1"/>
    </xf>
    <xf numFmtId="1" fontId="2" fillId="0" borderId="16" xfId="41" applyNumberFormat="1" applyFont="1" applyFill="1" applyBorder="1" applyAlignment="1">
      <alignment/>
    </xf>
    <xf numFmtId="1" fontId="2" fillId="25" borderId="16" xfId="41" applyNumberFormat="1" applyFont="1" applyFill="1" applyBorder="1" applyAlignment="1">
      <alignment/>
    </xf>
    <xf numFmtId="1" fontId="2" fillId="25" borderId="23" xfId="41" applyNumberFormat="1" applyFont="1" applyFill="1" applyBorder="1" applyAlignment="1">
      <alignment/>
    </xf>
    <xf numFmtId="1" fontId="2" fillId="25" borderId="56" xfId="41" applyNumberFormat="1" applyFont="1" applyFill="1" applyBorder="1" applyAlignment="1">
      <alignment/>
    </xf>
    <xf numFmtId="0" fontId="8" fillId="0" borderId="4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indent="1"/>
    </xf>
    <xf numFmtId="0" fontId="3" fillId="0" borderId="46" xfId="0" applyFont="1" applyFill="1" applyBorder="1" applyAlignment="1">
      <alignment horizontal="left" wrapText="1" indent="1"/>
    </xf>
    <xf numFmtId="0" fontId="2" fillId="0" borderId="0" xfId="0" applyFont="1" applyFill="1" applyAlignment="1">
      <alignment horizontal="left"/>
    </xf>
    <xf numFmtId="0" fontId="5" fillId="0" borderId="50" xfId="0" applyFont="1" applyBorder="1" applyAlignment="1">
      <alignment horizontal="center"/>
    </xf>
    <xf numFmtId="0" fontId="4" fillId="0" borderId="103" xfId="0" applyFont="1" applyBorder="1" applyAlignment="1">
      <alignment horizontal="left" wrapText="1" indent="1"/>
    </xf>
    <xf numFmtId="165" fontId="4" fillId="0" borderId="26" xfId="41" applyNumberFormat="1" applyFont="1" applyFill="1" applyBorder="1" applyAlignment="1" applyProtection="1">
      <alignment vertical="center"/>
      <protection/>
    </xf>
    <xf numFmtId="165" fontId="4" fillId="0" borderId="52" xfId="41" applyNumberFormat="1" applyFont="1" applyFill="1" applyBorder="1" applyAlignment="1" applyProtection="1">
      <alignment horizontal="left" vertical="center" wrapText="1"/>
      <protection/>
    </xf>
    <xf numFmtId="165" fontId="4" fillId="0" borderId="11" xfId="41" applyNumberFormat="1" applyFont="1" applyFill="1" applyBorder="1" applyAlignment="1" applyProtection="1">
      <alignment horizontal="left" vertical="center" wrapText="1"/>
      <protection/>
    </xf>
    <xf numFmtId="0" fontId="4" fillId="0" borderId="24" xfId="0" applyFont="1" applyBorder="1" applyAlignment="1">
      <alignment vertical="center"/>
    </xf>
    <xf numFmtId="165" fontId="4" fillId="0" borderId="40" xfId="41" applyNumberFormat="1" applyFont="1" applyFill="1" applyBorder="1" applyAlignment="1" applyProtection="1">
      <alignment horizontal="left" vertical="center" wrapText="1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0" fontId="4" fillId="0" borderId="61" xfId="0" applyFont="1" applyBorder="1" applyAlignment="1">
      <alignment/>
    </xf>
    <xf numFmtId="165" fontId="4" fillId="0" borderId="104" xfId="41" applyNumberFormat="1" applyFont="1" applyFill="1" applyBorder="1" applyAlignment="1" applyProtection="1">
      <alignment horizontal="left" wrapText="1"/>
      <protection/>
    </xf>
    <xf numFmtId="0" fontId="4" fillId="0" borderId="105" xfId="0" applyFont="1" applyBorder="1" applyAlignment="1">
      <alignment horizontal="left" wrapText="1" indent="1"/>
    </xf>
    <xf numFmtId="165" fontId="4" fillId="0" borderId="83" xfId="41" applyNumberFormat="1" applyFont="1" applyFill="1" applyBorder="1" applyAlignment="1" applyProtection="1">
      <alignment horizontal="left" wrapText="1"/>
      <protection/>
    </xf>
    <xf numFmtId="165" fontId="4" fillId="0" borderId="106" xfId="41" applyNumberFormat="1" applyFont="1" applyFill="1" applyBorder="1" applyAlignment="1" applyProtection="1">
      <alignment horizontal="left" wrapText="1"/>
      <protection/>
    </xf>
    <xf numFmtId="165" fontId="4" fillId="0" borderId="22" xfId="41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left" wrapText="1" indent="1"/>
    </xf>
    <xf numFmtId="165" fontId="4" fillId="0" borderId="53" xfId="41" applyNumberFormat="1" applyFont="1" applyFill="1" applyBorder="1" applyAlignment="1" applyProtection="1">
      <alignment horizontal="left" wrapText="1"/>
      <protection/>
    </xf>
    <xf numFmtId="0" fontId="4" fillId="0" borderId="107" xfId="0" applyFont="1" applyBorder="1" applyAlignment="1">
      <alignment/>
    </xf>
    <xf numFmtId="0" fontId="4" fillId="0" borderId="108" xfId="0" applyFont="1" applyBorder="1" applyAlignment="1">
      <alignment horizontal="left" wrapText="1" indent="1"/>
    </xf>
    <xf numFmtId="0" fontId="5" fillId="0" borderId="79" xfId="0" applyFont="1" applyFill="1" applyBorder="1" applyAlignment="1">
      <alignment wrapText="1"/>
    </xf>
    <xf numFmtId="0" fontId="4" fillId="0" borderId="42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wrapText="1" indent="1"/>
    </xf>
    <xf numFmtId="165" fontId="4" fillId="0" borderId="72" xfId="41" applyNumberFormat="1" applyFont="1" applyFill="1" applyBorder="1" applyAlignment="1" applyProtection="1">
      <alignment/>
      <protection/>
    </xf>
    <xf numFmtId="165" fontId="5" fillId="25" borderId="43" xfId="41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left" wrapText="1" indent="1"/>
    </xf>
    <xf numFmtId="165" fontId="5" fillId="0" borderId="70" xfId="0" applyNumberFormat="1" applyFont="1" applyBorder="1" applyAlignment="1">
      <alignment/>
    </xf>
    <xf numFmtId="165" fontId="5" fillId="0" borderId="58" xfId="41" applyNumberFormat="1" applyFont="1" applyFill="1" applyBorder="1" applyAlignment="1" applyProtection="1">
      <alignment horizontal="left" wrapText="1"/>
      <protection/>
    </xf>
    <xf numFmtId="0" fontId="5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left" wrapText="1" indent="1"/>
    </xf>
    <xf numFmtId="0" fontId="4" fillId="0" borderId="20" xfId="0" applyFont="1" applyBorder="1" applyAlignment="1">
      <alignment horizontal="left" wrapText="1" indent="1"/>
    </xf>
    <xf numFmtId="165" fontId="4" fillId="0" borderId="74" xfId="41" applyNumberFormat="1" applyFont="1" applyFill="1" applyBorder="1" applyAlignment="1" applyProtection="1">
      <alignment horizontal="left" wrapText="1"/>
      <protection/>
    </xf>
    <xf numFmtId="165" fontId="4" fillId="0" borderId="48" xfId="41" applyNumberFormat="1" applyFont="1" applyFill="1" applyBorder="1" applyAlignment="1" applyProtection="1">
      <alignment horizontal="left" wrapText="1"/>
      <protection/>
    </xf>
    <xf numFmtId="165" fontId="4" fillId="0" borderId="20" xfId="41" applyNumberFormat="1" applyFont="1" applyFill="1" applyBorder="1" applyAlignment="1" applyProtection="1">
      <alignment horizontal="left" wrapText="1"/>
      <protection/>
    </xf>
    <xf numFmtId="0" fontId="4" fillId="0" borderId="111" xfId="0" applyFont="1" applyBorder="1" applyAlignment="1">
      <alignment/>
    </xf>
    <xf numFmtId="165" fontId="4" fillId="0" borderId="112" xfId="41" applyNumberFormat="1" applyFont="1" applyFill="1" applyBorder="1" applyAlignment="1" applyProtection="1">
      <alignment horizontal="left" wrapText="1"/>
      <protection/>
    </xf>
    <xf numFmtId="165" fontId="5" fillId="0" borderId="104" xfId="41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Alignment="1">
      <alignment/>
    </xf>
    <xf numFmtId="0" fontId="5" fillId="0" borderId="15" xfId="0" applyFont="1" applyFill="1" applyBorder="1" applyAlignment="1">
      <alignment wrapText="1"/>
    </xf>
    <xf numFmtId="165" fontId="4" fillId="0" borderId="63" xfId="41" applyNumberFormat="1" applyFont="1" applyFill="1" applyBorder="1" applyAlignment="1" applyProtection="1">
      <alignment vertical="center"/>
      <protection/>
    </xf>
    <xf numFmtId="165" fontId="4" fillId="0" borderId="70" xfId="0" applyNumberFormat="1" applyFont="1" applyBorder="1" applyAlignment="1">
      <alignment vertical="center"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 wrapText="1"/>
    </xf>
    <xf numFmtId="165" fontId="5" fillId="0" borderId="115" xfId="41" applyNumberFormat="1" applyFont="1" applyFill="1" applyBorder="1" applyAlignment="1" applyProtection="1">
      <alignment/>
      <protection/>
    </xf>
    <xf numFmtId="165" fontId="5" fillId="0" borderId="16" xfId="41" applyNumberFormat="1" applyFont="1" applyFill="1" applyBorder="1" applyAlignment="1" applyProtection="1">
      <alignment/>
      <protection/>
    </xf>
    <xf numFmtId="165" fontId="4" fillId="0" borderId="57" xfId="41" applyNumberFormat="1" applyFont="1" applyFill="1" applyBorder="1" applyAlignment="1" applyProtection="1">
      <alignment horizontal="left" vertical="center" wrapText="1"/>
      <protection/>
    </xf>
    <xf numFmtId="165" fontId="4" fillId="0" borderId="41" xfId="41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>
      <alignment/>
    </xf>
    <xf numFmtId="1" fontId="3" fillId="0" borderId="71" xfId="41" applyNumberFormat="1" applyFont="1" applyBorder="1" applyAlignment="1">
      <alignment/>
    </xf>
    <xf numFmtId="0" fontId="9" fillId="0" borderId="21" xfId="0" applyFont="1" applyFill="1" applyBorder="1" applyAlignment="1">
      <alignment wrapText="1"/>
    </xf>
    <xf numFmtId="1" fontId="2" fillId="0" borderId="26" xfId="41" applyNumberFormat="1" applyFont="1" applyFill="1" applyBorder="1" applyAlignment="1">
      <alignment/>
    </xf>
    <xf numFmtId="1" fontId="2" fillId="0" borderId="76" xfId="41" applyNumberFormat="1" applyFont="1" applyFill="1" applyBorder="1" applyAlignment="1">
      <alignment/>
    </xf>
    <xf numFmtId="1" fontId="2" fillId="0" borderId="16" xfId="41" applyNumberFormat="1" applyFont="1" applyFill="1" applyBorder="1" applyAlignment="1">
      <alignment vertical="center"/>
    </xf>
    <xf numFmtId="165" fontId="4" fillId="25" borderId="0" xfId="41" applyNumberFormat="1" applyFont="1" applyFill="1" applyBorder="1" applyAlignment="1" applyProtection="1">
      <alignment vertical="center"/>
      <protection/>
    </xf>
    <xf numFmtId="165" fontId="4" fillId="25" borderId="15" xfId="41" applyNumberFormat="1" applyFont="1" applyFill="1" applyBorder="1" applyAlignment="1" applyProtection="1">
      <alignment vertical="center"/>
      <protection/>
    </xf>
    <xf numFmtId="165" fontId="4" fillId="0" borderId="70" xfId="41" applyNumberFormat="1" applyFont="1" applyFill="1" applyBorder="1" applyAlignment="1" applyProtection="1">
      <alignment vertical="center"/>
      <protection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Fill="1" applyBorder="1" applyAlignment="1">
      <alignment wrapText="1"/>
    </xf>
    <xf numFmtId="0" fontId="4" fillId="0" borderId="48" xfId="0" applyFont="1" applyBorder="1" applyAlignment="1">
      <alignment horizontal="center"/>
    </xf>
    <xf numFmtId="165" fontId="4" fillId="0" borderId="48" xfId="41" applyNumberFormat="1" applyFont="1" applyBorder="1" applyAlignment="1">
      <alignment vertical="center"/>
    </xf>
    <xf numFmtId="165" fontId="4" fillId="0" borderId="71" xfId="41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165" fontId="4" fillId="0" borderId="11" xfId="41" applyNumberFormat="1" applyFont="1" applyBorder="1" applyAlignment="1">
      <alignment vertical="center"/>
    </xf>
    <xf numFmtId="165" fontId="4" fillId="0" borderId="43" xfId="41" applyNumberFormat="1" applyFont="1" applyBorder="1" applyAlignment="1">
      <alignment vertical="center"/>
    </xf>
    <xf numFmtId="165" fontId="4" fillId="0" borderId="72" xfId="4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65" fontId="4" fillId="0" borderId="52" xfId="41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165" fontId="4" fillId="0" borderId="49" xfId="41" applyNumberFormat="1" applyFont="1" applyBorder="1" applyAlignment="1">
      <alignment vertical="center"/>
    </xf>
    <xf numFmtId="165" fontId="4" fillId="0" borderId="77" xfId="41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5" fontId="4" fillId="0" borderId="15" xfId="4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5" fontId="4" fillId="0" borderId="53" xfId="41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165" fontId="4" fillId="0" borderId="22" xfId="41" applyNumberFormat="1" applyFont="1" applyBorder="1" applyAlignment="1">
      <alignment vertical="center"/>
    </xf>
    <xf numFmtId="165" fontId="4" fillId="0" borderId="23" xfId="41" applyNumberFormat="1" applyFont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justify"/>
    </xf>
    <xf numFmtId="0" fontId="4" fillId="0" borderId="20" xfId="0" applyFont="1" applyFill="1" applyBorder="1" applyAlignment="1">
      <alignment horizontal="center" vertical="center"/>
    </xf>
    <xf numFmtId="165" fontId="4" fillId="0" borderId="74" xfId="41" applyNumberFormat="1" applyFont="1" applyFill="1" applyBorder="1" applyAlignment="1">
      <alignment vertical="center"/>
    </xf>
    <xf numFmtId="165" fontId="4" fillId="0" borderId="71" xfId="41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justify"/>
    </xf>
    <xf numFmtId="0" fontId="4" fillId="0" borderId="11" xfId="0" applyFont="1" applyFill="1" applyBorder="1" applyAlignment="1">
      <alignment horizontal="center" vertical="center"/>
    </xf>
    <xf numFmtId="165" fontId="4" fillId="0" borderId="53" xfId="41" applyNumberFormat="1" applyFont="1" applyFill="1" applyBorder="1" applyAlignment="1">
      <alignment vertical="center"/>
    </xf>
    <xf numFmtId="165" fontId="4" fillId="0" borderId="72" xfId="41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51" xfId="0" applyNumberFormat="1" applyFont="1" applyBorder="1" applyAlignment="1">
      <alignment/>
    </xf>
    <xf numFmtId="0" fontId="4" fillId="0" borderId="5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73" xfId="41" applyNumberFormat="1" applyFont="1" applyFill="1" applyBorder="1" applyAlignment="1">
      <alignment vertical="center"/>
    </xf>
    <xf numFmtId="165" fontId="4" fillId="0" borderId="77" xfId="41" applyNumberFormat="1" applyFont="1" applyFill="1" applyBorder="1" applyAlignment="1">
      <alignment vertical="center"/>
    </xf>
    <xf numFmtId="165" fontId="4" fillId="0" borderId="52" xfId="41" applyNumberFormat="1" applyFont="1" applyFill="1" applyBorder="1" applyAlignment="1">
      <alignment vertical="center"/>
    </xf>
    <xf numFmtId="165" fontId="4" fillId="0" borderId="43" xfId="41" applyNumberFormat="1" applyFont="1" applyFill="1" applyBorder="1" applyAlignment="1">
      <alignment vertical="center"/>
    </xf>
    <xf numFmtId="0" fontId="9" fillId="0" borderId="11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8" xfId="0" applyFont="1" applyBorder="1" applyAlignment="1">
      <alignment horizontal="center" vertical="center" wrapText="1"/>
    </xf>
    <xf numFmtId="1" fontId="9" fillId="0" borderId="71" xfId="41" applyNumberFormat="1" applyFont="1" applyFill="1" applyBorder="1" applyAlignment="1">
      <alignment horizontal="center" vertical="center" wrapText="1"/>
    </xf>
    <xf numFmtId="1" fontId="9" fillId="0" borderId="77" xfId="41" applyNumberFormat="1" applyFont="1" applyFill="1" applyBorder="1" applyAlignment="1">
      <alignment horizontal="center" vertical="center" wrapText="1"/>
    </xf>
    <xf numFmtId="1" fontId="9" fillId="0" borderId="70" xfId="41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0" fillId="0" borderId="90" xfId="0" applyBorder="1" applyAlignment="1">
      <alignment/>
    </xf>
    <xf numFmtId="0" fontId="14" fillId="0" borderId="54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8" fillId="0" borderId="55" xfId="41" applyNumberFormat="1" applyFont="1" applyFill="1" applyBorder="1" applyAlignment="1">
      <alignment horizontal="center" vertical="center" wrapText="1"/>
    </xf>
    <xf numFmtId="165" fontId="8" fillId="0" borderId="118" xfId="41" applyNumberFormat="1" applyFont="1" applyFill="1" applyBorder="1" applyAlignment="1">
      <alignment horizontal="center" vertical="center" wrapText="1"/>
    </xf>
    <xf numFmtId="165" fontId="8" fillId="0" borderId="90" xfId="41" applyNumberFormat="1" applyFont="1" applyFill="1" applyBorder="1" applyAlignment="1">
      <alignment horizontal="center" vertical="center" wrapText="1"/>
    </xf>
    <xf numFmtId="165" fontId="8" fillId="0" borderId="52" xfId="41" applyNumberFormat="1" applyFont="1" applyFill="1" applyBorder="1" applyAlignment="1">
      <alignment horizontal="center" vertical="center" wrapText="1"/>
    </xf>
    <xf numFmtId="165" fontId="8" fillId="0" borderId="22" xfId="41" applyNumberFormat="1" applyFont="1" applyFill="1" applyBorder="1" applyAlignment="1">
      <alignment horizontal="center" vertical="center" wrapText="1"/>
    </xf>
    <xf numFmtId="165" fontId="8" fillId="0" borderId="56" xfId="41" applyNumberFormat="1" applyFont="1" applyFill="1" applyBorder="1" applyAlignment="1">
      <alignment horizontal="center" vertical="center" wrapText="1"/>
    </xf>
    <xf numFmtId="165" fontId="8" fillId="0" borderId="43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3" xfId="41" applyNumberFormat="1" applyFont="1" applyFill="1" applyBorder="1" applyAlignment="1">
      <alignment horizontal="center" vertical="center" wrapText="1"/>
    </xf>
    <xf numFmtId="165" fontId="8" fillId="0" borderId="26" xfId="41" applyNumberFormat="1" applyFont="1" applyFill="1" applyBorder="1" applyAlignment="1">
      <alignment horizontal="center" vertical="center" wrapText="1"/>
    </xf>
    <xf numFmtId="165" fontId="8" fillId="0" borderId="11" xfId="41" applyNumberFormat="1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9" fillId="0" borderId="55" xfId="0" applyFont="1" applyBorder="1" applyAlignment="1">
      <alignment horizontal="center"/>
    </xf>
    <xf numFmtId="0" fontId="9" fillId="0" borderId="118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1" fontId="14" fillId="0" borderId="71" xfId="41" applyNumberFormat="1" applyFont="1" applyFill="1" applyBorder="1" applyAlignment="1">
      <alignment horizontal="center" vertical="center" wrapText="1"/>
    </xf>
    <xf numFmtId="1" fontId="14" fillId="0" borderId="77" xfId="41" applyNumberFormat="1" applyFont="1" applyFill="1" applyBorder="1" applyAlignment="1">
      <alignment horizontal="center" vertical="center" wrapText="1"/>
    </xf>
    <xf numFmtId="1" fontId="14" fillId="0" borderId="70" xfId="4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4" fillId="0" borderId="74" xfId="0" applyFont="1" applyBorder="1" applyAlignment="1">
      <alignment horizontal="center" wrapText="1"/>
    </xf>
    <xf numFmtId="0" fontId="14" fillId="0" borderId="122" xfId="0" applyFont="1" applyBorder="1" applyAlignment="1">
      <alignment horizontal="center" wrapText="1"/>
    </xf>
    <xf numFmtId="0" fontId="14" fillId="0" borderId="111" xfId="0" applyFont="1" applyBorder="1" applyAlignment="1">
      <alignment horizontal="center" wrapText="1"/>
    </xf>
    <xf numFmtId="0" fontId="9" fillId="0" borderId="53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3" xfId="0" applyFont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0" fontId="5" fillId="0" borderId="124" xfId="0" applyFont="1" applyBorder="1" applyAlignment="1">
      <alignment horizontal="left" wrapText="1"/>
    </xf>
    <xf numFmtId="0" fontId="5" fillId="0" borderId="12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55" xfId="0" applyFont="1" applyBorder="1" applyAlignment="1">
      <alignment horizontal="left" wrapText="1"/>
    </xf>
    <xf numFmtId="0" fontId="5" fillId="0" borderId="126" xfId="0" applyFont="1" applyBorder="1" applyAlignment="1">
      <alignment horizontal="left" wrapText="1"/>
    </xf>
    <xf numFmtId="0" fontId="5" fillId="0" borderId="127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65" xfId="0" applyFont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0" fontId="5" fillId="0" borderId="3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0" fontId="5" fillId="0" borderId="97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3.28125" style="34" bestFit="1" customWidth="1"/>
    <col min="2" max="2" width="12.57421875" style="27" bestFit="1" customWidth="1"/>
    <col min="3" max="3" width="9.8515625" style="27" bestFit="1" customWidth="1"/>
    <col min="4" max="4" width="11.00390625" style="27" bestFit="1" customWidth="1"/>
    <col min="5" max="5" width="49.00390625" style="27" bestFit="1" customWidth="1"/>
    <col min="6" max="6" width="12.00390625" style="35" bestFit="1" customWidth="1"/>
    <col min="7" max="7" width="10.57421875" style="27" bestFit="1" customWidth="1"/>
    <col min="8" max="8" width="11.00390625" style="27" bestFit="1" customWidth="1"/>
    <col min="9" max="16384" width="9.140625" style="27" customWidth="1"/>
  </cols>
  <sheetData>
    <row r="1" spans="1:9" ht="30.75" thickBot="1">
      <c r="A1" s="24" t="s">
        <v>23</v>
      </c>
      <c r="B1" s="25" t="s">
        <v>359</v>
      </c>
      <c r="C1" s="25" t="s">
        <v>358</v>
      </c>
      <c r="D1" s="25" t="s">
        <v>359</v>
      </c>
      <c r="E1" s="25" t="s">
        <v>24</v>
      </c>
      <c r="F1" s="352" t="s">
        <v>359</v>
      </c>
      <c r="G1" s="25" t="s">
        <v>358</v>
      </c>
      <c r="H1" s="25" t="s">
        <v>359</v>
      </c>
      <c r="I1" s="26"/>
    </row>
    <row r="2" spans="1:9" ht="15">
      <c r="A2" s="36" t="s">
        <v>25</v>
      </c>
      <c r="B2" s="37"/>
      <c r="C2" s="37"/>
      <c r="D2" s="37"/>
      <c r="E2" s="38" t="s">
        <v>26</v>
      </c>
      <c r="F2" s="353"/>
      <c r="G2" s="37"/>
      <c r="H2" s="422"/>
      <c r="I2" s="26"/>
    </row>
    <row r="3" spans="1:9" ht="13.5">
      <c r="A3" s="188" t="s">
        <v>35</v>
      </c>
      <c r="B3" s="89">
        <v>1224830</v>
      </c>
      <c r="C3" s="89">
        <v>0</v>
      </c>
      <c r="D3" s="89">
        <f>SUM(B3:C3)</f>
        <v>1224830</v>
      </c>
      <c r="E3" s="89" t="s">
        <v>27</v>
      </c>
      <c r="F3" s="354">
        <v>1518659</v>
      </c>
      <c r="G3" s="89">
        <v>5316</v>
      </c>
      <c r="H3" s="423">
        <f>SUM(F3:G3)</f>
        <v>1523975</v>
      </c>
      <c r="I3" s="26"/>
    </row>
    <row r="4" spans="1:9" ht="13.5">
      <c r="A4" s="189" t="s">
        <v>168</v>
      </c>
      <c r="B4" s="90">
        <v>1285447</v>
      </c>
      <c r="C4" s="89">
        <v>4460</v>
      </c>
      <c r="D4" s="89">
        <f aca="true" t="shared" si="0" ref="D4:D21">SUM(B4:C4)</f>
        <v>1289907</v>
      </c>
      <c r="E4" s="89" t="s">
        <v>74</v>
      </c>
      <c r="F4" s="354">
        <v>319360</v>
      </c>
      <c r="G4" s="89">
        <v>979</v>
      </c>
      <c r="H4" s="423">
        <f aca="true" t="shared" si="1" ref="H4:H23">SUM(F4:G4)</f>
        <v>320339</v>
      </c>
      <c r="I4" s="26"/>
    </row>
    <row r="5" spans="1:9" ht="13.5">
      <c r="A5" s="189" t="s">
        <v>119</v>
      </c>
      <c r="B5" s="214">
        <v>695805</v>
      </c>
      <c r="C5" s="214">
        <v>-200</v>
      </c>
      <c r="D5" s="89">
        <f t="shared" si="0"/>
        <v>695605</v>
      </c>
      <c r="E5" s="90" t="s">
        <v>37</v>
      </c>
      <c r="F5" s="355">
        <v>1546650</v>
      </c>
      <c r="G5" s="214">
        <v>37141</v>
      </c>
      <c r="H5" s="423">
        <f t="shared" si="1"/>
        <v>1583791</v>
      </c>
      <c r="I5" s="26"/>
    </row>
    <row r="6" spans="1:9" ht="13.5">
      <c r="A6" s="189" t="s">
        <v>173</v>
      </c>
      <c r="B6" s="214">
        <v>567271</v>
      </c>
      <c r="C6" s="214">
        <v>4951</v>
      </c>
      <c r="D6" s="89">
        <f t="shared" si="0"/>
        <v>572222</v>
      </c>
      <c r="E6" s="90" t="s">
        <v>174</v>
      </c>
      <c r="F6" s="355">
        <v>96146</v>
      </c>
      <c r="G6" s="214">
        <v>948</v>
      </c>
      <c r="H6" s="423">
        <f t="shared" si="1"/>
        <v>97094</v>
      </c>
      <c r="I6" s="26"/>
    </row>
    <row r="7" spans="1:9" ht="13.5">
      <c r="A7" s="189" t="s">
        <v>251</v>
      </c>
      <c r="B7" s="214">
        <v>10835</v>
      </c>
      <c r="C7" s="214">
        <v>200</v>
      </c>
      <c r="D7" s="89">
        <f t="shared" si="0"/>
        <v>11035</v>
      </c>
      <c r="E7" s="90" t="s">
        <v>175</v>
      </c>
      <c r="F7" s="355">
        <v>252093</v>
      </c>
      <c r="G7" s="214">
        <v>50</v>
      </c>
      <c r="H7" s="423">
        <f t="shared" si="1"/>
        <v>252143</v>
      </c>
      <c r="I7" s="26"/>
    </row>
    <row r="8" spans="1:9" ht="13.5">
      <c r="A8" s="28" t="s">
        <v>316</v>
      </c>
      <c r="B8" s="215">
        <v>64824</v>
      </c>
      <c r="C8" s="215">
        <v>0</v>
      </c>
      <c r="D8" s="89">
        <f t="shared" si="0"/>
        <v>64824</v>
      </c>
      <c r="E8" s="90" t="s">
        <v>171</v>
      </c>
      <c r="F8" s="355">
        <v>23897</v>
      </c>
      <c r="G8" s="215">
        <v>18</v>
      </c>
      <c r="H8" s="423">
        <f t="shared" si="1"/>
        <v>23915</v>
      </c>
      <c r="I8" s="26"/>
    </row>
    <row r="9" spans="1:9" ht="13.5">
      <c r="A9" s="28" t="s">
        <v>169</v>
      </c>
      <c r="B9" s="214">
        <v>15884</v>
      </c>
      <c r="C9" s="214">
        <v>0</v>
      </c>
      <c r="D9" s="89">
        <f t="shared" si="0"/>
        <v>15884</v>
      </c>
      <c r="E9" s="90" t="s">
        <v>28</v>
      </c>
      <c r="F9" s="355">
        <v>16315</v>
      </c>
      <c r="G9" s="214">
        <v>1534</v>
      </c>
      <c r="H9" s="423">
        <f t="shared" si="1"/>
        <v>17849</v>
      </c>
      <c r="I9" s="26"/>
    </row>
    <row r="10" spans="1:9" ht="13.5">
      <c r="A10" s="28" t="s">
        <v>36</v>
      </c>
      <c r="B10" s="214">
        <v>0</v>
      </c>
      <c r="C10" s="214"/>
      <c r="D10" s="89">
        <f t="shared" si="0"/>
        <v>0</v>
      </c>
      <c r="E10" s="90" t="s">
        <v>172</v>
      </c>
      <c r="F10" s="355">
        <v>0</v>
      </c>
      <c r="G10" s="214"/>
      <c r="H10" s="423">
        <f t="shared" si="1"/>
        <v>0</v>
      </c>
      <c r="I10" s="26"/>
    </row>
    <row r="11" spans="1:9" ht="13.5">
      <c r="A11" s="90" t="s">
        <v>470</v>
      </c>
      <c r="B11" s="579">
        <v>6000</v>
      </c>
      <c r="C11" s="579">
        <v>42904</v>
      </c>
      <c r="D11" s="580">
        <f>SUM(B11:C11)</f>
        <v>48904</v>
      </c>
      <c r="E11" s="90" t="s">
        <v>196</v>
      </c>
      <c r="F11" s="355">
        <v>44550</v>
      </c>
      <c r="G11" s="579">
        <v>42904</v>
      </c>
      <c r="H11" s="423">
        <f t="shared" si="1"/>
        <v>87454</v>
      </c>
      <c r="I11" s="26"/>
    </row>
    <row r="12" spans="1:9" ht="15">
      <c r="A12" s="30" t="s">
        <v>31</v>
      </c>
      <c r="B12" s="216">
        <f>SUM(B3:B11)</f>
        <v>3870896</v>
      </c>
      <c r="C12" s="216">
        <f>SUM(C3:C11)</f>
        <v>52315</v>
      </c>
      <c r="D12" s="216">
        <f>SUM(D3:D11)</f>
        <v>3923211</v>
      </c>
      <c r="E12" s="92" t="s">
        <v>29</v>
      </c>
      <c r="F12" s="356">
        <f>SUM(F3:F11)</f>
        <v>3817670</v>
      </c>
      <c r="G12" s="356">
        <f>SUM(G3:G11)</f>
        <v>88890</v>
      </c>
      <c r="H12" s="424">
        <f t="shared" si="1"/>
        <v>3906560</v>
      </c>
      <c r="I12" s="26"/>
    </row>
    <row r="13" spans="1:9" ht="15">
      <c r="A13" s="187"/>
      <c r="B13" s="214"/>
      <c r="C13" s="214"/>
      <c r="D13" s="89"/>
      <c r="E13" s="92"/>
      <c r="F13" s="357"/>
      <c r="G13" s="214"/>
      <c r="H13" s="423">
        <f t="shared" si="1"/>
        <v>0</v>
      </c>
      <c r="I13" s="26"/>
    </row>
    <row r="14" spans="1:10" ht="15">
      <c r="A14" s="125" t="s">
        <v>32</v>
      </c>
      <c r="B14" s="215"/>
      <c r="C14" s="215"/>
      <c r="D14" s="89"/>
      <c r="E14" s="93" t="s">
        <v>30</v>
      </c>
      <c r="F14" s="358"/>
      <c r="G14" s="215"/>
      <c r="H14" s="423">
        <f t="shared" si="1"/>
        <v>0</v>
      </c>
      <c r="I14" s="94"/>
      <c r="J14" s="95"/>
    </row>
    <row r="15" spans="1:10" ht="13.5">
      <c r="A15" s="581" t="s">
        <v>176</v>
      </c>
      <c r="B15" s="214">
        <v>325683</v>
      </c>
      <c r="C15" s="214">
        <v>0</v>
      </c>
      <c r="D15" s="89">
        <f t="shared" si="0"/>
        <v>325683</v>
      </c>
      <c r="E15" s="90" t="s">
        <v>170</v>
      </c>
      <c r="F15" s="355">
        <v>3491864</v>
      </c>
      <c r="G15" s="214">
        <v>95323</v>
      </c>
      <c r="H15" s="423">
        <f t="shared" si="1"/>
        <v>3587187</v>
      </c>
      <c r="I15" s="94"/>
      <c r="J15" s="95"/>
    </row>
    <row r="16" spans="1:10" ht="13.5">
      <c r="A16" s="126" t="s">
        <v>471</v>
      </c>
      <c r="B16" s="214">
        <v>14760</v>
      </c>
      <c r="C16" s="214">
        <v>0</v>
      </c>
      <c r="D16" s="89">
        <f t="shared" si="0"/>
        <v>14760</v>
      </c>
      <c r="E16" s="90" t="s">
        <v>77</v>
      </c>
      <c r="F16" s="355">
        <v>664941</v>
      </c>
      <c r="G16" s="214">
        <v>-2080</v>
      </c>
      <c r="H16" s="423">
        <f>SUM(F16:G16)</f>
        <v>662861</v>
      </c>
      <c r="I16" s="94"/>
      <c r="J16" s="95"/>
    </row>
    <row r="17" spans="1:9" ht="13.5">
      <c r="A17" s="189" t="s">
        <v>472</v>
      </c>
      <c r="B17" s="214">
        <v>251948</v>
      </c>
      <c r="C17" s="214">
        <v>129818</v>
      </c>
      <c r="D17" s="89">
        <f t="shared" si="0"/>
        <v>381766</v>
      </c>
      <c r="E17" s="90" t="s">
        <v>252</v>
      </c>
      <c r="F17" s="355">
        <v>84847</v>
      </c>
      <c r="G17" s="214">
        <v>0</v>
      </c>
      <c r="H17" s="423">
        <f>SUM(F17:G17)</f>
        <v>84847</v>
      </c>
      <c r="I17" s="26"/>
    </row>
    <row r="18" spans="1:9" ht="13.5">
      <c r="A18" s="189" t="s">
        <v>473</v>
      </c>
      <c r="B18" s="214">
        <v>0</v>
      </c>
      <c r="C18" s="214"/>
      <c r="D18" s="89">
        <f t="shared" si="0"/>
        <v>0</v>
      </c>
      <c r="E18" s="91" t="s">
        <v>255</v>
      </c>
      <c r="F18" s="355">
        <v>23164</v>
      </c>
      <c r="G18" s="214">
        <v>0</v>
      </c>
      <c r="H18" s="423">
        <f>SUM(F18:G18)</f>
        <v>23164</v>
      </c>
      <c r="I18" s="26"/>
    </row>
    <row r="19" spans="1:9" ht="13.5">
      <c r="A19" s="28" t="s">
        <v>474</v>
      </c>
      <c r="B19" s="214">
        <v>1000</v>
      </c>
      <c r="C19" s="214">
        <v>0</v>
      </c>
      <c r="D19" s="89">
        <f t="shared" si="0"/>
        <v>1000</v>
      </c>
      <c r="E19" s="90" t="s">
        <v>254</v>
      </c>
      <c r="F19" s="355">
        <v>161842</v>
      </c>
      <c r="G19" s="214">
        <v>0</v>
      </c>
      <c r="H19" s="423">
        <f>SUM(F19:G19)</f>
        <v>161842</v>
      </c>
      <c r="I19" s="26"/>
    </row>
    <row r="20" spans="1:9" ht="13.5">
      <c r="A20" s="28" t="s">
        <v>475</v>
      </c>
      <c r="B20" s="214">
        <v>3780041</v>
      </c>
      <c r="C20" s="214"/>
      <c r="D20" s="89">
        <f t="shared" si="0"/>
        <v>3780041</v>
      </c>
      <c r="E20" s="29" t="s">
        <v>253</v>
      </c>
      <c r="F20" s="355">
        <v>0</v>
      </c>
      <c r="G20" s="214">
        <v>0</v>
      </c>
      <c r="H20" s="423">
        <f>SUM(F20:G20)</f>
        <v>0</v>
      </c>
      <c r="I20" s="26"/>
    </row>
    <row r="21" spans="1:9" ht="13.5">
      <c r="A21" s="28" t="s">
        <v>476</v>
      </c>
      <c r="B21" s="214">
        <v>0</v>
      </c>
      <c r="C21" s="214"/>
      <c r="D21" s="89">
        <f t="shared" si="0"/>
        <v>0</v>
      </c>
      <c r="E21" s="29"/>
      <c r="F21" s="355"/>
      <c r="G21" s="214"/>
      <c r="H21" s="423"/>
      <c r="I21" s="26"/>
    </row>
    <row r="22" spans="1:9" ht="15.75" thickBot="1">
      <c r="A22" s="347" t="s">
        <v>101</v>
      </c>
      <c r="B22" s="348">
        <f>SUM(B14:B21)</f>
        <v>4373432</v>
      </c>
      <c r="C22" s="348">
        <f>SUM(C14:C21)</f>
        <v>129818</v>
      </c>
      <c r="D22" s="350">
        <f>SUM(B22:C22)</f>
        <v>4503250</v>
      </c>
      <c r="E22" s="349" t="s">
        <v>33</v>
      </c>
      <c r="F22" s="175">
        <f>SUM(F15:F21)</f>
        <v>4426658</v>
      </c>
      <c r="G22" s="175">
        <f>SUM(G15:G21)</f>
        <v>93243</v>
      </c>
      <c r="H22" s="425">
        <f t="shared" si="1"/>
        <v>4519901</v>
      </c>
      <c r="I22" s="26"/>
    </row>
    <row r="23" spans="1:9" s="33" customFormat="1" ht="15.75" thickBot="1">
      <c r="A23" s="24" t="s">
        <v>34</v>
      </c>
      <c r="B23" s="217">
        <f>SUM(B12+B22)</f>
        <v>8244328</v>
      </c>
      <c r="C23" s="217">
        <f>SUM(C12+C22)</f>
        <v>182133</v>
      </c>
      <c r="D23" s="217">
        <f>SUM(D12+D22)</f>
        <v>8426461</v>
      </c>
      <c r="E23" s="31" t="s">
        <v>34</v>
      </c>
      <c r="F23" s="359">
        <f>SUM(F12+F22)</f>
        <v>8244328</v>
      </c>
      <c r="G23" s="359">
        <f>SUM(G12+G22)</f>
        <v>182133</v>
      </c>
      <c r="H23" s="351">
        <f t="shared" si="1"/>
        <v>8426461</v>
      </c>
      <c r="I23" s="32"/>
    </row>
    <row r="25" spans="5:6" ht="15">
      <c r="E25" s="268"/>
      <c r="F25" s="269"/>
    </row>
  </sheetData>
  <sheetProtection/>
  <printOptions/>
  <pageMargins left="0.33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2018.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34">
      <selection activeCell="K63" sqref="K63"/>
    </sheetView>
  </sheetViews>
  <sheetFormatPr defaultColWidth="9.140625" defaultRowHeight="12.75"/>
  <cols>
    <col min="1" max="1" width="4.421875" style="76" customWidth="1"/>
    <col min="2" max="2" width="63.421875" style="77" customWidth="1"/>
    <col min="3" max="3" width="14.140625" style="7" bestFit="1" customWidth="1"/>
    <col min="4" max="4" width="12.28125" style="7" bestFit="1" customWidth="1"/>
    <col min="5" max="5" width="14.140625" style="7" bestFit="1" customWidth="1"/>
    <col min="6" max="6" width="11.140625" style="3" bestFit="1" customWidth="1"/>
    <col min="7" max="7" width="14.140625" style="3" bestFit="1" customWidth="1"/>
    <col min="8" max="13" width="9.140625" style="3" customWidth="1"/>
    <col min="14" max="14" width="9.140625" style="16" customWidth="1"/>
    <col min="15" max="16384" width="9.140625" style="3" customWidth="1"/>
  </cols>
  <sheetData>
    <row r="1" spans="1:7" ht="45.75" thickBot="1">
      <c r="A1" s="63" t="s">
        <v>10</v>
      </c>
      <c r="B1" s="64" t="s">
        <v>47</v>
      </c>
      <c r="C1" s="101" t="s">
        <v>359</v>
      </c>
      <c r="D1" s="382" t="s">
        <v>358</v>
      </c>
      <c r="E1" s="101" t="s">
        <v>359</v>
      </c>
      <c r="F1" s="101" t="s">
        <v>107</v>
      </c>
      <c r="G1" s="144" t="s">
        <v>108</v>
      </c>
    </row>
    <row r="2" spans="1:7" ht="16.5" customHeight="1">
      <c r="A2" s="832" t="s">
        <v>52</v>
      </c>
      <c r="B2" s="833"/>
      <c r="C2" s="563"/>
      <c r="D2" s="383"/>
      <c r="E2" s="383"/>
      <c r="F2" s="151"/>
      <c r="G2" s="152"/>
    </row>
    <row r="3" spans="1:7" ht="16.5" customHeight="1">
      <c r="A3" s="285"/>
      <c r="B3" s="127"/>
      <c r="C3" s="599"/>
      <c r="D3" s="291"/>
      <c r="E3" s="291"/>
      <c r="F3" s="99"/>
      <c r="G3" s="551"/>
    </row>
    <row r="4" spans="1:7" ht="16.5" customHeight="1">
      <c r="A4" s="69">
        <v>1</v>
      </c>
      <c r="B4" s="127" t="s">
        <v>482</v>
      </c>
      <c r="C4" s="185">
        <f>SUM(C5)</f>
        <v>546</v>
      </c>
      <c r="D4" s="185">
        <f>SUM(D5)</f>
        <v>0</v>
      </c>
      <c r="E4" s="185">
        <f>SUM(C4:D4)</f>
        <v>546</v>
      </c>
      <c r="F4" s="185">
        <f>SUM(F5)</f>
        <v>0</v>
      </c>
      <c r="G4" s="210">
        <f>SUM(G5)</f>
        <v>546</v>
      </c>
    </row>
    <row r="5" spans="1:7" ht="16.5" customHeight="1">
      <c r="A5" s="285"/>
      <c r="B5" s="184" t="s">
        <v>451</v>
      </c>
      <c r="C5" s="178">
        <v>546</v>
      </c>
      <c r="D5" s="178"/>
      <c r="E5" s="178">
        <f>SUM(C5:D5)</f>
        <v>546</v>
      </c>
      <c r="F5" s="178"/>
      <c r="G5" s="415">
        <f>E5-F5</f>
        <v>546</v>
      </c>
    </row>
    <row r="6" spans="1:7" ht="16.5" customHeight="1">
      <c r="A6" s="285"/>
      <c r="B6" s="127"/>
      <c r="C6" s="127"/>
      <c r="D6" s="127"/>
      <c r="E6" s="127"/>
      <c r="F6" s="9"/>
      <c r="G6" s="562"/>
    </row>
    <row r="7" spans="1:7" s="16" customFormat="1" ht="15">
      <c r="A7" s="69">
        <v>2</v>
      </c>
      <c r="B7" s="87" t="s">
        <v>96</v>
      </c>
      <c r="C7" s="289">
        <f>SUM(C8:C12)</f>
        <v>218700</v>
      </c>
      <c r="D7" s="289">
        <f>SUM(D8:D12)</f>
        <v>0</v>
      </c>
      <c r="E7" s="289">
        <f>SUM(C7:D7)</f>
        <v>218700</v>
      </c>
      <c r="F7" s="289">
        <f>SUM(F8:F8)</f>
        <v>0</v>
      </c>
      <c r="G7" s="283">
        <f>E7-F7</f>
        <v>218700</v>
      </c>
    </row>
    <row r="8" spans="1:7" s="16" customFormat="1" ht="16.5">
      <c r="A8" s="65"/>
      <c r="B8" s="303" t="s">
        <v>256</v>
      </c>
      <c r="C8" s="178">
        <v>20000</v>
      </c>
      <c r="D8" s="178"/>
      <c r="E8" s="178">
        <f aca="true" t="shared" si="0" ref="E8:E77">SUM(C8:D8)</f>
        <v>20000</v>
      </c>
      <c r="F8" s="178"/>
      <c r="G8" s="387">
        <f aca="true" t="shared" si="1" ref="G8:G81">E8-F8</f>
        <v>20000</v>
      </c>
    </row>
    <row r="9" spans="1:7" s="16" customFormat="1" ht="16.5">
      <c r="A9" s="82"/>
      <c r="B9" s="184" t="s">
        <v>257</v>
      </c>
      <c r="C9" s="178">
        <v>170880</v>
      </c>
      <c r="D9" s="178"/>
      <c r="E9" s="178">
        <f t="shared" si="0"/>
        <v>170880</v>
      </c>
      <c r="F9" s="178"/>
      <c r="G9" s="387">
        <f t="shared" si="1"/>
        <v>170880</v>
      </c>
    </row>
    <row r="10" spans="1:7" s="16" customFormat="1" ht="16.5">
      <c r="A10" s="82"/>
      <c r="B10" s="304" t="s">
        <v>362</v>
      </c>
      <c r="C10" s="178">
        <v>10000</v>
      </c>
      <c r="D10" s="178"/>
      <c r="E10" s="178">
        <f t="shared" si="0"/>
        <v>10000</v>
      </c>
      <c r="F10" s="178"/>
      <c r="G10" s="387">
        <f t="shared" si="1"/>
        <v>10000</v>
      </c>
    </row>
    <row r="11" spans="1:7" s="16" customFormat="1" ht="16.5">
      <c r="A11" s="82"/>
      <c r="B11" s="304" t="s">
        <v>420</v>
      </c>
      <c r="C11" s="178">
        <v>7752</v>
      </c>
      <c r="D11" s="178"/>
      <c r="E11" s="178">
        <f t="shared" si="0"/>
        <v>7752</v>
      </c>
      <c r="F11" s="178"/>
      <c r="G11" s="387">
        <f t="shared" si="1"/>
        <v>7752</v>
      </c>
    </row>
    <row r="12" spans="1:7" s="16" customFormat="1" ht="16.5">
      <c r="A12" s="82"/>
      <c r="B12" s="304" t="s">
        <v>422</v>
      </c>
      <c r="C12" s="178">
        <v>10068</v>
      </c>
      <c r="D12" s="178"/>
      <c r="E12" s="178">
        <f t="shared" si="0"/>
        <v>10068</v>
      </c>
      <c r="F12" s="178"/>
      <c r="G12" s="387">
        <f t="shared" si="1"/>
        <v>10068</v>
      </c>
    </row>
    <row r="13" spans="1:7" ht="16.5" customHeight="1">
      <c r="A13" s="83"/>
      <c r="B13" s="301"/>
      <c r="C13" s="381"/>
      <c r="D13" s="127"/>
      <c r="E13" s="185"/>
      <c r="F13" s="9"/>
      <c r="G13" s="387">
        <f t="shared" si="1"/>
        <v>0</v>
      </c>
    </row>
    <row r="14" spans="1:7" ht="16.5" customHeight="1">
      <c r="A14" s="65">
        <v>3</v>
      </c>
      <c r="B14" s="302" t="s">
        <v>320</v>
      </c>
      <c r="C14" s="298">
        <f>SUM(C15)</f>
        <v>11000</v>
      </c>
      <c r="D14" s="298">
        <f>SUM(D15)</f>
        <v>-5</v>
      </c>
      <c r="E14" s="185">
        <f t="shared" si="0"/>
        <v>10995</v>
      </c>
      <c r="F14" s="185">
        <f>SUM(F15)</f>
        <v>0</v>
      </c>
      <c r="G14" s="283">
        <f t="shared" si="1"/>
        <v>10995</v>
      </c>
    </row>
    <row r="15" spans="1:7" ht="33">
      <c r="A15" s="65"/>
      <c r="B15" s="277" t="s">
        <v>299</v>
      </c>
      <c r="C15" s="297">
        <v>11000</v>
      </c>
      <c r="D15" s="273">
        <v>-5</v>
      </c>
      <c r="E15" s="273">
        <f t="shared" si="0"/>
        <v>10995</v>
      </c>
      <c r="F15" s="273"/>
      <c r="G15" s="561">
        <f t="shared" si="1"/>
        <v>10995</v>
      </c>
    </row>
    <row r="16" spans="1:7" ht="16.5" customHeight="1">
      <c r="A16" s="83"/>
      <c r="B16" s="72"/>
      <c r="C16" s="296"/>
      <c r="D16" s="127"/>
      <c r="E16" s="185"/>
      <c r="F16" s="9"/>
      <c r="G16" s="283">
        <f t="shared" si="1"/>
        <v>0</v>
      </c>
    </row>
    <row r="17" spans="1:7" ht="16.5">
      <c r="A17" s="177">
        <v>4</v>
      </c>
      <c r="B17" s="294" t="s">
        <v>95</v>
      </c>
      <c r="C17" s="298">
        <f>SUM(C18)</f>
        <v>171437</v>
      </c>
      <c r="D17" s="298">
        <f>SUM(D18)</f>
        <v>-35097</v>
      </c>
      <c r="E17" s="185">
        <f t="shared" si="0"/>
        <v>136340</v>
      </c>
      <c r="F17" s="185">
        <f>SUM(F18)</f>
        <v>0</v>
      </c>
      <c r="G17" s="283">
        <f t="shared" si="1"/>
        <v>136340</v>
      </c>
    </row>
    <row r="18" spans="1:7" ht="33">
      <c r="A18" s="10"/>
      <c r="B18" s="274" t="s">
        <v>293</v>
      </c>
      <c r="C18" s="297">
        <v>171437</v>
      </c>
      <c r="D18" s="273">
        <v>-35097</v>
      </c>
      <c r="E18" s="273">
        <f t="shared" si="0"/>
        <v>136340</v>
      </c>
      <c r="F18" s="386"/>
      <c r="G18" s="561">
        <f t="shared" si="1"/>
        <v>136340</v>
      </c>
    </row>
    <row r="19" spans="1:7" ht="16.5" customHeight="1">
      <c r="A19" s="83"/>
      <c r="B19" s="72"/>
      <c r="C19" s="296"/>
      <c r="D19" s="127"/>
      <c r="E19" s="185"/>
      <c r="F19" s="9"/>
      <c r="G19" s="283">
        <f t="shared" si="1"/>
        <v>0</v>
      </c>
    </row>
    <row r="20" spans="1:7" ht="16.5">
      <c r="A20" s="65">
        <v>5</v>
      </c>
      <c r="B20" s="256" t="s">
        <v>99</v>
      </c>
      <c r="C20" s="257">
        <f>SUM(C21:C29)</f>
        <v>144000</v>
      </c>
      <c r="D20" s="257">
        <f>SUM(D21:D29)</f>
        <v>0</v>
      </c>
      <c r="E20" s="185">
        <f t="shared" si="0"/>
        <v>144000</v>
      </c>
      <c r="F20" s="300">
        <f>SUM(F21:F28)</f>
        <v>24000</v>
      </c>
      <c r="G20" s="283">
        <f t="shared" si="1"/>
        <v>120000</v>
      </c>
    </row>
    <row r="21" spans="1:7" ht="33">
      <c r="A21" s="65"/>
      <c r="B21" s="255" t="s">
        <v>161</v>
      </c>
      <c r="C21" s="385">
        <v>800</v>
      </c>
      <c r="D21" s="386"/>
      <c r="E21" s="273">
        <f t="shared" si="0"/>
        <v>800</v>
      </c>
      <c r="F21" s="295">
        <v>800</v>
      </c>
      <c r="G21" s="283">
        <f t="shared" si="1"/>
        <v>0</v>
      </c>
    </row>
    <row r="22" spans="1:7" ht="33">
      <c r="A22" s="65"/>
      <c r="B22" s="255" t="s">
        <v>211</v>
      </c>
      <c r="C22" s="385">
        <v>2000</v>
      </c>
      <c r="D22" s="386"/>
      <c r="E22" s="273">
        <f t="shared" si="0"/>
        <v>2000</v>
      </c>
      <c r="F22" s="295">
        <v>2000</v>
      </c>
      <c r="G22" s="283">
        <f t="shared" si="1"/>
        <v>0</v>
      </c>
    </row>
    <row r="23" spans="1:7" ht="16.5">
      <c r="A23" s="65"/>
      <c r="B23" s="255" t="s">
        <v>276</v>
      </c>
      <c r="C23" s="258">
        <v>2000</v>
      </c>
      <c r="D23" s="295"/>
      <c r="E23" s="178">
        <f t="shared" si="0"/>
        <v>2000</v>
      </c>
      <c r="F23" s="295">
        <v>2000</v>
      </c>
      <c r="G23" s="283">
        <f t="shared" si="1"/>
        <v>0</v>
      </c>
    </row>
    <row r="24" spans="1:7" ht="16.5">
      <c r="A24" s="65"/>
      <c r="B24" s="255" t="s">
        <v>277</v>
      </c>
      <c r="C24" s="258">
        <v>3500</v>
      </c>
      <c r="D24" s="295"/>
      <c r="E24" s="178">
        <f t="shared" si="0"/>
        <v>3500</v>
      </c>
      <c r="F24" s="295">
        <v>3500</v>
      </c>
      <c r="G24" s="283">
        <f t="shared" si="1"/>
        <v>0</v>
      </c>
    </row>
    <row r="25" spans="1:7" ht="16.5">
      <c r="A25" s="65"/>
      <c r="B25" s="255" t="s">
        <v>278</v>
      </c>
      <c r="C25" s="258">
        <v>1000</v>
      </c>
      <c r="D25" s="295"/>
      <c r="E25" s="178">
        <f t="shared" si="0"/>
        <v>1000</v>
      </c>
      <c r="F25" s="295">
        <v>1000</v>
      </c>
      <c r="G25" s="283">
        <f t="shared" si="1"/>
        <v>0</v>
      </c>
    </row>
    <row r="26" spans="1:7" ht="16.5">
      <c r="A26" s="78"/>
      <c r="B26" s="319" t="s">
        <v>279</v>
      </c>
      <c r="C26" s="320">
        <v>500</v>
      </c>
      <c r="D26" s="295"/>
      <c r="E26" s="178">
        <f t="shared" si="0"/>
        <v>500</v>
      </c>
      <c r="F26" s="295">
        <v>500</v>
      </c>
      <c r="G26" s="283">
        <f t="shared" si="1"/>
        <v>0</v>
      </c>
    </row>
    <row r="27" spans="1:7" ht="33">
      <c r="A27" s="318"/>
      <c r="B27" s="306" t="s">
        <v>326</v>
      </c>
      <c r="C27" s="678">
        <v>14000</v>
      </c>
      <c r="D27" s="386"/>
      <c r="E27" s="273">
        <f t="shared" si="0"/>
        <v>14000</v>
      </c>
      <c r="F27" s="679">
        <v>14000</v>
      </c>
      <c r="G27" s="283">
        <f t="shared" si="1"/>
        <v>0</v>
      </c>
    </row>
    <row r="28" spans="1:7" ht="16.5">
      <c r="A28" s="10"/>
      <c r="B28" s="184" t="s">
        <v>572</v>
      </c>
      <c r="C28" s="299">
        <v>200</v>
      </c>
      <c r="D28" s="178"/>
      <c r="E28" s="178">
        <f t="shared" si="0"/>
        <v>200</v>
      </c>
      <c r="F28" s="178">
        <v>200</v>
      </c>
      <c r="G28" s="283">
        <f t="shared" si="1"/>
        <v>0</v>
      </c>
    </row>
    <row r="29" spans="1:7" ht="49.5">
      <c r="A29" s="10"/>
      <c r="B29" s="275" t="s">
        <v>291</v>
      </c>
      <c r="C29" s="297">
        <v>120000</v>
      </c>
      <c r="D29" s="273"/>
      <c r="E29" s="273">
        <f t="shared" si="0"/>
        <v>120000</v>
      </c>
      <c r="F29" s="273">
        <v>0</v>
      </c>
      <c r="G29" s="387">
        <f t="shared" si="1"/>
        <v>120000</v>
      </c>
    </row>
    <row r="30" spans="1:7" ht="16.5" customHeight="1">
      <c r="A30" s="83"/>
      <c r="B30" s="72"/>
      <c r="C30" s="296"/>
      <c r="D30" s="127"/>
      <c r="E30" s="185"/>
      <c r="F30" s="9"/>
      <c r="G30" s="283">
        <f t="shared" si="1"/>
        <v>0</v>
      </c>
    </row>
    <row r="31" spans="1:7" ht="16.5">
      <c r="A31" s="288">
        <v>6</v>
      </c>
      <c r="B31" s="68" t="s">
        <v>220</v>
      </c>
      <c r="C31" s="384">
        <f>SUM(C32:C42)</f>
        <v>2690301</v>
      </c>
      <c r="D31" s="384">
        <f>SUM(D32:D42)</f>
        <v>129903</v>
      </c>
      <c r="E31" s="185">
        <f t="shared" si="0"/>
        <v>2820204</v>
      </c>
      <c r="F31" s="289">
        <f>SUM(F32:F42)</f>
        <v>0</v>
      </c>
      <c r="G31" s="283">
        <f t="shared" si="1"/>
        <v>2820204</v>
      </c>
    </row>
    <row r="32" spans="1:7" ht="33">
      <c r="A32" s="204"/>
      <c r="B32" s="208" t="s">
        <v>294</v>
      </c>
      <c r="C32" s="297">
        <v>254905</v>
      </c>
      <c r="D32" s="273"/>
      <c r="E32" s="273">
        <f t="shared" si="0"/>
        <v>254905</v>
      </c>
      <c r="F32" s="273"/>
      <c r="G32" s="561">
        <f t="shared" si="1"/>
        <v>254905</v>
      </c>
    </row>
    <row r="33" spans="1:7" ht="49.5">
      <c r="A33" s="10"/>
      <c r="B33" s="275" t="s">
        <v>300</v>
      </c>
      <c r="C33" s="297">
        <v>298223</v>
      </c>
      <c r="D33" s="273"/>
      <c r="E33" s="273">
        <f t="shared" si="0"/>
        <v>298223</v>
      </c>
      <c r="F33" s="273"/>
      <c r="G33" s="561">
        <f t="shared" si="1"/>
        <v>298223</v>
      </c>
    </row>
    <row r="34" spans="1:7" ht="35.25" customHeight="1">
      <c r="A34" s="10"/>
      <c r="B34" s="275" t="s">
        <v>295</v>
      </c>
      <c r="C34" s="273">
        <v>5507</v>
      </c>
      <c r="D34" s="273">
        <v>129818</v>
      </c>
      <c r="E34" s="273">
        <f t="shared" si="0"/>
        <v>135325</v>
      </c>
      <c r="F34" s="273"/>
      <c r="G34" s="561">
        <f t="shared" si="1"/>
        <v>135325</v>
      </c>
    </row>
    <row r="35" spans="1:7" ht="33">
      <c r="A35" s="10"/>
      <c r="B35" s="275" t="s">
        <v>321</v>
      </c>
      <c r="C35" s="273">
        <v>8500</v>
      </c>
      <c r="D35" s="273"/>
      <c r="E35" s="273">
        <f t="shared" si="0"/>
        <v>8500</v>
      </c>
      <c r="F35" s="273"/>
      <c r="G35" s="561">
        <f t="shared" si="1"/>
        <v>8500</v>
      </c>
    </row>
    <row r="36" spans="1:7" ht="33">
      <c r="A36" s="10"/>
      <c r="B36" s="208" t="s">
        <v>296</v>
      </c>
      <c r="C36" s="273">
        <v>909254</v>
      </c>
      <c r="D36" s="273"/>
      <c r="E36" s="273">
        <f t="shared" si="0"/>
        <v>909254</v>
      </c>
      <c r="F36" s="273"/>
      <c r="G36" s="561">
        <f t="shared" si="1"/>
        <v>909254</v>
      </c>
    </row>
    <row r="37" spans="1:7" ht="16.5">
      <c r="A37" s="17"/>
      <c r="B37" s="276" t="s">
        <v>297</v>
      </c>
      <c r="C37" s="305">
        <v>1001702</v>
      </c>
      <c r="D37" s="305"/>
      <c r="E37" s="273">
        <f t="shared" si="0"/>
        <v>1001702</v>
      </c>
      <c r="F37" s="305"/>
      <c r="G37" s="561">
        <f t="shared" si="1"/>
        <v>1001702</v>
      </c>
    </row>
    <row r="38" spans="1:7" ht="49.5">
      <c r="A38" s="10"/>
      <c r="B38" s="275" t="s">
        <v>292</v>
      </c>
      <c r="C38" s="273">
        <v>136476</v>
      </c>
      <c r="D38" s="273"/>
      <c r="E38" s="273">
        <f t="shared" si="0"/>
        <v>136476</v>
      </c>
      <c r="F38" s="273"/>
      <c r="G38" s="561">
        <f t="shared" si="1"/>
        <v>136476</v>
      </c>
    </row>
    <row r="39" spans="1:7" ht="33">
      <c r="A39" s="17"/>
      <c r="B39" s="316" t="s">
        <v>505</v>
      </c>
      <c r="C39" s="305">
        <v>55937</v>
      </c>
      <c r="D39" s="305"/>
      <c r="E39" s="273">
        <f t="shared" si="0"/>
        <v>55937</v>
      </c>
      <c r="F39" s="305"/>
      <c r="G39" s="561">
        <f t="shared" si="1"/>
        <v>55937</v>
      </c>
    </row>
    <row r="40" spans="1:7" ht="49.5">
      <c r="A40" s="10"/>
      <c r="B40" s="184" t="s">
        <v>298</v>
      </c>
      <c r="C40" s="273">
        <v>2997</v>
      </c>
      <c r="D40" s="273">
        <v>85</v>
      </c>
      <c r="E40" s="273">
        <f t="shared" si="0"/>
        <v>3082</v>
      </c>
      <c r="F40" s="273"/>
      <c r="G40" s="561">
        <f t="shared" si="1"/>
        <v>3082</v>
      </c>
    </row>
    <row r="41" spans="1:7" ht="16.5">
      <c r="A41" s="627"/>
      <c r="B41" s="184" t="s">
        <v>507</v>
      </c>
      <c r="C41" s="273">
        <v>1000</v>
      </c>
      <c r="D41" s="273"/>
      <c r="E41" s="273">
        <f t="shared" si="0"/>
        <v>1000</v>
      </c>
      <c r="F41" s="273"/>
      <c r="G41" s="561">
        <f t="shared" si="1"/>
        <v>1000</v>
      </c>
    </row>
    <row r="42" spans="1:7" ht="17.25" thickBot="1">
      <c r="A42" s="281"/>
      <c r="B42" s="628" t="s">
        <v>555</v>
      </c>
      <c r="C42" s="629">
        <v>15800</v>
      </c>
      <c r="D42" s="629"/>
      <c r="E42" s="629">
        <f t="shared" si="0"/>
        <v>15800</v>
      </c>
      <c r="F42" s="629"/>
      <c r="G42" s="613">
        <f t="shared" si="1"/>
        <v>15800</v>
      </c>
    </row>
    <row r="43" spans="1:7" ht="16.5">
      <c r="A43" s="105">
        <v>7</v>
      </c>
      <c r="B43" s="601" t="s">
        <v>98</v>
      </c>
      <c r="C43" s="602">
        <f>SUM(C44:C50)</f>
        <v>8428</v>
      </c>
      <c r="D43" s="602">
        <f>SUM(D44:D50)</f>
        <v>0</v>
      </c>
      <c r="E43" s="603">
        <f t="shared" si="0"/>
        <v>8428</v>
      </c>
      <c r="F43" s="602">
        <f>SUM(F44:F50)</f>
        <v>8428</v>
      </c>
      <c r="G43" s="414">
        <f t="shared" si="1"/>
        <v>0</v>
      </c>
    </row>
    <row r="44" spans="1:7" ht="33">
      <c r="A44" s="10"/>
      <c r="B44" s="306" t="s">
        <v>286</v>
      </c>
      <c r="C44" s="178">
        <v>4000</v>
      </c>
      <c r="D44" s="178">
        <v>0</v>
      </c>
      <c r="E44" s="178">
        <f t="shared" si="0"/>
        <v>4000</v>
      </c>
      <c r="F44" s="295">
        <v>4000</v>
      </c>
      <c r="G44" s="415">
        <f t="shared" si="1"/>
        <v>0</v>
      </c>
    </row>
    <row r="45" spans="1:7" ht="33">
      <c r="A45" s="10"/>
      <c r="B45" s="306" t="s">
        <v>280</v>
      </c>
      <c r="C45" s="178">
        <v>1250</v>
      </c>
      <c r="D45" s="178">
        <v>800</v>
      </c>
      <c r="E45" s="178">
        <f t="shared" si="0"/>
        <v>2050</v>
      </c>
      <c r="F45" s="295">
        <v>2050</v>
      </c>
      <c r="G45" s="415">
        <f t="shared" si="1"/>
        <v>0</v>
      </c>
    </row>
    <row r="46" spans="1:7" ht="16.5">
      <c r="A46" s="10"/>
      <c r="B46" s="306" t="s">
        <v>282</v>
      </c>
      <c r="C46" s="178">
        <v>178</v>
      </c>
      <c r="D46" s="178">
        <v>0</v>
      </c>
      <c r="E46" s="178">
        <f t="shared" si="0"/>
        <v>178</v>
      </c>
      <c r="F46" s="295">
        <v>178</v>
      </c>
      <c r="G46" s="415">
        <f t="shared" si="1"/>
        <v>0</v>
      </c>
    </row>
    <row r="47" spans="1:7" ht="16.5">
      <c r="A47" s="10"/>
      <c r="B47" s="306" t="s">
        <v>283</v>
      </c>
      <c r="C47" s="178">
        <v>800</v>
      </c>
      <c r="D47" s="178"/>
      <c r="E47" s="178">
        <f t="shared" si="0"/>
        <v>800</v>
      </c>
      <c r="F47" s="295">
        <v>800</v>
      </c>
      <c r="G47" s="415">
        <f t="shared" si="1"/>
        <v>0</v>
      </c>
    </row>
    <row r="48" spans="1:7" ht="16.5">
      <c r="A48" s="10"/>
      <c r="B48" s="306" t="s">
        <v>284</v>
      </c>
      <c r="C48" s="178">
        <v>150</v>
      </c>
      <c r="D48" s="178"/>
      <c r="E48" s="178">
        <f t="shared" si="0"/>
        <v>150</v>
      </c>
      <c r="F48" s="295">
        <v>150</v>
      </c>
      <c r="G48" s="415">
        <f t="shared" si="1"/>
        <v>0</v>
      </c>
    </row>
    <row r="49" spans="1:7" ht="33">
      <c r="A49" s="17"/>
      <c r="B49" s="600" t="s">
        <v>285</v>
      </c>
      <c r="C49" s="305">
        <v>800</v>
      </c>
      <c r="D49" s="305">
        <v>-800</v>
      </c>
      <c r="E49" s="305">
        <f t="shared" si="0"/>
        <v>0</v>
      </c>
      <c r="F49" s="679">
        <v>0</v>
      </c>
      <c r="G49" s="680">
        <f t="shared" si="1"/>
        <v>0</v>
      </c>
    </row>
    <row r="50" spans="1:7" ht="33">
      <c r="A50" s="10"/>
      <c r="B50" s="306" t="s">
        <v>281</v>
      </c>
      <c r="C50" s="178">
        <v>1250</v>
      </c>
      <c r="D50" s="178"/>
      <c r="E50" s="178">
        <f t="shared" si="0"/>
        <v>1250</v>
      </c>
      <c r="F50" s="295">
        <v>1250</v>
      </c>
      <c r="G50" s="210">
        <f t="shared" si="1"/>
        <v>0</v>
      </c>
    </row>
    <row r="51" spans="1:7" ht="16.5" customHeight="1">
      <c r="A51" s="285"/>
      <c r="B51" s="127"/>
      <c r="C51" s="127"/>
      <c r="D51" s="127"/>
      <c r="E51" s="185"/>
      <c r="F51" s="9"/>
      <c r="G51" s="210">
        <f t="shared" si="1"/>
        <v>0</v>
      </c>
    </row>
    <row r="52" spans="1:7" ht="16.5" customHeight="1">
      <c r="A52" s="10">
        <v>8</v>
      </c>
      <c r="B52" s="21" t="s">
        <v>97</v>
      </c>
      <c r="C52" s="185">
        <f>SUM(C53:C54)</f>
        <v>450</v>
      </c>
      <c r="D52" s="185">
        <f>SUM(D53:D54)</f>
        <v>0</v>
      </c>
      <c r="E52" s="185">
        <f t="shared" si="0"/>
        <v>450</v>
      </c>
      <c r="F52" s="185">
        <f>SUM(F53:F54)</f>
        <v>0</v>
      </c>
      <c r="G52" s="210">
        <f t="shared" si="1"/>
        <v>450</v>
      </c>
    </row>
    <row r="53" spans="1:7" ht="16.5" customHeight="1">
      <c r="A53" s="10"/>
      <c r="B53" s="184" t="s">
        <v>274</v>
      </c>
      <c r="C53" s="178">
        <v>200</v>
      </c>
      <c r="D53" s="178">
        <v>90</v>
      </c>
      <c r="E53" s="178">
        <f t="shared" si="0"/>
        <v>290</v>
      </c>
      <c r="F53" s="178"/>
      <c r="G53" s="415">
        <f t="shared" si="1"/>
        <v>290</v>
      </c>
    </row>
    <row r="54" spans="1:7" ht="16.5" customHeight="1">
      <c r="A54" s="10"/>
      <c r="B54" s="184" t="s">
        <v>275</v>
      </c>
      <c r="C54" s="178">
        <v>250</v>
      </c>
      <c r="D54" s="178">
        <v>-90</v>
      </c>
      <c r="E54" s="178">
        <f t="shared" si="0"/>
        <v>160</v>
      </c>
      <c r="F54" s="178"/>
      <c r="G54" s="415">
        <f t="shared" si="1"/>
        <v>160</v>
      </c>
    </row>
    <row r="55" spans="1:7" ht="16.5" customHeight="1">
      <c r="A55" s="10"/>
      <c r="B55" s="184"/>
      <c r="C55" s="178"/>
      <c r="D55" s="178"/>
      <c r="E55" s="178"/>
      <c r="F55" s="178"/>
      <c r="G55" s="415">
        <f t="shared" si="1"/>
        <v>0</v>
      </c>
    </row>
    <row r="56" spans="1:7" ht="16.5" customHeight="1">
      <c r="A56" s="10">
        <v>9</v>
      </c>
      <c r="B56" s="293" t="s">
        <v>317</v>
      </c>
      <c r="C56" s="185">
        <f>SUM(C57)</f>
        <v>762</v>
      </c>
      <c r="D56" s="185">
        <f>SUM(D57)</f>
        <v>0</v>
      </c>
      <c r="E56" s="185">
        <f>SUM(E57)</f>
        <v>762</v>
      </c>
      <c r="F56" s="185">
        <f>SUM(F57)</f>
        <v>0</v>
      </c>
      <c r="G56" s="210">
        <f t="shared" si="1"/>
        <v>762</v>
      </c>
    </row>
    <row r="57" spans="1:7" ht="16.5" customHeight="1">
      <c r="A57" s="10"/>
      <c r="B57" s="184" t="s">
        <v>506</v>
      </c>
      <c r="C57" s="178">
        <v>762</v>
      </c>
      <c r="D57" s="178"/>
      <c r="E57" s="178">
        <f>SUM(C57:D57)</f>
        <v>762</v>
      </c>
      <c r="F57" s="178"/>
      <c r="G57" s="415">
        <f t="shared" si="1"/>
        <v>762</v>
      </c>
    </row>
    <row r="58" spans="1:7" ht="16.5" customHeight="1">
      <c r="A58" s="10"/>
      <c r="B58" s="306"/>
      <c r="C58" s="411"/>
      <c r="D58" s="411"/>
      <c r="E58" s="178">
        <f t="shared" si="0"/>
        <v>0</v>
      </c>
      <c r="F58" s="295"/>
      <c r="G58" s="415">
        <f t="shared" si="1"/>
        <v>0</v>
      </c>
    </row>
    <row r="59" spans="1:14" ht="16.5">
      <c r="A59" s="10">
        <v>10</v>
      </c>
      <c r="B59" s="21" t="s">
        <v>416</v>
      </c>
      <c r="C59" s="185">
        <f>SUM(C60:C60)</f>
        <v>5000</v>
      </c>
      <c r="D59" s="185">
        <f>SUM(D60:D60)</f>
        <v>0</v>
      </c>
      <c r="E59" s="185">
        <f t="shared" si="0"/>
        <v>5000</v>
      </c>
      <c r="F59" s="185">
        <f>SUM(F60:F60)</f>
        <v>0</v>
      </c>
      <c r="G59" s="210">
        <f t="shared" si="1"/>
        <v>5000</v>
      </c>
      <c r="N59" s="3"/>
    </row>
    <row r="60" spans="1:14" ht="16.5">
      <c r="A60" s="10"/>
      <c r="B60" s="184" t="s">
        <v>48</v>
      </c>
      <c r="C60" s="178">
        <v>5000</v>
      </c>
      <c r="D60" s="178"/>
      <c r="E60" s="178">
        <f t="shared" si="0"/>
        <v>5000</v>
      </c>
      <c r="F60" s="178"/>
      <c r="G60" s="415">
        <f t="shared" si="1"/>
        <v>5000</v>
      </c>
      <c r="N60" s="3"/>
    </row>
    <row r="61" spans="1:14" ht="16.5">
      <c r="A61" s="10"/>
      <c r="B61" s="171"/>
      <c r="C61" s="178"/>
      <c r="D61" s="178"/>
      <c r="E61" s="185"/>
      <c r="F61" s="178"/>
      <c r="G61" s="210">
        <f t="shared" si="1"/>
        <v>0</v>
      </c>
      <c r="N61" s="3"/>
    </row>
    <row r="62" spans="1:14" ht="16.5">
      <c r="A62" s="10"/>
      <c r="B62" s="412" t="s">
        <v>20</v>
      </c>
      <c r="C62" s="300">
        <f>SUM(C7+C14+C17+C20+C31+C43+C59+C52+C4+C56)</f>
        <v>3250624</v>
      </c>
      <c r="D62" s="300">
        <f>SUM(D7+D14+D17+D20+D31+D43+D59+D52+D4+D56)</f>
        <v>94801</v>
      </c>
      <c r="E62" s="300">
        <f>SUM(E7+E14+E17+E20+E31+E43+E59+E52+E4+E56)</f>
        <v>3345425</v>
      </c>
      <c r="F62" s="300">
        <f>SUM(F7+F14+F17+F20+F31+F43+F59+F52+F4+F56)</f>
        <v>32428</v>
      </c>
      <c r="G62" s="649">
        <f>SUM(G7+G14+G17+G20+G31+G43+G59+G52+G4+G56)</f>
        <v>3312997</v>
      </c>
      <c r="N62" s="3"/>
    </row>
    <row r="63" spans="1:7" s="16" customFormat="1" ht="15" customHeight="1">
      <c r="A63" s="830" t="s">
        <v>50</v>
      </c>
      <c r="B63" s="831"/>
      <c r="C63" s="185"/>
      <c r="D63" s="185"/>
      <c r="E63" s="185">
        <f t="shared" si="0"/>
        <v>0</v>
      </c>
      <c r="F63" s="178"/>
      <c r="G63" s="210">
        <f t="shared" si="1"/>
        <v>0</v>
      </c>
    </row>
    <row r="64" spans="1:7" s="16" customFormat="1" ht="16.5">
      <c r="A64" s="10"/>
      <c r="B64" s="127"/>
      <c r="C64" s="185"/>
      <c r="D64" s="185"/>
      <c r="E64" s="185">
        <f t="shared" si="0"/>
        <v>0</v>
      </c>
      <c r="F64" s="178"/>
      <c r="G64" s="210">
        <f t="shared" si="1"/>
        <v>0</v>
      </c>
    </row>
    <row r="65" spans="1:7" s="16" customFormat="1" ht="15">
      <c r="A65" s="10">
        <v>1</v>
      </c>
      <c r="B65" s="127" t="s">
        <v>199</v>
      </c>
      <c r="C65" s="185">
        <f>SUM(C66:C70)</f>
        <v>4561</v>
      </c>
      <c r="D65" s="185">
        <f>SUM(D66:D70)</f>
        <v>60</v>
      </c>
      <c r="E65" s="185">
        <f t="shared" si="0"/>
        <v>4621</v>
      </c>
      <c r="F65" s="185">
        <f>SUM(F66:F70)</f>
        <v>0</v>
      </c>
      <c r="G65" s="210">
        <f t="shared" si="1"/>
        <v>4621</v>
      </c>
    </row>
    <row r="66" spans="1:7" s="16" customFormat="1" ht="16.5">
      <c r="A66" s="10"/>
      <c r="B66" s="184" t="s">
        <v>200</v>
      </c>
      <c r="C66" s="178">
        <v>2581</v>
      </c>
      <c r="D66" s="178">
        <v>200</v>
      </c>
      <c r="E66" s="178">
        <f t="shared" si="0"/>
        <v>2781</v>
      </c>
      <c r="F66" s="178"/>
      <c r="G66" s="415">
        <f t="shared" si="1"/>
        <v>2781</v>
      </c>
    </row>
    <row r="67" spans="1:7" s="16" customFormat="1" ht="16.5">
      <c r="A67" s="10"/>
      <c r="B67" s="184" t="s">
        <v>215</v>
      </c>
      <c r="C67" s="178">
        <v>1100</v>
      </c>
      <c r="D67" s="178"/>
      <c r="E67" s="178">
        <f t="shared" si="0"/>
        <v>1100</v>
      </c>
      <c r="F67" s="178"/>
      <c r="G67" s="415">
        <f t="shared" si="1"/>
        <v>1100</v>
      </c>
    </row>
    <row r="68" spans="1:7" s="16" customFormat="1" ht="16.5">
      <c r="A68" s="10"/>
      <c r="B68" s="184" t="s">
        <v>489</v>
      </c>
      <c r="C68" s="178">
        <v>380</v>
      </c>
      <c r="D68" s="178">
        <v>0</v>
      </c>
      <c r="E68" s="178">
        <f t="shared" si="0"/>
        <v>380</v>
      </c>
      <c r="F68" s="178"/>
      <c r="G68" s="415">
        <f t="shared" si="1"/>
        <v>380</v>
      </c>
    </row>
    <row r="69" spans="1:7" s="16" customFormat="1" ht="16.5">
      <c r="A69" s="10"/>
      <c r="B69" s="184" t="s">
        <v>216</v>
      </c>
      <c r="C69" s="178">
        <v>200</v>
      </c>
      <c r="D69" s="178">
        <v>-54</v>
      </c>
      <c r="E69" s="178">
        <f t="shared" si="0"/>
        <v>146</v>
      </c>
      <c r="F69" s="178"/>
      <c r="G69" s="415">
        <f t="shared" si="1"/>
        <v>146</v>
      </c>
    </row>
    <row r="70" spans="1:7" s="16" customFormat="1" ht="16.5">
      <c r="A70" s="10"/>
      <c r="B70" s="184" t="s">
        <v>201</v>
      </c>
      <c r="C70" s="178">
        <v>300</v>
      </c>
      <c r="D70" s="178">
        <v>-86</v>
      </c>
      <c r="E70" s="178">
        <f t="shared" si="0"/>
        <v>214</v>
      </c>
      <c r="F70" s="178"/>
      <c r="G70" s="415">
        <f t="shared" si="1"/>
        <v>214</v>
      </c>
    </row>
    <row r="71" spans="1:7" s="16" customFormat="1" ht="16.5">
      <c r="A71" s="10"/>
      <c r="B71" s="171"/>
      <c r="C71" s="178"/>
      <c r="D71" s="178"/>
      <c r="E71" s="178"/>
      <c r="F71" s="178"/>
      <c r="G71" s="415">
        <f t="shared" si="1"/>
        <v>0</v>
      </c>
    </row>
    <row r="72" spans="1:7" s="74" customFormat="1" ht="16.5">
      <c r="A72" s="10">
        <v>2</v>
      </c>
      <c r="B72" s="127" t="s">
        <v>166</v>
      </c>
      <c r="C72" s="185">
        <f>SUM(C73:C77)</f>
        <v>4005</v>
      </c>
      <c r="D72" s="185">
        <f>SUM(D73:D77)</f>
        <v>0</v>
      </c>
      <c r="E72" s="185">
        <f t="shared" si="0"/>
        <v>4005</v>
      </c>
      <c r="F72" s="185">
        <f>SUM(F73:F77)</f>
        <v>0</v>
      </c>
      <c r="G72" s="210">
        <f t="shared" si="1"/>
        <v>4005</v>
      </c>
    </row>
    <row r="73" spans="1:7" s="74" customFormat="1" ht="16.5">
      <c r="A73" s="10"/>
      <c r="B73" s="208" t="s">
        <v>301</v>
      </c>
      <c r="C73" s="178">
        <v>1430</v>
      </c>
      <c r="D73" s="178"/>
      <c r="E73" s="178">
        <f>SUM(C73:D73)</f>
        <v>1430</v>
      </c>
      <c r="F73" s="279">
        <v>0</v>
      </c>
      <c r="G73" s="415">
        <f t="shared" si="1"/>
        <v>1430</v>
      </c>
    </row>
    <row r="74" spans="1:7" s="74" customFormat="1" ht="16.5">
      <c r="A74" s="10"/>
      <c r="B74" s="208" t="s">
        <v>302</v>
      </c>
      <c r="C74" s="178">
        <v>570</v>
      </c>
      <c r="D74" s="178"/>
      <c r="E74" s="178">
        <f t="shared" si="0"/>
        <v>570</v>
      </c>
      <c r="F74" s="279"/>
      <c r="G74" s="415">
        <f t="shared" si="1"/>
        <v>570</v>
      </c>
    </row>
    <row r="75" spans="1:7" s="74" customFormat="1" ht="16.5">
      <c r="A75" s="10"/>
      <c r="B75" s="208" t="s">
        <v>222</v>
      </c>
      <c r="C75" s="178">
        <v>1555</v>
      </c>
      <c r="D75" s="178">
        <v>-165</v>
      </c>
      <c r="E75" s="178">
        <f t="shared" si="0"/>
        <v>1390</v>
      </c>
      <c r="F75" s="279"/>
      <c r="G75" s="415">
        <f t="shared" si="1"/>
        <v>1390</v>
      </c>
    </row>
    <row r="76" spans="1:7" s="74" customFormat="1" ht="16.5">
      <c r="A76" s="10"/>
      <c r="B76" s="208" t="s">
        <v>303</v>
      </c>
      <c r="C76" s="178">
        <v>200</v>
      </c>
      <c r="D76" s="178"/>
      <c r="E76" s="178">
        <f t="shared" si="0"/>
        <v>200</v>
      </c>
      <c r="F76" s="279"/>
      <c r="G76" s="415">
        <f t="shared" si="1"/>
        <v>200</v>
      </c>
    </row>
    <row r="77" spans="1:7" s="74" customFormat="1" ht="16.5">
      <c r="A77" s="10"/>
      <c r="B77" s="208" t="s">
        <v>499</v>
      </c>
      <c r="C77" s="178">
        <v>250</v>
      </c>
      <c r="D77" s="178">
        <v>165</v>
      </c>
      <c r="E77" s="178">
        <f t="shared" si="0"/>
        <v>415</v>
      </c>
      <c r="F77" s="279"/>
      <c r="G77" s="415">
        <f t="shared" si="1"/>
        <v>415</v>
      </c>
    </row>
    <row r="78" spans="1:7" s="74" customFormat="1" ht="16.5">
      <c r="A78" s="10"/>
      <c r="B78" s="278"/>
      <c r="C78" s="178"/>
      <c r="D78" s="178"/>
      <c r="E78" s="185"/>
      <c r="F78" s="279"/>
      <c r="G78" s="210">
        <f t="shared" si="1"/>
        <v>0</v>
      </c>
    </row>
    <row r="79" spans="1:7" s="16" customFormat="1" ht="15">
      <c r="A79" s="10">
        <v>3</v>
      </c>
      <c r="B79" s="127" t="s">
        <v>197</v>
      </c>
      <c r="C79" s="185">
        <f>SUM(C80:C90)</f>
        <v>22434</v>
      </c>
      <c r="D79" s="185">
        <f>SUM(D80:D90)</f>
        <v>226</v>
      </c>
      <c r="E79" s="185">
        <f>SUM(E80:E90)</f>
        <v>22660</v>
      </c>
      <c r="F79" s="185">
        <f>SUM(F80)</f>
        <v>0</v>
      </c>
      <c r="G79" s="210">
        <f t="shared" si="1"/>
        <v>22660</v>
      </c>
    </row>
    <row r="80" spans="1:7" s="16" customFormat="1" ht="16.5">
      <c r="A80" s="10"/>
      <c r="B80" s="208" t="s">
        <v>236</v>
      </c>
      <c r="C80" s="178">
        <v>490</v>
      </c>
      <c r="D80" s="178">
        <v>-20</v>
      </c>
      <c r="E80" s="178">
        <f aca="true" t="shared" si="2" ref="E80:E150">SUM(C80:D80)</f>
        <v>470</v>
      </c>
      <c r="F80" s="178"/>
      <c r="G80" s="415">
        <f t="shared" si="1"/>
        <v>470</v>
      </c>
    </row>
    <row r="81" spans="1:7" s="16" customFormat="1" ht="16.5">
      <c r="A81" s="10"/>
      <c r="B81" s="208" t="s">
        <v>397</v>
      </c>
      <c r="C81" s="178">
        <v>110</v>
      </c>
      <c r="D81" s="178">
        <v>-2</v>
      </c>
      <c r="E81" s="178">
        <f t="shared" si="2"/>
        <v>108</v>
      </c>
      <c r="F81" s="178"/>
      <c r="G81" s="415">
        <f t="shared" si="1"/>
        <v>108</v>
      </c>
    </row>
    <row r="82" spans="1:7" s="16" customFormat="1" ht="16.5">
      <c r="A82" s="10"/>
      <c r="B82" s="208" t="s">
        <v>398</v>
      </c>
      <c r="C82" s="178">
        <v>671</v>
      </c>
      <c r="D82" s="178"/>
      <c r="E82" s="178">
        <f t="shared" si="2"/>
        <v>671</v>
      </c>
      <c r="F82" s="178"/>
      <c r="G82" s="415">
        <f aca="true" t="shared" si="3" ref="G82:G90">E82-F82</f>
        <v>671</v>
      </c>
    </row>
    <row r="83" spans="1:7" s="16" customFormat="1" ht="16.5">
      <c r="A83" s="10"/>
      <c r="B83" s="208" t="s">
        <v>399</v>
      </c>
      <c r="C83" s="178">
        <v>1300</v>
      </c>
      <c r="D83" s="178"/>
      <c r="E83" s="178">
        <f t="shared" si="2"/>
        <v>1300</v>
      </c>
      <c r="F83" s="178"/>
      <c r="G83" s="415">
        <f t="shared" si="3"/>
        <v>1300</v>
      </c>
    </row>
    <row r="84" spans="1:7" s="16" customFormat="1" ht="16.5">
      <c r="A84" s="10"/>
      <c r="B84" s="208" t="s">
        <v>306</v>
      </c>
      <c r="C84" s="178">
        <v>516</v>
      </c>
      <c r="D84" s="178">
        <v>-34</v>
      </c>
      <c r="E84" s="178">
        <f t="shared" si="2"/>
        <v>482</v>
      </c>
      <c r="F84" s="178"/>
      <c r="G84" s="415">
        <f t="shared" si="3"/>
        <v>482</v>
      </c>
    </row>
    <row r="85" spans="1:7" s="16" customFormat="1" ht="16.5">
      <c r="A85" s="10"/>
      <c r="B85" s="208" t="s">
        <v>400</v>
      </c>
      <c r="C85" s="178">
        <v>10760</v>
      </c>
      <c r="D85" s="178"/>
      <c r="E85" s="178">
        <f t="shared" si="2"/>
        <v>10760</v>
      </c>
      <c r="F85" s="178"/>
      <c r="G85" s="415">
        <f t="shared" si="3"/>
        <v>10760</v>
      </c>
    </row>
    <row r="86" spans="1:7" s="16" customFormat="1" ht="16.5">
      <c r="A86" s="10"/>
      <c r="B86" s="555" t="s">
        <v>401</v>
      </c>
      <c r="C86" s="178">
        <v>2476</v>
      </c>
      <c r="D86" s="178">
        <v>151</v>
      </c>
      <c r="E86" s="178">
        <f t="shared" si="2"/>
        <v>2627</v>
      </c>
      <c r="F86" s="178"/>
      <c r="G86" s="415">
        <f t="shared" si="3"/>
        <v>2627</v>
      </c>
    </row>
    <row r="87" spans="1:7" s="16" customFormat="1" ht="16.5">
      <c r="A87" s="10"/>
      <c r="B87" s="208" t="s">
        <v>222</v>
      </c>
      <c r="C87" s="178">
        <v>306</v>
      </c>
      <c r="D87" s="178">
        <v>131</v>
      </c>
      <c r="E87" s="178">
        <f t="shared" si="2"/>
        <v>437</v>
      </c>
      <c r="F87" s="178"/>
      <c r="G87" s="415">
        <f t="shared" si="3"/>
        <v>437</v>
      </c>
    </row>
    <row r="88" spans="1:7" s="16" customFormat="1" ht="16.5">
      <c r="A88" s="10"/>
      <c r="B88" s="208" t="s">
        <v>402</v>
      </c>
      <c r="C88" s="178">
        <v>17</v>
      </c>
      <c r="D88" s="178"/>
      <c r="E88" s="178">
        <f t="shared" si="2"/>
        <v>17</v>
      </c>
      <c r="F88" s="178"/>
      <c r="G88" s="415">
        <f t="shared" si="3"/>
        <v>17</v>
      </c>
    </row>
    <row r="89" spans="1:7" s="16" customFormat="1" ht="16.5">
      <c r="A89" s="10"/>
      <c r="B89" s="208" t="s">
        <v>558</v>
      </c>
      <c r="C89" s="178">
        <v>1116</v>
      </c>
      <c r="D89" s="178"/>
      <c r="E89" s="178">
        <f t="shared" si="2"/>
        <v>1116</v>
      </c>
      <c r="F89" s="178"/>
      <c r="G89" s="415">
        <f t="shared" si="3"/>
        <v>1116</v>
      </c>
    </row>
    <row r="90" spans="1:7" s="16" customFormat="1" ht="16.5">
      <c r="A90" s="10"/>
      <c r="B90" s="208" t="s">
        <v>403</v>
      </c>
      <c r="C90" s="178">
        <v>4672</v>
      </c>
      <c r="D90" s="178"/>
      <c r="E90" s="178">
        <f t="shared" si="2"/>
        <v>4672</v>
      </c>
      <c r="F90" s="178"/>
      <c r="G90" s="415">
        <f t="shared" si="3"/>
        <v>4672</v>
      </c>
    </row>
    <row r="91" spans="1:7" s="16" customFormat="1" ht="16.5">
      <c r="A91" s="10"/>
      <c r="B91" s="208"/>
      <c r="C91" s="178"/>
      <c r="D91" s="178"/>
      <c r="E91" s="178"/>
      <c r="F91" s="178"/>
      <c r="G91" s="415"/>
    </row>
    <row r="92" spans="1:7" s="16" customFormat="1" ht="15">
      <c r="A92" s="10">
        <v>4</v>
      </c>
      <c r="B92" s="127" t="s">
        <v>164</v>
      </c>
      <c r="C92" s="185">
        <f>SUM(C93:C97)</f>
        <v>57463</v>
      </c>
      <c r="D92" s="185">
        <f>SUM(D93:D97)</f>
        <v>0</v>
      </c>
      <c r="E92" s="185">
        <f aca="true" t="shared" si="4" ref="E92:E97">SUM(C92:D92)</f>
        <v>57463</v>
      </c>
      <c r="F92" s="185">
        <f>SUM(F93:F97)</f>
        <v>255</v>
      </c>
      <c r="G92" s="210">
        <f aca="true" t="shared" si="5" ref="G92:G97">E92-F92</f>
        <v>57208</v>
      </c>
    </row>
    <row r="93" spans="1:7" s="16" customFormat="1" ht="16.5">
      <c r="A93" s="10"/>
      <c r="B93" s="184" t="s">
        <v>245</v>
      </c>
      <c r="C93" s="178">
        <v>3184</v>
      </c>
      <c r="D93" s="178">
        <v>0</v>
      </c>
      <c r="E93" s="178">
        <f t="shared" si="4"/>
        <v>3184</v>
      </c>
      <c r="F93" s="178">
        <v>0</v>
      </c>
      <c r="G93" s="415">
        <f t="shared" si="5"/>
        <v>3184</v>
      </c>
    </row>
    <row r="94" spans="1:7" s="16" customFormat="1" ht="16.5">
      <c r="A94" s="10"/>
      <c r="B94" s="184" t="s">
        <v>246</v>
      </c>
      <c r="C94" s="178">
        <v>53018</v>
      </c>
      <c r="D94" s="178"/>
      <c r="E94" s="178">
        <f t="shared" si="4"/>
        <v>53018</v>
      </c>
      <c r="F94" s="178"/>
      <c r="G94" s="415">
        <f t="shared" si="5"/>
        <v>53018</v>
      </c>
    </row>
    <row r="95" spans="1:7" s="16" customFormat="1" ht="16.5">
      <c r="A95" s="10"/>
      <c r="B95" s="184" t="s">
        <v>222</v>
      </c>
      <c r="C95" s="178">
        <v>416</v>
      </c>
      <c r="D95" s="178"/>
      <c r="E95" s="178">
        <f t="shared" si="4"/>
        <v>416</v>
      </c>
      <c r="F95" s="178"/>
      <c r="G95" s="415">
        <f t="shared" si="5"/>
        <v>416</v>
      </c>
    </row>
    <row r="96" spans="1:7" s="16" customFormat="1" ht="16.5">
      <c r="A96" s="10"/>
      <c r="B96" s="184" t="s">
        <v>559</v>
      </c>
      <c r="C96" s="178">
        <v>590</v>
      </c>
      <c r="D96" s="178"/>
      <c r="E96" s="178">
        <f t="shared" si="4"/>
        <v>590</v>
      </c>
      <c r="F96" s="178"/>
      <c r="G96" s="415">
        <f t="shared" si="5"/>
        <v>590</v>
      </c>
    </row>
    <row r="97" spans="1:7" s="16" customFormat="1" ht="17.25" thickBot="1">
      <c r="A97" s="281"/>
      <c r="B97" s="650" t="s">
        <v>560</v>
      </c>
      <c r="C97" s="317">
        <v>255</v>
      </c>
      <c r="D97" s="317"/>
      <c r="E97" s="317">
        <f t="shared" si="4"/>
        <v>255</v>
      </c>
      <c r="F97" s="317">
        <v>255</v>
      </c>
      <c r="G97" s="604">
        <f t="shared" si="5"/>
        <v>0</v>
      </c>
    </row>
    <row r="98" spans="1:7" s="16" customFormat="1" ht="15">
      <c r="A98" s="17">
        <v>5</v>
      </c>
      <c r="B98" s="291" t="s">
        <v>238</v>
      </c>
      <c r="C98" s="289">
        <f>SUM(C99:C101)</f>
        <v>2714</v>
      </c>
      <c r="D98" s="289">
        <f>SUM(D99:D101)</f>
        <v>0</v>
      </c>
      <c r="E98" s="289">
        <f>SUM(E99:E101)</f>
        <v>2714</v>
      </c>
      <c r="F98" s="289">
        <f>SUM(F99:F101)</f>
        <v>0</v>
      </c>
      <c r="G98" s="594">
        <f>SUM(G99:G101)</f>
        <v>2714</v>
      </c>
    </row>
    <row r="99" spans="1:7" s="16" customFormat="1" ht="16.5">
      <c r="A99" s="10"/>
      <c r="B99" s="208" t="s">
        <v>306</v>
      </c>
      <c r="C99" s="178">
        <v>2040</v>
      </c>
      <c r="D99" s="178"/>
      <c r="E99" s="178">
        <f t="shared" si="2"/>
        <v>2040</v>
      </c>
      <c r="F99" s="178"/>
      <c r="G99" s="415">
        <f aca="true" t="shared" si="6" ref="G99:G152">E99-F99</f>
        <v>2040</v>
      </c>
    </row>
    <row r="100" spans="1:7" s="16" customFormat="1" ht="16.5">
      <c r="A100" s="14"/>
      <c r="B100" s="309" t="s">
        <v>222</v>
      </c>
      <c r="C100" s="614">
        <v>265</v>
      </c>
      <c r="D100" s="614"/>
      <c r="E100" s="178">
        <f t="shared" si="2"/>
        <v>265</v>
      </c>
      <c r="F100" s="614"/>
      <c r="G100" s="415">
        <f t="shared" si="6"/>
        <v>265</v>
      </c>
    </row>
    <row r="101" spans="1:7" s="16" customFormat="1" ht="16.5">
      <c r="A101" s="14"/>
      <c r="B101" s="309" t="s">
        <v>495</v>
      </c>
      <c r="C101" s="614">
        <v>409</v>
      </c>
      <c r="D101" s="614"/>
      <c r="E101" s="614">
        <f t="shared" si="2"/>
        <v>409</v>
      </c>
      <c r="F101" s="614"/>
      <c r="G101" s="648">
        <f t="shared" si="6"/>
        <v>409</v>
      </c>
    </row>
    <row r="102" spans="1:7" s="16" customFormat="1" ht="16.5">
      <c r="A102" s="10"/>
      <c r="B102" s="208"/>
      <c r="C102" s="178"/>
      <c r="D102" s="178"/>
      <c r="E102" s="178"/>
      <c r="F102" s="178"/>
      <c r="G102" s="415"/>
    </row>
    <row r="103" spans="1:7" s="16" customFormat="1" ht="15">
      <c r="A103" s="17">
        <v>6</v>
      </c>
      <c r="B103" s="291" t="s">
        <v>165</v>
      </c>
      <c r="C103" s="289">
        <f>SUM(C104:C106)</f>
        <v>9533</v>
      </c>
      <c r="D103" s="289">
        <f>SUM(D104:D106)</f>
        <v>236</v>
      </c>
      <c r="E103" s="289">
        <f>SUM(E104:E106)</f>
        <v>9769</v>
      </c>
      <c r="F103" s="289">
        <f>SUM(F104:F106)</f>
        <v>0</v>
      </c>
      <c r="G103" s="594">
        <f>SUM(G104:G106)</f>
        <v>9769</v>
      </c>
    </row>
    <row r="104" spans="1:7" s="16" customFormat="1" ht="16.5">
      <c r="A104" s="10"/>
      <c r="B104" s="208" t="s">
        <v>222</v>
      </c>
      <c r="C104" s="178">
        <v>304</v>
      </c>
      <c r="D104" s="178">
        <v>236</v>
      </c>
      <c r="E104" s="178">
        <f>SUM(C104:D104)</f>
        <v>540</v>
      </c>
      <c r="F104" s="178"/>
      <c r="G104" s="415">
        <f>E104-F104</f>
        <v>540</v>
      </c>
    </row>
    <row r="105" spans="1:7" s="16" customFormat="1" ht="16.5">
      <c r="A105" s="10"/>
      <c r="B105" s="208" t="s">
        <v>563</v>
      </c>
      <c r="C105" s="178">
        <v>283</v>
      </c>
      <c r="D105" s="178"/>
      <c r="E105" s="178">
        <f>SUM(C105:D105)</f>
        <v>283</v>
      </c>
      <c r="F105" s="178"/>
      <c r="G105" s="415">
        <f>E105-F105</f>
        <v>283</v>
      </c>
    </row>
    <row r="106" spans="1:7" s="16" customFormat="1" ht="16.5">
      <c r="A106" s="10"/>
      <c r="B106" s="208" t="s">
        <v>403</v>
      </c>
      <c r="C106" s="178">
        <v>8946</v>
      </c>
      <c r="D106" s="178"/>
      <c r="E106" s="178">
        <f>SUM(C106:D106)</f>
        <v>8946</v>
      </c>
      <c r="F106" s="178"/>
      <c r="G106" s="415">
        <f>E106-F106</f>
        <v>8946</v>
      </c>
    </row>
    <row r="107" spans="1:7" s="16" customFormat="1" ht="16.5">
      <c r="A107" s="17"/>
      <c r="B107" s="272"/>
      <c r="C107" s="198"/>
      <c r="D107" s="198"/>
      <c r="E107" s="198"/>
      <c r="F107" s="198"/>
      <c r="G107" s="557"/>
    </row>
    <row r="108" spans="1:7" s="16" customFormat="1" ht="15">
      <c r="A108" s="17">
        <v>7</v>
      </c>
      <c r="B108" s="291" t="s">
        <v>163</v>
      </c>
      <c r="C108" s="289">
        <f>SUM(C109:C116)</f>
        <v>68314</v>
      </c>
      <c r="D108" s="289">
        <f>SUM(D109:D116)</f>
        <v>0</v>
      </c>
      <c r="E108" s="289">
        <f>SUM(E109:E116)</f>
        <v>68314</v>
      </c>
      <c r="F108" s="289">
        <f>SUM(F109:F116)</f>
        <v>0</v>
      </c>
      <c r="G108" s="594">
        <f>SUM(G109:G116)</f>
        <v>68314</v>
      </c>
    </row>
    <row r="109" spans="1:7" s="16" customFormat="1" ht="16.5">
      <c r="A109" s="10"/>
      <c r="B109" s="184" t="s">
        <v>222</v>
      </c>
      <c r="C109" s="178">
        <v>2362</v>
      </c>
      <c r="D109" s="178">
        <v>54</v>
      </c>
      <c r="E109" s="178">
        <f t="shared" si="2"/>
        <v>2416</v>
      </c>
      <c r="F109" s="178"/>
      <c r="G109" s="415">
        <f t="shared" si="6"/>
        <v>2416</v>
      </c>
    </row>
    <row r="110" spans="1:7" s="16" customFormat="1" ht="16.5">
      <c r="A110" s="10"/>
      <c r="B110" s="184" t="s">
        <v>307</v>
      </c>
      <c r="C110" s="178">
        <v>695</v>
      </c>
      <c r="D110" s="178"/>
      <c r="E110" s="178">
        <f t="shared" si="2"/>
        <v>695</v>
      </c>
      <c r="F110" s="178"/>
      <c r="G110" s="415">
        <f t="shared" si="6"/>
        <v>695</v>
      </c>
    </row>
    <row r="111" spans="1:7" s="16" customFormat="1" ht="16.5">
      <c r="A111" s="10"/>
      <c r="B111" s="184" t="s">
        <v>308</v>
      </c>
      <c r="C111" s="178">
        <v>310</v>
      </c>
      <c r="D111" s="178"/>
      <c r="E111" s="178">
        <f t="shared" si="2"/>
        <v>310</v>
      </c>
      <c r="F111" s="178"/>
      <c r="G111" s="415">
        <f t="shared" si="6"/>
        <v>310</v>
      </c>
    </row>
    <row r="112" spans="1:7" s="16" customFormat="1" ht="16.5">
      <c r="A112" s="10"/>
      <c r="B112" s="184" t="s">
        <v>404</v>
      </c>
      <c r="C112" s="178">
        <v>708</v>
      </c>
      <c r="D112" s="178"/>
      <c r="E112" s="178">
        <f t="shared" si="2"/>
        <v>708</v>
      </c>
      <c r="F112" s="178"/>
      <c r="G112" s="415">
        <f t="shared" si="6"/>
        <v>708</v>
      </c>
    </row>
    <row r="113" spans="1:7" s="16" customFormat="1" ht="16.5">
      <c r="A113" s="10"/>
      <c r="B113" s="184" t="s">
        <v>561</v>
      </c>
      <c r="C113" s="178">
        <v>350</v>
      </c>
      <c r="D113" s="178">
        <v>-54</v>
      </c>
      <c r="E113" s="178">
        <f t="shared" si="2"/>
        <v>296</v>
      </c>
      <c r="F113" s="178"/>
      <c r="G113" s="415">
        <f t="shared" si="6"/>
        <v>296</v>
      </c>
    </row>
    <row r="114" spans="1:7" s="16" customFormat="1" ht="16.5">
      <c r="A114" s="10"/>
      <c r="B114" s="184" t="s">
        <v>562</v>
      </c>
      <c r="C114" s="178">
        <v>3400</v>
      </c>
      <c r="D114" s="178"/>
      <c r="E114" s="178">
        <f t="shared" si="2"/>
        <v>3400</v>
      </c>
      <c r="F114" s="178"/>
      <c r="G114" s="415">
        <f t="shared" si="6"/>
        <v>3400</v>
      </c>
    </row>
    <row r="115" spans="1:7" s="16" customFormat="1" ht="16.5">
      <c r="A115" s="10"/>
      <c r="B115" s="184" t="s">
        <v>487</v>
      </c>
      <c r="C115" s="178">
        <v>53283</v>
      </c>
      <c r="D115" s="178"/>
      <c r="E115" s="178">
        <f t="shared" si="2"/>
        <v>53283</v>
      </c>
      <c r="F115" s="178"/>
      <c r="G115" s="415">
        <f t="shared" si="6"/>
        <v>53283</v>
      </c>
    </row>
    <row r="116" spans="1:7" s="16" customFormat="1" ht="16.5">
      <c r="A116" s="10"/>
      <c r="B116" s="184" t="s">
        <v>488</v>
      </c>
      <c r="C116" s="178">
        <v>7206</v>
      </c>
      <c r="D116" s="178"/>
      <c r="E116" s="178">
        <f t="shared" si="2"/>
        <v>7206</v>
      </c>
      <c r="F116" s="178"/>
      <c r="G116" s="415">
        <f t="shared" si="6"/>
        <v>7206</v>
      </c>
    </row>
    <row r="117" spans="1:7" s="16" customFormat="1" ht="16.5">
      <c r="A117" s="10"/>
      <c r="B117" s="171"/>
      <c r="C117" s="178"/>
      <c r="D117" s="178"/>
      <c r="E117" s="178"/>
      <c r="F117" s="178"/>
      <c r="G117" s="415">
        <f t="shared" si="6"/>
        <v>0</v>
      </c>
    </row>
    <row r="118" spans="1:7" s="16" customFormat="1" ht="15">
      <c r="A118" s="10">
        <v>8</v>
      </c>
      <c r="B118" s="127" t="s">
        <v>239</v>
      </c>
      <c r="C118" s="185">
        <f>SUM(C119:C125)</f>
        <v>4105</v>
      </c>
      <c r="D118" s="185">
        <f>SUM(D119:D125)</f>
        <v>0</v>
      </c>
      <c r="E118" s="185">
        <f>SUM(E119:E125)</f>
        <v>4105</v>
      </c>
      <c r="F118" s="185">
        <f>SUM(F119:F125)</f>
        <v>1845</v>
      </c>
      <c r="G118" s="210">
        <f>SUM(G119:G125)</f>
        <v>2260</v>
      </c>
    </row>
    <row r="119" spans="1:7" s="16" customFormat="1" ht="16.5">
      <c r="A119" s="10"/>
      <c r="B119" s="184" t="s">
        <v>311</v>
      </c>
      <c r="C119" s="178">
        <v>234</v>
      </c>
      <c r="D119" s="178"/>
      <c r="E119" s="178">
        <f t="shared" si="2"/>
        <v>234</v>
      </c>
      <c r="F119" s="178">
        <v>234</v>
      </c>
      <c r="G119" s="415">
        <f t="shared" si="6"/>
        <v>0</v>
      </c>
    </row>
    <row r="120" spans="1:7" s="16" customFormat="1" ht="33">
      <c r="A120" s="10"/>
      <c r="B120" s="184" t="s">
        <v>408</v>
      </c>
      <c r="C120" s="178">
        <v>838</v>
      </c>
      <c r="D120" s="178"/>
      <c r="E120" s="178">
        <f t="shared" si="2"/>
        <v>838</v>
      </c>
      <c r="F120" s="178"/>
      <c r="G120" s="415">
        <f t="shared" si="6"/>
        <v>838</v>
      </c>
    </row>
    <row r="121" spans="1:7" s="16" customFormat="1" ht="16.5">
      <c r="A121" s="10"/>
      <c r="B121" s="184" t="s">
        <v>406</v>
      </c>
      <c r="C121" s="178">
        <v>190</v>
      </c>
      <c r="D121" s="178"/>
      <c r="E121" s="178">
        <f t="shared" si="2"/>
        <v>190</v>
      </c>
      <c r="F121" s="178"/>
      <c r="G121" s="415">
        <f t="shared" si="6"/>
        <v>190</v>
      </c>
    </row>
    <row r="122" spans="1:7" s="16" customFormat="1" ht="33">
      <c r="A122" s="10"/>
      <c r="B122" s="184" t="s">
        <v>407</v>
      </c>
      <c r="C122" s="178">
        <v>800</v>
      </c>
      <c r="D122" s="178"/>
      <c r="E122" s="178">
        <f t="shared" si="2"/>
        <v>800</v>
      </c>
      <c r="F122" s="178"/>
      <c r="G122" s="415">
        <f t="shared" si="6"/>
        <v>800</v>
      </c>
    </row>
    <row r="123" spans="1:7" s="16" customFormat="1" ht="16.5">
      <c r="A123" s="10"/>
      <c r="B123" s="184" t="s">
        <v>405</v>
      </c>
      <c r="C123" s="178">
        <v>407</v>
      </c>
      <c r="D123" s="178"/>
      <c r="E123" s="178">
        <f t="shared" si="2"/>
        <v>407</v>
      </c>
      <c r="F123" s="178"/>
      <c r="G123" s="415">
        <f t="shared" si="6"/>
        <v>407</v>
      </c>
    </row>
    <row r="124" spans="1:7" s="16" customFormat="1" ht="16.5">
      <c r="A124" s="10"/>
      <c r="B124" s="184" t="s">
        <v>222</v>
      </c>
      <c r="C124" s="178">
        <v>75</v>
      </c>
      <c r="D124" s="178"/>
      <c r="E124" s="178">
        <f t="shared" si="2"/>
        <v>75</v>
      </c>
      <c r="F124" s="178">
        <v>50</v>
      </c>
      <c r="G124" s="415">
        <f t="shared" si="6"/>
        <v>25</v>
      </c>
    </row>
    <row r="125" spans="1:7" s="16" customFormat="1" ht="16.5">
      <c r="A125" s="10"/>
      <c r="B125" s="184" t="s">
        <v>557</v>
      </c>
      <c r="C125" s="178">
        <v>1561</v>
      </c>
      <c r="D125" s="178"/>
      <c r="E125" s="178">
        <f t="shared" si="2"/>
        <v>1561</v>
      </c>
      <c r="F125" s="178">
        <v>1561</v>
      </c>
      <c r="G125" s="415">
        <f t="shared" si="6"/>
        <v>0</v>
      </c>
    </row>
    <row r="126" spans="1:7" s="16" customFormat="1" ht="16.5">
      <c r="A126" s="10"/>
      <c r="B126" s="184"/>
      <c r="C126" s="178"/>
      <c r="D126" s="178"/>
      <c r="E126" s="178"/>
      <c r="F126" s="178"/>
      <c r="G126" s="415">
        <f t="shared" si="6"/>
        <v>0</v>
      </c>
    </row>
    <row r="127" spans="1:7" s="16" customFormat="1" ht="15">
      <c r="A127" s="10">
        <v>9</v>
      </c>
      <c r="B127" s="280" t="s">
        <v>75</v>
      </c>
      <c r="C127" s="185">
        <f>SUM(C128:C148)</f>
        <v>68111</v>
      </c>
      <c r="D127" s="185">
        <f>SUM(D128:D148)</f>
        <v>0</v>
      </c>
      <c r="E127" s="185">
        <f>SUM(E128:E148)</f>
        <v>68111</v>
      </c>
      <c r="F127" s="185">
        <f>SUM(F128:F148)</f>
        <v>0</v>
      </c>
      <c r="G127" s="210">
        <f>SUM(G128:G148)</f>
        <v>68111</v>
      </c>
    </row>
    <row r="128" spans="1:7" s="16" customFormat="1" ht="16.5">
      <c r="A128" s="10"/>
      <c r="B128" s="184" t="s">
        <v>224</v>
      </c>
      <c r="C128" s="178">
        <v>2500</v>
      </c>
      <c r="D128" s="178"/>
      <c r="E128" s="178">
        <f t="shared" si="2"/>
        <v>2500</v>
      </c>
      <c r="F128" s="178"/>
      <c r="G128" s="415">
        <f t="shared" si="6"/>
        <v>2500</v>
      </c>
    </row>
    <row r="129" spans="1:7" s="16" customFormat="1" ht="16.5">
      <c r="A129" s="10"/>
      <c r="B129" s="184" t="s">
        <v>231</v>
      </c>
      <c r="C129" s="178">
        <v>1200</v>
      </c>
      <c r="D129" s="178"/>
      <c r="E129" s="178">
        <f t="shared" si="2"/>
        <v>1200</v>
      </c>
      <c r="F129" s="178"/>
      <c r="G129" s="415">
        <f t="shared" si="6"/>
        <v>1200</v>
      </c>
    </row>
    <row r="130" spans="1:7" s="16" customFormat="1" ht="16.5">
      <c r="A130" s="10"/>
      <c r="B130" s="184" t="s">
        <v>225</v>
      </c>
      <c r="C130" s="178">
        <v>14749</v>
      </c>
      <c r="D130" s="178"/>
      <c r="E130" s="178">
        <f t="shared" si="2"/>
        <v>14749</v>
      </c>
      <c r="F130" s="178"/>
      <c r="G130" s="415">
        <f t="shared" si="6"/>
        <v>14749</v>
      </c>
    </row>
    <row r="131" spans="1:7" s="16" customFormat="1" ht="16.5">
      <c r="A131" s="10"/>
      <c r="B131" s="184" t="s">
        <v>226</v>
      </c>
      <c r="C131" s="178">
        <v>2623</v>
      </c>
      <c r="D131" s="178"/>
      <c r="E131" s="178">
        <f t="shared" si="2"/>
        <v>2623</v>
      </c>
      <c r="F131" s="178"/>
      <c r="G131" s="415">
        <f t="shared" si="6"/>
        <v>2623</v>
      </c>
    </row>
    <row r="132" spans="1:7" s="16" customFormat="1" ht="16.5">
      <c r="A132" s="10"/>
      <c r="B132" s="184" t="s">
        <v>223</v>
      </c>
      <c r="C132" s="178">
        <v>600</v>
      </c>
      <c r="D132" s="178"/>
      <c r="E132" s="178">
        <f t="shared" si="2"/>
        <v>600</v>
      </c>
      <c r="F132" s="178"/>
      <c r="G132" s="415">
        <f t="shared" si="6"/>
        <v>600</v>
      </c>
    </row>
    <row r="133" spans="1:7" s="16" customFormat="1" ht="16.5">
      <c r="A133" s="10"/>
      <c r="B133" s="184" t="s">
        <v>212</v>
      </c>
      <c r="C133" s="178">
        <v>804</v>
      </c>
      <c r="D133" s="178"/>
      <c r="E133" s="178">
        <f t="shared" si="2"/>
        <v>804</v>
      </c>
      <c r="F133" s="178"/>
      <c r="G133" s="415">
        <f t="shared" si="6"/>
        <v>804</v>
      </c>
    </row>
    <row r="134" spans="1:7" s="16" customFormat="1" ht="33">
      <c r="A134" s="10"/>
      <c r="B134" s="184" t="s">
        <v>496</v>
      </c>
      <c r="C134" s="178">
        <v>19346</v>
      </c>
      <c r="D134" s="178"/>
      <c r="E134" s="178">
        <f t="shared" si="2"/>
        <v>19346</v>
      </c>
      <c r="F134" s="178"/>
      <c r="G134" s="415">
        <f t="shared" si="6"/>
        <v>19346</v>
      </c>
    </row>
    <row r="135" spans="1:7" s="16" customFormat="1" ht="16.5">
      <c r="A135" s="10"/>
      <c r="B135" s="184" t="s">
        <v>566</v>
      </c>
      <c r="C135" s="178">
        <v>1000</v>
      </c>
      <c r="D135" s="178"/>
      <c r="E135" s="178">
        <f t="shared" si="2"/>
        <v>1000</v>
      </c>
      <c r="F135" s="178"/>
      <c r="G135" s="415">
        <f t="shared" si="6"/>
        <v>1000</v>
      </c>
    </row>
    <row r="136" spans="1:7" s="16" customFormat="1" ht="16.5">
      <c r="A136" s="10"/>
      <c r="B136" s="184" t="s">
        <v>221</v>
      </c>
      <c r="C136" s="178">
        <v>8067</v>
      </c>
      <c r="D136" s="178"/>
      <c r="E136" s="178">
        <f t="shared" si="2"/>
        <v>8067</v>
      </c>
      <c r="F136" s="178"/>
      <c r="G136" s="415">
        <f t="shared" si="6"/>
        <v>8067</v>
      </c>
    </row>
    <row r="137" spans="1:7" s="16" customFormat="1" ht="16.5">
      <c r="A137" s="17"/>
      <c r="B137" s="556" t="s">
        <v>213</v>
      </c>
      <c r="C137" s="198">
        <v>659</v>
      </c>
      <c r="D137" s="198"/>
      <c r="E137" s="198">
        <f t="shared" si="2"/>
        <v>659</v>
      </c>
      <c r="F137" s="198"/>
      <c r="G137" s="557">
        <f t="shared" si="6"/>
        <v>659</v>
      </c>
    </row>
    <row r="138" spans="1:7" s="16" customFormat="1" ht="33">
      <c r="A138" s="10"/>
      <c r="B138" s="184" t="s">
        <v>323</v>
      </c>
      <c r="C138" s="178">
        <v>585</v>
      </c>
      <c r="D138" s="178"/>
      <c r="E138" s="178">
        <f t="shared" si="2"/>
        <v>585</v>
      </c>
      <c r="F138" s="178"/>
      <c r="G138" s="415">
        <f t="shared" si="6"/>
        <v>585</v>
      </c>
    </row>
    <row r="139" spans="1:7" s="16" customFormat="1" ht="16.5">
      <c r="A139" s="10"/>
      <c r="B139" s="184" t="s">
        <v>227</v>
      </c>
      <c r="C139" s="178">
        <v>279</v>
      </c>
      <c r="D139" s="178"/>
      <c r="E139" s="178">
        <f t="shared" si="2"/>
        <v>279</v>
      </c>
      <c r="F139" s="178"/>
      <c r="G139" s="415">
        <f t="shared" si="6"/>
        <v>279</v>
      </c>
    </row>
    <row r="140" spans="1:7" s="16" customFormat="1" ht="16.5">
      <c r="A140" s="10"/>
      <c r="B140" s="184" t="s">
        <v>228</v>
      </c>
      <c r="C140" s="178">
        <v>2231</v>
      </c>
      <c r="D140" s="178"/>
      <c r="E140" s="178">
        <f t="shared" si="2"/>
        <v>2231</v>
      </c>
      <c r="F140" s="178"/>
      <c r="G140" s="415">
        <f t="shared" si="6"/>
        <v>2231</v>
      </c>
    </row>
    <row r="141" spans="1:7" s="16" customFormat="1" ht="16.5">
      <c r="A141" s="10"/>
      <c r="B141" s="184" t="s">
        <v>229</v>
      </c>
      <c r="C141" s="178">
        <v>0</v>
      </c>
      <c r="D141" s="178"/>
      <c r="E141" s="178">
        <f t="shared" si="2"/>
        <v>0</v>
      </c>
      <c r="F141" s="178"/>
      <c r="G141" s="415">
        <f t="shared" si="6"/>
        <v>0</v>
      </c>
    </row>
    <row r="142" spans="1:7" s="16" customFormat="1" ht="16.5">
      <c r="A142" s="10"/>
      <c r="B142" s="184" t="s">
        <v>230</v>
      </c>
      <c r="C142" s="178">
        <v>740</v>
      </c>
      <c r="D142" s="178"/>
      <c r="E142" s="178">
        <f t="shared" si="2"/>
        <v>740</v>
      </c>
      <c r="F142" s="178"/>
      <c r="G142" s="415">
        <f t="shared" si="6"/>
        <v>740</v>
      </c>
    </row>
    <row r="143" spans="1:7" s="16" customFormat="1" ht="15.75" customHeight="1">
      <c r="A143" s="10"/>
      <c r="B143" s="184" t="s">
        <v>222</v>
      </c>
      <c r="C143" s="178">
        <v>3621</v>
      </c>
      <c r="D143" s="178"/>
      <c r="E143" s="178">
        <f t="shared" si="2"/>
        <v>3621</v>
      </c>
      <c r="F143" s="178"/>
      <c r="G143" s="415">
        <f t="shared" si="6"/>
        <v>3621</v>
      </c>
    </row>
    <row r="144" spans="1:7" s="16" customFormat="1" ht="15.75" customHeight="1">
      <c r="A144" s="10"/>
      <c r="B144" s="184" t="s">
        <v>410</v>
      </c>
      <c r="C144" s="178">
        <v>2306</v>
      </c>
      <c r="D144" s="178"/>
      <c r="E144" s="178">
        <f t="shared" si="2"/>
        <v>2306</v>
      </c>
      <c r="F144" s="178"/>
      <c r="G144" s="415">
        <f t="shared" si="6"/>
        <v>2306</v>
      </c>
    </row>
    <row r="145" spans="1:7" s="16" customFormat="1" ht="15.75" customHeight="1">
      <c r="A145" s="10"/>
      <c r="B145" s="184" t="s">
        <v>409</v>
      </c>
      <c r="C145" s="178">
        <v>870</v>
      </c>
      <c r="D145" s="178"/>
      <c r="E145" s="178">
        <f t="shared" si="2"/>
        <v>870</v>
      </c>
      <c r="F145" s="178"/>
      <c r="G145" s="415">
        <f t="shared" si="6"/>
        <v>870</v>
      </c>
    </row>
    <row r="146" spans="1:7" s="16" customFormat="1" ht="15.75" customHeight="1">
      <c r="A146" s="10"/>
      <c r="B146" s="184" t="s">
        <v>497</v>
      </c>
      <c r="C146" s="178">
        <v>1286</v>
      </c>
      <c r="D146" s="178"/>
      <c r="E146" s="178">
        <f t="shared" si="2"/>
        <v>1286</v>
      </c>
      <c r="F146" s="178"/>
      <c r="G146" s="415">
        <f t="shared" si="6"/>
        <v>1286</v>
      </c>
    </row>
    <row r="147" spans="1:7" s="16" customFormat="1" ht="15.75" customHeight="1">
      <c r="A147" s="10"/>
      <c r="B147" s="184" t="s">
        <v>564</v>
      </c>
      <c r="C147" s="178">
        <v>4600</v>
      </c>
      <c r="D147" s="178"/>
      <c r="E147" s="178">
        <f t="shared" si="2"/>
        <v>4600</v>
      </c>
      <c r="F147" s="178"/>
      <c r="G147" s="415">
        <f t="shared" si="6"/>
        <v>4600</v>
      </c>
    </row>
    <row r="148" spans="1:7" s="16" customFormat="1" ht="15.75" customHeight="1">
      <c r="A148" s="10"/>
      <c r="B148" s="184" t="s">
        <v>498</v>
      </c>
      <c r="C148" s="178">
        <v>45</v>
      </c>
      <c r="D148" s="178"/>
      <c r="E148" s="178">
        <f t="shared" si="2"/>
        <v>45</v>
      </c>
      <c r="F148" s="178"/>
      <c r="G148" s="415">
        <f t="shared" si="6"/>
        <v>45</v>
      </c>
    </row>
    <row r="149" spans="1:7" s="16" customFormat="1" ht="16.5">
      <c r="A149" s="10"/>
      <c r="B149" s="171"/>
      <c r="C149" s="178"/>
      <c r="D149" s="178"/>
      <c r="E149" s="185"/>
      <c r="F149" s="178"/>
      <c r="G149" s="415">
        <f t="shared" si="6"/>
        <v>0</v>
      </c>
    </row>
    <row r="150" spans="1:14" ht="16.5">
      <c r="A150" s="10"/>
      <c r="B150" s="271" t="s">
        <v>20</v>
      </c>
      <c r="C150" s="185">
        <f>C72+C79+C98+C92+C108+C118+C103+C127+C65</f>
        <v>241240</v>
      </c>
      <c r="D150" s="185">
        <f>D72+D79+D98+D92+D108+D118+D103+D127+D65</f>
        <v>522</v>
      </c>
      <c r="E150" s="185">
        <f t="shared" si="2"/>
        <v>241762</v>
      </c>
      <c r="F150" s="185">
        <f>F72+F79+F98+F92+F108+F118+F103+F127+F65</f>
        <v>2100</v>
      </c>
      <c r="G150" s="210">
        <f t="shared" si="6"/>
        <v>239662</v>
      </c>
      <c r="N150" s="3"/>
    </row>
    <row r="151" spans="1:14" ht="16.5">
      <c r="A151" s="10"/>
      <c r="B151" s="88"/>
      <c r="C151" s="178"/>
      <c r="D151" s="178"/>
      <c r="E151" s="185"/>
      <c r="F151" s="178"/>
      <c r="G151" s="210">
        <f t="shared" si="6"/>
        <v>0</v>
      </c>
      <c r="N151" s="3"/>
    </row>
    <row r="152" spans="1:14" ht="17.25" thickBot="1">
      <c r="A152" s="281"/>
      <c r="B152" s="416" t="s">
        <v>49</v>
      </c>
      <c r="C152" s="417">
        <f>SUM(C62+C150)</f>
        <v>3491864</v>
      </c>
      <c r="D152" s="417">
        <f>SUM(D62+D150)</f>
        <v>95323</v>
      </c>
      <c r="E152" s="417">
        <f>SUM(E62+E150)</f>
        <v>3587187</v>
      </c>
      <c r="F152" s="417">
        <f>SUM(F62+F150)</f>
        <v>34528</v>
      </c>
      <c r="G152" s="413">
        <f t="shared" si="6"/>
        <v>3552659</v>
      </c>
      <c r="N152" s="3"/>
    </row>
    <row r="154" spans="2:14" ht="16.5">
      <c r="B154" s="3"/>
      <c r="N154" s="3"/>
    </row>
  </sheetData>
  <sheetProtection/>
  <mergeCells count="2">
    <mergeCell ref="A63:B63"/>
    <mergeCell ref="A2:B2"/>
  </mergeCells>
  <printOptions/>
  <pageMargins left="0.31496062992125984" right="0.1968503937007874" top="0.66" bottom="0.33" header="0.25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42" max="255" man="1"/>
    <brk id="9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6">
      <selection activeCell="K35" sqref="J35:K35"/>
    </sheetView>
  </sheetViews>
  <sheetFormatPr defaultColWidth="9.140625" defaultRowHeight="12.75"/>
  <cols>
    <col min="1" max="1" width="5.57421875" style="76" customWidth="1"/>
    <col min="2" max="2" width="61.57421875" style="3" customWidth="1"/>
    <col min="3" max="3" width="12.28125" style="3" bestFit="1" customWidth="1"/>
    <col min="4" max="4" width="11.28125" style="3" bestFit="1" customWidth="1"/>
    <col min="5" max="5" width="12.28125" style="3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14" ht="45.75" thickBot="1">
      <c r="A1" s="63" t="s">
        <v>10</v>
      </c>
      <c r="B1" s="64" t="s">
        <v>51</v>
      </c>
      <c r="C1" s="101" t="s">
        <v>359</v>
      </c>
      <c r="D1" s="101" t="s">
        <v>358</v>
      </c>
      <c r="E1" s="101" t="s">
        <v>359</v>
      </c>
      <c r="F1" s="101" t="s">
        <v>107</v>
      </c>
      <c r="G1" s="144" t="s">
        <v>108</v>
      </c>
      <c r="N1" s="16"/>
    </row>
    <row r="2" spans="1:14" ht="16.5" customHeight="1">
      <c r="A2" s="834" t="s">
        <v>52</v>
      </c>
      <c r="B2" s="835"/>
      <c r="C2" s="835"/>
      <c r="D2" s="383"/>
      <c r="E2" s="383"/>
      <c r="F2" s="151"/>
      <c r="G2" s="152"/>
      <c r="N2" s="16"/>
    </row>
    <row r="3" spans="1:14" ht="16.5">
      <c r="A3" s="65">
        <v>1</v>
      </c>
      <c r="B3" s="87" t="s">
        <v>160</v>
      </c>
      <c r="C3" s="298">
        <f>SUM(C4:C4)</f>
        <v>10000</v>
      </c>
      <c r="D3" s="298">
        <f>SUM(D4:D4)</f>
        <v>0</v>
      </c>
      <c r="E3" s="185">
        <f>SUM(C3:D3)</f>
        <v>10000</v>
      </c>
      <c r="F3" s="185">
        <f>SUM(F4:F4)</f>
        <v>10000</v>
      </c>
      <c r="G3" s="168">
        <f>E3-F3</f>
        <v>0</v>
      </c>
      <c r="N3" s="16"/>
    </row>
    <row r="4" spans="1:14" ht="16.5">
      <c r="A4" s="65"/>
      <c r="B4" s="80" t="s">
        <v>273</v>
      </c>
      <c r="C4" s="299">
        <v>10000</v>
      </c>
      <c r="D4" s="178"/>
      <c r="E4" s="178">
        <f aca="true" t="shared" si="0" ref="E4:E71">SUM(C4:D4)</f>
        <v>10000</v>
      </c>
      <c r="F4" s="178">
        <v>10000</v>
      </c>
      <c r="G4" s="168">
        <f aca="true" t="shared" si="1" ref="G4:G71">E4-F4</f>
        <v>0</v>
      </c>
      <c r="N4" s="16"/>
    </row>
    <row r="5" spans="1:14" ht="16.5" customHeight="1">
      <c r="A5" s="307"/>
      <c r="B5" s="127"/>
      <c r="C5" s="381"/>
      <c r="D5" s="127"/>
      <c r="E5" s="185">
        <f t="shared" si="0"/>
        <v>0</v>
      </c>
      <c r="F5" s="9"/>
      <c r="G5" s="168">
        <f t="shared" si="1"/>
        <v>0</v>
      </c>
      <c r="N5" s="16"/>
    </row>
    <row r="6" spans="1:14" ht="16.5">
      <c r="A6" s="65">
        <v>2</v>
      </c>
      <c r="B6" s="313" t="s">
        <v>100</v>
      </c>
      <c r="C6" s="314">
        <f>SUM(C7:C19)</f>
        <v>72077</v>
      </c>
      <c r="D6" s="314">
        <f>SUM(D7:D19)</f>
        <v>-1972</v>
      </c>
      <c r="E6" s="185">
        <f t="shared" si="0"/>
        <v>70105</v>
      </c>
      <c r="F6" s="185">
        <f>SUM(F7:F19)</f>
        <v>0</v>
      </c>
      <c r="G6" s="168">
        <f t="shared" si="1"/>
        <v>70105</v>
      </c>
      <c r="N6" s="16"/>
    </row>
    <row r="7" spans="1:14" ht="16.5">
      <c r="A7" s="82"/>
      <c r="B7" s="80" t="s">
        <v>53</v>
      </c>
      <c r="C7" s="155">
        <v>3801</v>
      </c>
      <c r="D7" s="178"/>
      <c r="E7" s="178">
        <f t="shared" si="0"/>
        <v>3801</v>
      </c>
      <c r="F7" s="178"/>
      <c r="G7" s="159">
        <f t="shared" si="1"/>
        <v>3801</v>
      </c>
      <c r="N7" s="16"/>
    </row>
    <row r="8" spans="1:14" ht="16.5">
      <c r="A8" s="82"/>
      <c r="B8" s="80" t="s">
        <v>167</v>
      </c>
      <c r="C8" s="155">
        <v>750</v>
      </c>
      <c r="D8" s="178"/>
      <c r="E8" s="178">
        <f t="shared" si="0"/>
        <v>750</v>
      </c>
      <c r="F8" s="178"/>
      <c r="G8" s="159">
        <f t="shared" si="1"/>
        <v>750</v>
      </c>
      <c r="N8" s="16"/>
    </row>
    <row r="9" spans="1:14" ht="17.25" customHeight="1">
      <c r="A9" s="82"/>
      <c r="B9" s="80" t="s">
        <v>162</v>
      </c>
      <c r="C9" s="155">
        <v>3136</v>
      </c>
      <c r="D9" s="178"/>
      <c r="E9" s="178">
        <f t="shared" si="0"/>
        <v>3136</v>
      </c>
      <c r="F9" s="178"/>
      <c r="G9" s="159">
        <f t="shared" si="1"/>
        <v>3136</v>
      </c>
      <c r="N9" s="16"/>
    </row>
    <row r="10" spans="1:14" ht="16.5">
      <c r="A10" s="82"/>
      <c r="B10" s="80" t="s">
        <v>258</v>
      </c>
      <c r="C10" s="155">
        <v>20390</v>
      </c>
      <c r="D10" s="178"/>
      <c r="E10" s="178">
        <f t="shared" si="0"/>
        <v>20390</v>
      </c>
      <c r="F10" s="178"/>
      <c r="G10" s="159">
        <f t="shared" si="1"/>
        <v>20390</v>
      </c>
      <c r="N10" s="16"/>
    </row>
    <row r="11" spans="1:14" ht="16.5">
      <c r="A11" s="82"/>
      <c r="B11" s="80" t="s">
        <v>259</v>
      </c>
      <c r="C11" s="155">
        <v>3600</v>
      </c>
      <c r="D11" s="178"/>
      <c r="E11" s="178">
        <f t="shared" si="0"/>
        <v>3600</v>
      </c>
      <c r="F11" s="178"/>
      <c r="G11" s="159">
        <f t="shared" si="1"/>
        <v>3600</v>
      </c>
      <c r="N11" s="16"/>
    </row>
    <row r="12" spans="1:14" ht="16.5">
      <c r="A12" s="82"/>
      <c r="B12" s="80" t="s">
        <v>567</v>
      </c>
      <c r="C12" s="155">
        <v>2300</v>
      </c>
      <c r="D12" s="178"/>
      <c r="E12" s="178">
        <f t="shared" si="0"/>
        <v>2300</v>
      </c>
      <c r="F12" s="178"/>
      <c r="G12" s="159">
        <f t="shared" si="1"/>
        <v>2300</v>
      </c>
      <c r="N12" s="16"/>
    </row>
    <row r="13" spans="1:14" ht="16.5">
      <c r="A13" s="82"/>
      <c r="B13" s="80" t="s">
        <v>261</v>
      </c>
      <c r="C13" s="155">
        <v>12250</v>
      </c>
      <c r="D13" s="178">
        <v>-1972</v>
      </c>
      <c r="E13" s="178">
        <f t="shared" si="0"/>
        <v>10278</v>
      </c>
      <c r="F13" s="178"/>
      <c r="G13" s="159">
        <f t="shared" si="1"/>
        <v>10278</v>
      </c>
      <c r="N13" s="16"/>
    </row>
    <row r="14" spans="1:14" ht="16.5">
      <c r="A14" s="82"/>
      <c r="B14" s="312" t="s">
        <v>569</v>
      </c>
      <c r="C14" s="213">
        <v>2500</v>
      </c>
      <c r="D14" s="178"/>
      <c r="E14" s="178">
        <f t="shared" si="0"/>
        <v>2500</v>
      </c>
      <c r="F14" s="178"/>
      <c r="G14" s="159">
        <f t="shared" si="1"/>
        <v>2500</v>
      </c>
      <c r="N14" s="16"/>
    </row>
    <row r="15" spans="1:14" ht="16.5">
      <c r="A15" s="82"/>
      <c r="B15" s="312" t="s">
        <v>570</v>
      </c>
      <c r="C15" s="213">
        <v>3800</v>
      </c>
      <c r="D15" s="178"/>
      <c r="E15" s="178">
        <f t="shared" si="0"/>
        <v>3800</v>
      </c>
      <c r="F15" s="178"/>
      <c r="G15" s="159">
        <f t="shared" si="1"/>
        <v>3800</v>
      </c>
      <c r="N15" s="16"/>
    </row>
    <row r="16" spans="1:14" ht="16.5">
      <c r="A16" s="82"/>
      <c r="B16" s="312" t="s">
        <v>260</v>
      </c>
      <c r="C16" s="213">
        <v>4837</v>
      </c>
      <c r="D16" s="178"/>
      <c r="E16" s="178">
        <f t="shared" si="0"/>
        <v>4837</v>
      </c>
      <c r="F16" s="178"/>
      <c r="G16" s="159">
        <f t="shared" si="1"/>
        <v>4837</v>
      </c>
      <c r="N16" s="16"/>
    </row>
    <row r="17" spans="1:14" ht="16.5">
      <c r="A17" s="82"/>
      <c r="B17" s="312" t="s">
        <v>503</v>
      </c>
      <c r="C17" s="213">
        <v>7670</v>
      </c>
      <c r="D17" s="178"/>
      <c r="E17" s="178">
        <f t="shared" si="0"/>
        <v>7670</v>
      </c>
      <c r="F17" s="178"/>
      <c r="G17" s="159">
        <f t="shared" si="1"/>
        <v>7670</v>
      </c>
      <c r="N17" s="16"/>
    </row>
    <row r="18" spans="1:14" ht="16.5">
      <c r="A18" s="82"/>
      <c r="B18" s="312" t="s">
        <v>504</v>
      </c>
      <c r="C18" s="213">
        <v>2480</v>
      </c>
      <c r="D18" s="178"/>
      <c r="E18" s="178">
        <f t="shared" si="0"/>
        <v>2480</v>
      </c>
      <c r="F18" s="178"/>
      <c r="G18" s="159">
        <f t="shared" si="1"/>
        <v>2480</v>
      </c>
      <c r="N18" s="16"/>
    </row>
    <row r="19" spans="1:14" ht="16.5">
      <c r="A19" s="82"/>
      <c r="B19" s="312" t="s">
        <v>457</v>
      </c>
      <c r="C19" s="213">
        <v>4563</v>
      </c>
      <c r="D19" s="178"/>
      <c r="E19" s="178">
        <f t="shared" si="0"/>
        <v>4563</v>
      </c>
      <c r="F19" s="178"/>
      <c r="G19" s="159">
        <f t="shared" si="1"/>
        <v>4563</v>
      </c>
      <c r="N19" s="16"/>
    </row>
    <row r="20" spans="1:14" ht="16.5" customHeight="1">
      <c r="A20" s="307"/>
      <c r="B20" s="127"/>
      <c r="C20" s="388"/>
      <c r="D20" s="280"/>
      <c r="E20" s="185">
        <f t="shared" si="0"/>
        <v>0</v>
      </c>
      <c r="F20" s="9"/>
      <c r="G20" s="159">
        <f t="shared" si="1"/>
        <v>0</v>
      </c>
      <c r="N20" s="16"/>
    </row>
    <row r="21" spans="1:14" ht="16.5">
      <c r="A21" s="65">
        <v>3</v>
      </c>
      <c r="B21" s="315" t="s">
        <v>95</v>
      </c>
      <c r="C21" s="156">
        <f>SUM(C22:C30)</f>
        <v>73860</v>
      </c>
      <c r="D21" s="156">
        <f>SUM(D22:D30)</f>
        <v>0</v>
      </c>
      <c r="E21" s="185">
        <f t="shared" si="0"/>
        <v>73860</v>
      </c>
      <c r="F21" s="185">
        <f>SUM(F22:F30)</f>
        <v>73860</v>
      </c>
      <c r="G21" s="168">
        <f t="shared" si="1"/>
        <v>0</v>
      </c>
      <c r="N21" s="16"/>
    </row>
    <row r="22" spans="1:14" ht="16.5">
      <c r="A22" s="65"/>
      <c r="B22" s="80" t="s">
        <v>463</v>
      </c>
      <c r="C22" s="155">
        <v>3800</v>
      </c>
      <c r="D22" s="178"/>
      <c r="E22" s="178">
        <f t="shared" si="0"/>
        <v>3800</v>
      </c>
      <c r="F22" s="178">
        <v>3800</v>
      </c>
      <c r="G22" s="159">
        <f t="shared" si="1"/>
        <v>0</v>
      </c>
      <c r="N22" s="16"/>
    </row>
    <row r="23" spans="1:14" ht="16.5">
      <c r="A23" s="65"/>
      <c r="B23" s="80" t="s">
        <v>272</v>
      </c>
      <c r="C23" s="155">
        <v>3143</v>
      </c>
      <c r="D23" s="178">
        <v>-318</v>
      </c>
      <c r="E23" s="178">
        <f t="shared" si="0"/>
        <v>2825</v>
      </c>
      <c r="F23" s="178">
        <v>2825</v>
      </c>
      <c r="G23" s="159">
        <f t="shared" si="1"/>
        <v>0</v>
      </c>
      <c r="N23" s="16"/>
    </row>
    <row r="24" spans="1:14" ht="16.5">
      <c r="A24" s="65"/>
      <c r="B24" s="80" t="s">
        <v>271</v>
      </c>
      <c r="C24" s="155">
        <v>17477</v>
      </c>
      <c r="D24" s="178"/>
      <c r="E24" s="178">
        <f t="shared" si="0"/>
        <v>17477</v>
      </c>
      <c r="F24" s="178">
        <v>17477</v>
      </c>
      <c r="G24" s="159">
        <f t="shared" si="1"/>
        <v>0</v>
      </c>
      <c r="N24" s="16"/>
    </row>
    <row r="25" spans="1:14" ht="16.5">
      <c r="A25" s="65"/>
      <c r="B25" s="80" t="s">
        <v>324</v>
      </c>
      <c r="C25" s="155">
        <v>9449</v>
      </c>
      <c r="D25" s="178">
        <v>318</v>
      </c>
      <c r="E25" s="178">
        <f t="shared" si="0"/>
        <v>9767</v>
      </c>
      <c r="F25" s="178">
        <v>9767</v>
      </c>
      <c r="G25" s="159">
        <f t="shared" si="1"/>
        <v>0</v>
      </c>
      <c r="N25" s="16"/>
    </row>
    <row r="26" spans="1:14" ht="16.5">
      <c r="A26" s="65"/>
      <c r="B26" s="80" t="s">
        <v>325</v>
      </c>
      <c r="C26" s="155">
        <v>27000</v>
      </c>
      <c r="D26" s="178"/>
      <c r="E26" s="178">
        <f t="shared" si="0"/>
        <v>27000</v>
      </c>
      <c r="F26" s="178">
        <v>27000</v>
      </c>
      <c r="G26" s="159">
        <f t="shared" si="1"/>
        <v>0</v>
      </c>
      <c r="N26" s="16"/>
    </row>
    <row r="27" spans="1:14" ht="16.5">
      <c r="A27" s="65"/>
      <c r="B27" s="80" t="s">
        <v>419</v>
      </c>
      <c r="C27" s="155">
        <v>9091</v>
      </c>
      <c r="D27" s="178"/>
      <c r="E27" s="178">
        <f t="shared" si="0"/>
        <v>9091</v>
      </c>
      <c r="F27" s="178">
        <v>9091</v>
      </c>
      <c r="G27" s="159">
        <f t="shared" si="1"/>
        <v>0</v>
      </c>
      <c r="N27" s="16"/>
    </row>
    <row r="28" spans="1:14" ht="16.5">
      <c r="A28" s="65"/>
      <c r="B28" s="80" t="s">
        <v>270</v>
      </c>
      <c r="C28" s="155">
        <v>800</v>
      </c>
      <c r="D28" s="178"/>
      <c r="E28" s="178">
        <f t="shared" si="0"/>
        <v>800</v>
      </c>
      <c r="F28" s="178">
        <v>800</v>
      </c>
      <c r="G28" s="159">
        <f t="shared" si="1"/>
        <v>0</v>
      </c>
      <c r="N28" s="16"/>
    </row>
    <row r="29" spans="1:14" ht="16.5">
      <c r="A29" s="65"/>
      <c r="B29" s="80" t="s">
        <v>268</v>
      </c>
      <c r="C29" s="155">
        <v>600</v>
      </c>
      <c r="D29" s="178"/>
      <c r="E29" s="178">
        <f t="shared" si="0"/>
        <v>600</v>
      </c>
      <c r="F29" s="178">
        <v>600</v>
      </c>
      <c r="G29" s="159">
        <f t="shared" si="1"/>
        <v>0</v>
      </c>
      <c r="N29" s="16"/>
    </row>
    <row r="30" spans="1:14" ht="16.5">
      <c r="A30" s="65"/>
      <c r="B30" s="80" t="s">
        <v>269</v>
      </c>
      <c r="C30" s="155">
        <v>2500</v>
      </c>
      <c r="D30" s="178"/>
      <c r="E30" s="178">
        <f t="shared" si="0"/>
        <v>2500</v>
      </c>
      <c r="F30" s="178">
        <v>2500</v>
      </c>
      <c r="G30" s="159">
        <f t="shared" si="1"/>
        <v>0</v>
      </c>
      <c r="N30" s="16"/>
    </row>
    <row r="31" spans="1:14" ht="16.5">
      <c r="A31" s="65"/>
      <c r="B31" s="80"/>
      <c r="C31" s="155"/>
      <c r="D31" s="178"/>
      <c r="E31" s="185">
        <f t="shared" si="0"/>
        <v>0</v>
      </c>
      <c r="F31" s="9"/>
      <c r="G31" s="168">
        <f t="shared" si="1"/>
        <v>0</v>
      </c>
      <c r="N31" s="16"/>
    </row>
    <row r="32" spans="1:14" ht="16.5">
      <c r="A32" s="209">
        <v>4</v>
      </c>
      <c r="B32" s="21" t="s">
        <v>220</v>
      </c>
      <c r="C32" s="298">
        <f>SUM(C33:C35)</f>
        <v>34645</v>
      </c>
      <c r="D32" s="298">
        <f>SUM(D33:D35)</f>
        <v>-85</v>
      </c>
      <c r="E32" s="185">
        <f t="shared" si="0"/>
        <v>34560</v>
      </c>
      <c r="F32" s="185">
        <f>SUM(F33:F35)</f>
        <v>0</v>
      </c>
      <c r="G32" s="168">
        <f t="shared" si="1"/>
        <v>34560</v>
      </c>
      <c r="N32" s="16"/>
    </row>
    <row r="33" spans="1:14" ht="33">
      <c r="A33" s="209"/>
      <c r="B33" s="272" t="s">
        <v>290</v>
      </c>
      <c r="C33" s="297">
        <v>13000</v>
      </c>
      <c r="D33" s="273"/>
      <c r="E33" s="273">
        <f t="shared" si="0"/>
        <v>13000</v>
      </c>
      <c r="F33" s="273"/>
      <c r="G33" s="595">
        <f t="shared" si="1"/>
        <v>13000</v>
      </c>
      <c r="N33" s="16"/>
    </row>
    <row r="34" spans="1:14" ht="49.5">
      <c r="A34" s="209"/>
      <c r="B34" s="184" t="s">
        <v>298</v>
      </c>
      <c r="C34" s="297">
        <v>17581</v>
      </c>
      <c r="D34" s="273">
        <v>-85</v>
      </c>
      <c r="E34" s="273">
        <f t="shared" si="0"/>
        <v>17496</v>
      </c>
      <c r="F34" s="273"/>
      <c r="G34" s="595">
        <f t="shared" si="1"/>
        <v>17496</v>
      </c>
      <c r="N34" s="16"/>
    </row>
    <row r="35" spans="1:14" ht="49.5">
      <c r="A35" s="209"/>
      <c r="B35" s="184" t="s">
        <v>556</v>
      </c>
      <c r="C35" s="297">
        <v>4064</v>
      </c>
      <c r="D35" s="273"/>
      <c r="E35" s="273">
        <f t="shared" si="0"/>
        <v>4064</v>
      </c>
      <c r="F35" s="273">
        <v>0</v>
      </c>
      <c r="G35" s="595">
        <f t="shared" si="1"/>
        <v>4064</v>
      </c>
      <c r="N35" s="16"/>
    </row>
    <row r="36" spans="1:14" ht="16.5">
      <c r="A36" s="10"/>
      <c r="B36" s="292"/>
      <c r="C36" s="299"/>
      <c r="D36" s="178"/>
      <c r="E36" s="185">
        <f t="shared" si="0"/>
        <v>0</v>
      </c>
      <c r="F36" s="178"/>
      <c r="G36" s="168">
        <f t="shared" si="1"/>
        <v>0</v>
      </c>
      <c r="N36" s="16"/>
    </row>
    <row r="37" spans="1:14" ht="16.5">
      <c r="A37" s="10">
        <v>5</v>
      </c>
      <c r="B37" s="293" t="s">
        <v>317</v>
      </c>
      <c r="C37" s="298">
        <f>SUM(C38:C39)</f>
        <v>281718</v>
      </c>
      <c r="D37" s="298">
        <f>SUM(D38:D39)</f>
        <v>0</v>
      </c>
      <c r="E37" s="185">
        <f t="shared" si="0"/>
        <v>281718</v>
      </c>
      <c r="F37" s="178"/>
      <c r="G37" s="168">
        <f t="shared" si="1"/>
        <v>281718</v>
      </c>
      <c r="N37" s="16"/>
    </row>
    <row r="38" spans="1:14" ht="33">
      <c r="A38" s="10"/>
      <c r="B38" s="208" t="s">
        <v>480</v>
      </c>
      <c r="C38" s="297">
        <v>78661</v>
      </c>
      <c r="D38" s="273"/>
      <c r="E38" s="273">
        <f t="shared" si="0"/>
        <v>78661</v>
      </c>
      <c r="F38" s="273"/>
      <c r="G38" s="595">
        <f t="shared" si="1"/>
        <v>78661</v>
      </c>
      <c r="N38" s="16"/>
    </row>
    <row r="39" spans="1:14" ht="33">
      <c r="A39" s="10"/>
      <c r="B39" s="208" t="s">
        <v>287</v>
      </c>
      <c r="C39" s="297">
        <v>203057</v>
      </c>
      <c r="D39" s="273"/>
      <c r="E39" s="273">
        <f t="shared" si="0"/>
        <v>203057</v>
      </c>
      <c r="F39" s="273"/>
      <c r="G39" s="595">
        <f t="shared" si="1"/>
        <v>203057</v>
      </c>
      <c r="N39" s="16"/>
    </row>
    <row r="40" spans="1:14" ht="16.5">
      <c r="A40" s="10"/>
      <c r="B40" s="292"/>
      <c r="C40" s="297"/>
      <c r="D40" s="273"/>
      <c r="E40" s="596">
        <f t="shared" si="0"/>
        <v>0</v>
      </c>
      <c r="F40" s="273"/>
      <c r="G40" s="597">
        <f t="shared" si="1"/>
        <v>0</v>
      </c>
      <c r="N40" s="16"/>
    </row>
    <row r="41" spans="1:14" ht="16.5">
      <c r="A41" s="10">
        <v>6</v>
      </c>
      <c r="B41" s="293" t="s">
        <v>318</v>
      </c>
      <c r="C41" s="598">
        <f>SUM(C42)</f>
        <v>3925</v>
      </c>
      <c r="D41" s="598">
        <f>SUM(D42)</f>
        <v>0</v>
      </c>
      <c r="E41" s="596">
        <f t="shared" si="0"/>
        <v>3925</v>
      </c>
      <c r="F41" s="596">
        <f>SUM(F42)</f>
        <v>0</v>
      </c>
      <c r="G41" s="597">
        <f t="shared" si="1"/>
        <v>3925</v>
      </c>
      <c r="N41" s="16"/>
    </row>
    <row r="42" spans="1:14" ht="35.25" customHeight="1">
      <c r="A42" s="10"/>
      <c r="B42" s="208" t="s">
        <v>319</v>
      </c>
      <c r="C42" s="273">
        <v>3925</v>
      </c>
      <c r="D42" s="273"/>
      <c r="E42" s="273">
        <f t="shared" si="0"/>
        <v>3925</v>
      </c>
      <c r="F42" s="273"/>
      <c r="G42" s="595">
        <f t="shared" si="1"/>
        <v>3925</v>
      </c>
      <c r="N42" s="16"/>
    </row>
    <row r="43" spans="1:14" ht="16.5">
      <c r="A43" s="17"/>
      <c r="B43" s="272"/>
      <c r="C43" s="664"/>
      <c r="D43" s="664"/>
      <c r="E43" s="305"/>
      <c r="F43" s="305"/>
      <c r="G43" s="665"/>
      <c r="N43" s="16"/>
    </row>
    <row r="44" spans="1:14" ht="16.5">
      <c r="A44" s="17">
        <v>7</v>
      </c>
      <c r="B44" s="663" t="s">
        <v>481</v>
      </c>
      <c r="C44" s="384">
        <f>SUM(C45)</f>
        <v>139600</v>
      </c>
      <c r="D44" s="384">
        <f>SUM(D45)</f>
        <v>0</v>
      </c>
      <c r="E44" s="289">
        <f t="shared" si="0"/>
        <v>139600</v>
      </c>
      <c r="F44" s="198"/>
      <c r="G44" s="651">
        <f t="shared" si="1"/>
        <v>139600</v>
      </c>
      <c r="N44" s="16"/>
    </row>
    <row r="45" spans="1:14" ht="33">
      <c r="A45" s="10"/>
      <c r="B45" s="208" t="s">
        <v>288</v>
      </c>
      <c r="C45" s="297">
        <v>139600</v>
      </c>
      <c r="D45" s="273"/>
      <c r="E45" s="273">
        <f t="shared" si="0"/>
        <v>139600</v>
      </c>
      <c r="F45" s="273"/>
      <c r="G45" s="595">
        <f t="shared" si="1"/>
        <v>139600</v>
      </c>
      <c r="N45" s="16"/>
    </row>
    <row r="46" spans="1:14" ht="16.5">
      <c r="A46" s="10"/>
      <c r="B46" s="292"/>
      <c r="C46" s="299"/>
      <c r="D46" s="178"/>
      <c r="E46" s="185">
        <f t="shared" si="0"/>
        <v>0</v>
      </c>
      <c r="F46" s="178"/>
      <c r="G46" s="168">
        <f t="shared" si="1"/>
        <v>0</v>
      </c>
      <c r="N46" s="16"/>
    </row>
    <row r="47" spans="1:14" ht="17.25" thickBot="1">
      <c r="A47" s="666"/>
      <c r="B47" s="667" t="s">
        <v>20</v>
      </c>
      <c r="C47" s="668">
        <f>SUM(C3+C6+C21+C32+C37+C41+C44)</f>
        <v>615825</v>
      </c>
      <c r="D47" s="668">
        <f>SUM(D3+D6+D21+D32+D37+D41+D44)</f>
        <v>-2057</v>
      </c>
      <c r="E47" s="669">
        <f t="shared" si="0"/>
        <v>613768</v>
      </c>
      <c r="F47" s="669">
        <f>SUM(F3+F6+F21+F32+F37+F41+F44)</f>
        <v>83860</v>
      </c>
      <c r="G47" s="393">
        <f t="shared" si="1"/>
        <v>529908</v>
      </c>
      <c r="N47" s="16"/>
    </row>
    <row r="48" spans="1:14" s="7" customFormat="1" ht="16.5">
      <c r="A48" s="836" t="s">
        <v>50</v>
      </c>
      <c r="B48" s="837"/>
      <c r="C48" s="838"/>
      <c r="D48" s="383"/>
      <c r="E48" s="603">
        <f t="shared" si="0"/>
        <v>0</v>
      </c>
      <c r="F48" s="151"/>
      <c r="G48" s="617">
        <f t="shared" si="1"/>
        <v>0</v>
      </c>
      <c r="N48" s="282"/>
    </row>
    <row r="49" spans="1:14" ht="16.5">
      <c r="A49" s="290"/>
      <c r="B49" s="291"/>
      <c r="C49" s="389"/>
      <c r="D49" s="127"/>
      <c r="E49" s="185">
        <f t="shared" si="0"/>
        <v>0</v>
      </c>
      <c r="F49" s="9"/>
      <c r="G49" s="168">
        <f t="shared" si="1"/>
        <v>0</v>
      </c>
      <c r="N49" s="16"/>
    </row>
    <row r="50" spans="1:14" ht="16.5">
      <c r="A50" s="286">
        <v>1</v>
      </c>
      <c r="B50" s="127" t="s">
        <v>202</v>
      </c>
      <c r="C50" s="298">
        <f>SUM(C51:C51)</f>
        <v>290</v>
      </c>
      <c r="D50" s="298">
        <f>SUM(D51:D51)</f>
        <v>0</v>
      </c>
      <c r="E50" s="185">
        <f t="shared" si="0"/>
        <v>290</v>
      </c>
      <c r="F50" s="185">
        <f>SUM(F51:F51)</f>
        <v>0</v>
      </c>
      <c r="G50" s="168">
        <f t="shared" si="1"/>
        <v>290</v>
      </c>
      <c r="N50" s="16"/>
    </row>
    <row r="51" spans="1:14" ht="16.5">
      <c r="A51" s="285"/>
      <c r="B51" s="208" t="s">
        <v>248</v>
      </c>
      <c r="C51" s="299">
        <v>290</v>
      </c>
      <c r="D51" s="178"/>
      <c r="E51" s="178">
        <f t="shared" si="0"/>
        <v>290</v>
      </c>
      <c r="F51" s="178">
        <v>0</v>
      </c>
      <c r="G51" s="159">
        <f t="shared" si="1"/>
        <v>290</v>
      </c>
      <c r="N51" s="16"/>
    </row>
    <row r="52" spans="1:14" ht="16.5">
      <c r="A52" s="285"/>
      <c r="B52" s="127"/>
      <c r="C52" s="381"/>
      <c r="D52" s="127"/>
      <c r="E52" s="185">
        <f t="shared" si="0"/>
        <v>0</v>
      </c>
      <c r="F52" s="9"/>
      <c r="G52" s="168">
        <f t="shared" si="1"/>
        <v>0</v>
      </c>
      <c r="N52" s="16"/>
    </row>
    <row r="53" spans="1:14" ht="16.5">
      <c r="A53" s="286">
        <v>2</v>
      </c>
      <c r="B53" s="127" t="s">
        <v>198</v>
      </c>
      <c r="C53" s="298">
        <f>SUM(C54:C55)</f>
        <v>1918</v>
      </c>
      <c r="D53" s="298">
        <f>SUM(D54:D55)</f>
        <v>0</v>
      </c>
      <c r="E53" s="185">
        <f t="shared" si="0"/>
        <v>1918</v>
      </c>
      <c r="F53" s="185">
        <f>SUM(F54:F55)</f>
        <v>0</v>
      </c>
      <c r="G53" s="168">
        <f t="shared" si="1"/>
        <v>1918</v>
      </c>
      <c r="N53" s="16"/>
    </row>
    <row r="54" spans="1:14" ht="16.5">
      <c r="A54" s="287"/>
      <c r="B54" s="208" t="s">
        <v>305</v>
      </c>
      <c r="C54" s="299">
        <v>1568</v>
      </c>
      <c r="D54" s="178"/>
      <c r="E54" s="178">
        <f t="shared" si="0"/>
        <v>1568</v>
      </c>
      <c r="F54" s="178"/>
      <c r="G54" s="159">
        <f t="shared" si="1"/>
        <v>1568</v>
      </c>
      <c r="N54" s="16"/>
    </row>
    <row r="55" spans="1:14" ht="16.5">
      <c r="A55" s="308"/>
      <c r="B55" s="309" t="s">
        <v>565</v>
      </c>
      <c r="C55" s="390">
        <v>350</v>
      </c>
      <c r="D55" s="178"/>
      <c r="E55" s="178">
        <f t="shared" si="0"/>
        <v>350</v>
      </c>
      <c r="F55" s="178"/>
      <c r="G55" s="159">
        <f t="shared" si="1"/>
        <v>350</v>
      </c>
      <c r="N55" s="16"/>
    </row>
    <row r="56" spans="1:14" ht="16.5">
      <c r="A56" s="287"/>
      <c r="B56" s="208"/>
      <c r="C56" s="299"/>
      <c r="D56" s="178"/>
      <c r="E56" s="185">
        <f t="shared" si="0"/>
        <v>0</v>
      </c>
      <c r="F56" s="178"/>
      <c r="G56" s="168">
        <f t="shared" si="1"/>
        <v>0</v>
      </c>
      <c r="N56" s="16"/>
    </row>
    <row r="57" spans="1:14" ht="16.5">
      <c r="A57" s="310">
        <v>3</v>
      </c>
      <c r="B57" s="311" t="s">
        <v>197</v>
      </c>
      <c r="C57" s="384">
        <f>SUM(C58:C59)</f>
        <v>20717</v>
      </c>
      <c r="D57" s="384">
        <f>SUM(D58:D59)</f>
        <v>-23</v>
      </c>
      <c r="E57" s="384">
        <f>SUM(E58:E59)</f>
        <v>20694</v>
      </c>
      <c r="F57" s="384">
        <f>SUM(F58:F59)</f>
        <v>0</v>
      </c>
      <c r="G57" s="594">
        <f>SUM(G58:G59)</f>
        <v>20694</v>
      </c>
      <c r="N57" s="16"/>
    </row>
    <row r="58" spans="1:14" ht="16.5">
      <c r="A58" s="285"/>
      <c r="B58" s="208" t="s">
        <v>237</v>
      </c>
      <c r="C58" s="299">
        <v>4297</v>
      </c>
      <c r="D58" s="178">
        <v>-23</v>
      </c>
      <c r="E58" s="178">
        <f t="shared" si="0"/>
        <v>4274</v>
      </c>
      <c r="F58" s="178">
        <v>0</v>
      </c>
      <c r="G58" s="159">
        <f t="shared" si="1"/>
        <v>4274</v>
      </c>
      <c r="N58" s="16"/>
    </row>
    <row r="59" spans="1:14" ht="16.5">
      <c r="A59" s="285"/>
      <c r="B59" s="555" t="s">
        <v>401</v>
      </c>
      <c r="C59" s="299">
        <v>16420</v>
      </c>
      <c r="D59" s="178"/>
      <c r="E59" s="178">
        <f t="shared" si="0"/>
        <v>16420</v>
      </c>
      <c r="F59" s="178"/>
      <c r="G59" s="159">
        <f t="shared" si="1"/>
        <v>16420</v>
      </c>
      <c r="N59" s="16"/>
    </row>
    <row r="60" spans="1:14" ht="16.5">
      <c r="A60" s="285"/>
      <c r="B60" s="555"/>
      <c r="C60" s="299"/>
      <c r="D60" s="178"/>
      <c r="E60" s="178"/>
      <c r="F60" s="178"/>
      <c r="G60" s="159"/>
      <c r="N60" s="16"/>
    </row>
    <row r="61" spans="1:14" ht="16.5">
      <c r="A61" s="310">
        <v>4</v>
      </c>
      <c r="B61" s="127" t="s">
        <v>238</v>
      </c>
      <c r="C61" s="298">
        <f>SUM(C62:C64)</f>
        <v>2331</v>
      </c>
      <c r="D61" s="298">
        <f>SUM(D62:D64)</f>
        <v>0</v>
      </c>
      <c r="E61" s="298">
        <f>SUM(E62:E64)</f>
        <v>2331</v>
      </c>
      <c r="F61" s="298">
        <f>SUM(F62:F64)</f>
        <v>0</v>
      </c>
      <c r="G61" s="210">
        <f>SUM(G62:G64)</f>
        <v>2331</v>
      </c>
      <c r="N61" s="16"/>
    </row>
    <row r="62" spans="1:14" ht="16.5">
      <c r="A62" s="285"/>
      <c r="B62" s="208" t="s">
        <v>411</v>
      </c>
      <c r="C62" s="299">
        <v>500</v>
      </c>
      <c r="D62" s="178"/>
      <c r="E62" s="178">
        <f t="shared" si="0"/>
        <v>500</v>
      </c>
      <c r="F62" s="178"/>
      <c r="G62" s="159">
        <f t="shared" si="1"/>
        <v>500</v>
      </c>
      <c r="N62" s="16"/>
    </row>
    <row r="63" spans="1:14" ht="16.5">
      <c r="A63" s="285"/>
      <c r="B63" s="208" t="s">
        <v>491</v>
      </c>
      <c r="C63" s="299">
        <v>1363</v>
      </c>
      <c r="D63" s="178"/>
      <c r="E63" s="178">
        <f t="shared" si="0"/>
        <v>1363</v>
      </c>
      <c r="F63" s="178"/>
      <c r="G63" s="159">
        <f t="shared" si="1"/>
        <v>1363</v>
      </c>
      <c r="N63" s="16"/>
    </row>
    <row r="64" spans="1:14" ht="16.5">
      <c r="A64" s="285"/>
      <c r="B64" s="208" t="s">
        <v>492</v>
      </c>
      <c r="C64" s="299">
        <v>468</v>
      </c>
      <c r="D64" s="178"/>
      <c r="E64" s="178">
        <f t="shared" si="0"/>
        <v>468</v>
      </c>
      <c r="F64" s="178"/>
      <c r="G64" s="159">
        <f t="shared" si="1"/>
        <v>468</v>
      </c>
      <c r="N64" s="16"/>
    </row>
    <row r="65" spans="1:14" ht="16.5">
      <c r="A65" s="285"/>
      <c r="B65" s="208"/>
      <c r="C65" s="299"/>
      <c r="D65" s="178"/>
      <c r="E65" s="185">
        <f t="shared" si="0"/>
        <v>0</v>
      </c>
      <c r="F65" s="178"/>
      <c r="G65" s="168">
        <f t="shared" si="1"/>
        <v>0</v>
      </c>
      <c r="N65" s="16"/>
    </row>
    <row r="66" spans="1:14" ht="16.5">
      <c r="A66" s="286">
        <v>5</v>
      </c>
      <c r="B66" s="127" t="s">
        <v>163</v>
      </c>
      <c r="C66" s="298">
        <f>SUM(C67:C70)</f>
        <v>1614</v>
      </c>
      <c r="D66" s="298">
        <f>SUM(D67:D70)</f>
        <v>0</v>
      </c>
      <c r="E66" s="185">
        <f t="shared" si="0"/>
        <v>1614</v>
      </c>
      <c r="F66" s="185">
        <f>SUM(F67:F70)</f>
        <v>0</v>
      </c>
      <c r="G66" s="168">
        <f t="shared" si="1"/>
        <v>1614</v>
      </c>
      <c r="N66" s="16"/>
    </row>
    <row r="67" spans="1:14" ht="16.5">
      <c r="A67" s="285"/>
      <c r="B67" s="208" t="s">
        <v>309</v>
      </c>
      <c r="C67" s="299">
        <v>11</v>
      </c>
      <c r="D67" s="178"/>
      <c r="E67" s="178">
        <f t="shared" si="0"/>
        <v>11</v>
      </c>
      <c r="F67" s="178">
        <v>0</v>
      </c>
      <c r="G67" s="159">
        <f t="shared" si="1"/>
        <v>11</v>
      </c>
      <c r="N67" s="16"/>
    </row>
    <row r="68" spans="1:14" ht="16.5">
      <c r="A68" s="285"/>
      <c r="B68" s="208" t="s">
        <v>310</v>
      </c>
      <c r="C68" s="299">
        <v>364</v>
      </c>
      <c r="D68" s="178"/>
      <c r="E68" s="178">
        <f t="shared" si="0"/>
        <v>364</v>
      </c>
      <c r="F68" s="178"/>
      <c r="G68" s="159">
        <f t="shared" si="1"/>
        <v>364</v>
      </c>
      <c r="N68" s="16"/>
    </row>
    <row r="69" spans="1:14" ht="16.5">
      <c r="A69" s="285"/>
      <c r="B69" s="208" t="s">
        <v>412</v>
      </c>
      <c r="C69" s="299">
        <v>239</v>
      </c>
      <c r="D69" s="178"/>
      <c r="E69" s="178">
        <f t="shared" si="0"/>
        <v>239</v>
      </c>
      <c r="F69" s="178"/>
      <c r="G69" s="159">
        <f t="shared" si="1"/>
        <v>239</v>
      </c>
      <c r="N69" s="16"/>
    </row>
    <row r="70" spans="1:14" ht="16.5">
      <c r="A70" s="285"/>
      <c r="B70" s="208" t="s">
        <v>493</v>
      </c>
      <c r="C70" s="299">
        <v>1000</v>
      </c>
      <c r="D70" s="178"/>
      <c r="E70" s="178">
        <f t="shared" si="0"/>
        <v>1000</v>
      </c>
      <c r="F70" s="178"/>
      <c r="G70" s="159">
        <f t="shared" si="1"/>
        <v>1000</v>
      </c>
      <c r="N70" s="16"/>
    </row>
    <row r="71" spans="1:14" ht="16.5">
      <c r="A71" s="285"/>
      <c r="B71" s="127"/>
      <c r="C71" s="381"/>
      <c r="D71" s="127"/>
      <c r="E71" s="185">
        <f t="shared" si="0"/>
        <v>0</v>
      </c>
      <c r="F71" s="9"/>
      <c r="G71" s="168">
        <f t="shared" si="1"/>
        <v>0</v>
      </c>
      <c r="N71" s="16"/>
    </row>
    <row r="72" spans="1:14" ht="16.5">
      <c r="A72" s="286">
        <v>6</v>
      </c>
      <c r="B72" s="280" t="s">
        <v>75</v>
      </c>
      <c r="C72" s="298">
        <f>SUM(C73:C85)</f>
        <v>22246</v>
      </c>
      <c r="D72" s="298">
        <f>SUM(D73:D85)</f>
        <v>0</v>
      </c>
      <c r="E72" s="298">
        <f>SUM(E73:E85)</f>
        <v>22246</v>
      </c>
      <c r="F72" s="298">
        <f>SUM(F73:F85)</f>
        <v>0</v>
      </c>
      <c r="G72" s="210">
        <f>SUM(G73:G85)</f>
        <v>22246</v>
      </c>
      <c r="N72" s="16"/>
    </row>
    <row r="73" spans="1:14" ht="16.5">
      <c r="A73" s="285"/>
      <c r="B73" s="184" t="s">
        <v>235</v>
      </c>
      <c r="C73" s="299">
        <v>1850</v>
      </c>
      <c r="D73" s="178"/>
      <c r="E73" s="178">
        <f aca="true" t="shared" si="2" ref="E73:E89">SUM(C73:D73)</f>
        <v>1850</v>
      </c>
      <c r="F73" s="178"/>
      <c r="G73" s="159">
        <f aca="true" t="shared" si="3" ref="G73:G89">E73-F73</f>
        <v>1850</v>
      </c>
      <c r="N73" s="16"/>
    </row>
    <row r="74" spans="1:14" ht="16.5">
      <c r="A74" s="285"/>
      <c r="B74" s="184" t="s">
        <v>234</v>
      </c>
      <c r="C74" s="299">
        <v>133</v>
      </c>
      <c r="D74" s="178"/>
      <c r="E74" s="178">
        <f t="shared" si="2"/>
        <v>133</v>
      </c>
      <c r="F74" s="178"/>
      <c r="G74" s="159">
        <f t="shared" si="3"/>
        <v>133</v>
      </c>
      <c r="N74" s="16"/>
    </row>
    <row r="75" spans="1:14" ht="16.5">
      <c r="A75" s="285"/>
      <c r="B75" s="184" t="s">
        <v>494</v>
      </c>
      <c r="C75" s="299">
        <v>5717</v>
      </c>
      <c r="D75" s="178"/>
      <c r="E75" s="178">
        <f t="shared" si="2"/>
        <v>5717</v>
      </c>
      <c r="F75" s="178"/>
      <c r="G75" s="159">
        <f t="shared" si="3"/>
        <v>5717</v>
      </c>
      <c r="N75" s="16"/>
    </row>
    <row r="76" spans="1:14" ht="16.5">
      <c r="A76" s="285"/>
      <c r="B76" s="184" t="s">
        <v>247</v>
      </c>
      <c r="C76" s="299">
        <v>3085</v>
      </c>
      <c r="D76" s="178"/>
      <c r="E76" s="178">
        <f t="shared" si="2"/>
        <v>3085</v>
      </c>
      <c r="F76" s="178"/>
      <c r="G76" s="159">
        <f t="shared" si="3"/>
        <v>3085</v>
      </c>
      <c r="N76" s="16"/>
    </row>
    <row r="77" spans="1:14" ht="16.5">
      <c r="A77" s="285"/>
      <c r="B77" s="184" t="s">
        <v>232</v>
      </c>
      <c r="C77" s="299">
        <v>639</v>
      </c>
      <c r="D77" s="178"/>
      <c r="E77" s="178">
        <f t="shared" si="2"/>
        <v>639</v>
      </c>
      <c r="F77" s="178"/>
      <c r="G77" s="159">
        <f t="shared" si="3"/>
        <v>639</v>
      </c>
      <c r="N77" s="16"/>
    </row>
    <row r="78" spans="1:14" ht="16.5">
      <c r="A78" s="285"/>
      <c r="B78" s="184" t="s">
        <v>233</v>
      </c>
      <c r="C78" s="299">
        <v>2100</v>
      </c>
      <c r="D78" s="178"/>
      <c r="E78" s="178">
        <f t="shared" si="2"/>
        <v>2100</v>
      </c>
      <c r="F78" s="178"/>
      <c r="G78" s="159">
        <f t="shared" si="3"/>
        <v>2100</v>
      </c>
      <c r="N78" s="16"/>
    </row>
    <row r="79" spans="1:14" ht="16.5">
      <c r="A79" s="285"/>
      <c r="B79" s="184" t="s">
        <v>314</v>
      </c>
      <c r="C79" s="299">
        <v>534</v>
      </c>
      <c r="D79" s="178"/>
      <c r="E79" s="178">
        <f t="shared" si="2"/>
        <v>534</v>
      </c>
      <c r="F79" s="178"/>
      <c r="G79" s="159">
        <f t="shared" si="3"/>
        <v>534</v>
      </c>
      <c r="N79" s="16"/>
    </row>
    <row r="80" spans="1:14" ht="16.5">
      <c r="A80" s="285"/>
      <c r="B80" s="184" t="s">
        <v>214</v>
      </c>
      <c r="C80" s="299">
        <v>1479</v>
      </c>
      <c r="D80" s="178"/>
      <c r="E80" s="178">
        <f t="shared" si="2"/>
        <v>1479</v>
      </c>
      <c r="F80" s="178"/>
      <c r="G80" s="159">
        <f t="shared" si="3"/>
        <v>1479</v>
      </c>
      <c r="N80" s="16"/>
    </row>
    <row r="81" spans="1:14" ht="16.5">
      <c r="A81" s="285"/>
      <c r="B81" s="184" t="s">
        <v>413</v>
      </c>
      <c r="C81" s="299">
        <v>1081</v>
      </c>
      <c r="D81" s="178"/>
      <c r="E81" s="178">
        <f t="shared" si="2"/>
        <v>1081</v>
      </c>
      <c r="F81" s="178"/>
      <c r="G81" s="159">
        <f t="shared" si="3"/>
        <v>1081</v>
      </c>
      <c r="N81" s="16"/>
    </row>
    <row r="82" spans="1:14" ht="16.5">
      <c r="A82" s="285"/>
      <c r="B82" s="184" t="s">
        <v>304</v>
      </c>
      <c r="C82" s="299">
        <v>236</v>
      </c>
      <c r="D82" s="178"/>
      <c r="E82" s="178">
        <f t="shared" si="2"/>
        <v>236</v>
      </c>
      <c r="F82" s="178"/>
      <c r="G82" s="159">
        <f t="shared" si="3"/>
        <v>236</v>
      </c>
      <c r="N82" s="16"/>
    </row>
    <row r="83" spans="1:14" ht="16.5">
      <c r="A83" s="285"/>
      <c r="B83" s="184" t="s">
        <v>414</v>
      </c>
      <c r="C83" s="299">
        <v>122</v>
      </c>
      <c r="D83" s="178"/>
      <c r="E83" s="178">
        <f t="shared" si="2"/>
        <v>122</v>
      </c>
      <c r="F83" s="178"/>
      <c r="G83" s="159">
        <f t="shared" si="3"/>
        <v>122</v>
      </c>
      <c r="N83" s="16"/>
    </row>
    <row r="84" spans="1:14" ht="16.5">
      <c r="A84" s="285"/>
      <c r="B84" s="184" t="s">
        <v>415</v>
      </c>
      <c r="C84" s="299">
        <v>1270</v>
      </c>
      <c r="D84" s="178"/>
      <c r="E84" s="178">
        <f t="shared" si="2"/>
        <v>1270</v>
      </c>
      <c r="F84" s="178"/>
      <c r="G84" s="159">
        <f t="shared" si="3"/>
        <v>1270</v>
      </c>
      <c r="N84" s="16"/>
    </row>
    <row r="85" spans="1:14" ht="33">
      <c r="A85" s="285"/>
      <c r="B85" s="184" t="s">
        <v>289</v>
      </c>
      <c r="C85" s="299">
        <v>4000</v>
      </c>
      <c r="D85" s="178"/>
      <c r="E85" s="178">
        <f t="shared" si="2"/>
        <v>4000</v>
      </c>
      <c r="F85" s="9"/>
      <c r="G85" s="159">
        <f t="shared" si="3"/>
        <v>4000</v>
      </c>
      <c r="N85" s="16"/>
    </row>
    <row r="86" spans="1:14" ht="16.5">
      <c r="A86" s="285"/>
      <c r="B86" s="184"/>
      <c r="C86" s="381"/>
      <c r="D86" s="381"/>
      <c r="E86" s="299"/>
      <c r="F86" s="560"/>
      <c r="G86" s="159"/>
      <c r="N86" s="16"/>
    </row>
    <row r="87" spans="1:7" s="81" customFormat="1" ht="15">
      <c r="A87" s="10"/>
      <c r="B87" s="271" t="s">
        <v>1</v>
      </c>
      <c r="C87" s="298">
        <f>SUM(C50+C53+C57+C66+C72+C61)</f>
        <v>49116</v>
      </c>
      <c r="D87" s="298">
        <f>SUM(D50+D53+D57+D66+D72+D61)</f>
        <v>-23</v>
      </c>
      <c r="E87" s="298">
        <f>SUM(E50+E53+E57+E66+E72+E61)</f>
        <v>49093</v>
      </c>
      <c r="F87" s="298">
        <f>SUM(F50+F53+F57+F66+F72+F61)</f>
        <v>0</v>
      </c>
      <c r="G87" s="210">
        <f>SUM(G50+G53+G57+G66+G72+G61)</f>
        <v>49093</v>
      </c>
    </row>
    <row r="88" spans="1:14" ht="16.5">
      <c r="A88" s="69"/>
      <c r="B88" s="284"/>
      <c r="C88" s="157"/>
      <c r="D88" s="178"/>
      <c r="E88" s="185">
        <f t="shared" si="2"/>
        <v>0</v>
      </c>
      <c r="F88" s="9"/>
      <c r="G88" s="168">
        <f t="shared" si="3"/>
        <v>0</v>
      </c>
      <c r="N88" s="16"/>
    </row>
    <row r="89" spans="1:14" ht="17.25" thickBot="1">
      <c r="A89" s="71"/>
      <c r="B89" s="79" t="s">
        <v>49</v>
      </c>
      <c r="C89" s="158">
        <f>SUM(C47+C87)</f>
        <v>664941</v>
      </c>
      <c r="D89" s="158">
        <f>SUM(D47+D87)</f>
        <v>-2080</v>
      </c>
      <c r="E89" s="392">
        <f t="shared" si="2"/>
        <v>662861</v>
      </c>
      <c r="F89" s="391">
        <f>SUM(F47+F87)</f>
        <v>83860</v>
      </c>
      <c r="G89" s="393">
        <f t="shared" si="3"/>
        <v>579001</v>
      </c>
      <c r="N89" s="16"/>
    </row>
  </sheetData>
  <sheetProtection/>
  <mergeCells count="2">
    <mergeCell ref="A2:C2"/>
    <mergeCell ref="A48:C48"/>
  </mergeCells>
  <printOptions/>
  <pageMargins left="0.5511811023622047" right="0.31496062992125984" top="0.76" bottom="0.43" header="0.33" footer="0.19"/>
  <pageSetup horizontalDpi="600" verticalDpi="600" orientation="portrait" paperSize="9" scale="75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J24" sqref="J24:J26"/>
    </sheetView>
  </sheetViews>
  <sheetFormatPr defaultColWidth="9.140625" defaultRowHeight="12.75"/>
  <cols>
    <col min="1" max="1" width="6.140625" style="76" bestFit="1" customWidth="1"/>
    <col min="2" max="2" width="57.57421875" style="3" bestFit="1" customWidth="1"/>
    <col min="3" max="3" width="13.00390625" style="3" customWidth="1"/>
    <col min="4" max="4" width="11.28125" style="3" bestFit="1" customWidth="1"/>
    <col min="5" max="5" width="12.140625" style="3" bestFit="1" customWidth="1"/>
    <col min="6" max="7" width="11.140625" style="3" bestFit="1" customWidth="1"/>
    <col min="8" max="16384" width="9.140625" style="3" customWidth="1"/>
  </cols>
  <sheetData>
    <row r="1" spans="1:7" ht="45.75" thickBot="1">
      <c r="A1" s="100" t="s">
        <v>10</v>
      </c>
      <c r="B1" s="101" t="s">
        <v>383</v>
      </c>
      <c r="C1" s="101" t="s">
        <v>359</v>
      </c>
      <c r="D1" s="101" t="s">
        <v>358</v>
      </c>
      <c r="E1" s="101" t="s">
        <v>359</v>
      </c>
      <c r="F1" s="101" t="s">
        <v>107</v>
      </c>
      <c r="G1" s="144" t="s">
        <v>108</v>
      </c>
    </row>
    <row r="2" spans="1:7" ht="16.5">
      <c r="A2" s="839" t="s">
        <v>52</v>
      </c>
      <c r="B2" s="840"/>
      <c r="C2" s="496"/>
      <c r="D2" s="151"/>
      <c r="E2" s="151"/>
      <c r="F2" s="395"/>
      <c r="G2" s="152"/>
    </row>
    <row r="3" spans="1:7" ht="16.5">
      <c r="A3" s="83"/>
      <c r="B3" s="497"/>
      <c r="C3" s="498"/>
      <c r="D3" s="9"/>
      <c r="E3" s="9"/>
      <c r="F3" s="396"/>
      <c r="G3" s="153"/>
    </row>
    <row r="4" spans="1:7" ht="16.5">
      <c r="A4" s="65">
        <v>1</v>
      </c>
      <c r="B4" s="499" t="s">
        <v>384</v>
      </c>
      <c r="C4" s="160">
        <f>SUM(C5+C12+C13+C15+C16+C14)</f>
        <v>91602</v>
      </c>
      <c r="D4" s="160">
        <f>SUM(D5+D12+D13+D15+D16+D14)</f>
        <v>948</v>
      </c>
      <c r="E4" s="160">
        <f>SUM(E5+E12+E13+E15+E16+E14)</f>
        <v>92550</v>
      </c>
      <c r="F4" s="160">
        <f>SUM(F5+F12+F13+F15+F16+F14)</f>
        <v>21658</v>
      </c>
      <c r="G4" s="500">
        <f>SUM(G5+G12+G13+G15+G16+G14)</f>
        <v>70892</v>
      </c>
    </row>
    <row r="5" spans="1:7" ht="16.5">
      <c r="A5" s="65"/>
      <c r="B5" s="80" t="s">
        <v>385</v>
      </c>
      <c r="C5" s="501">
        <f>SUM(C6:C11)</f>
        <v>89777</v>
      </c>
      <c r="D5" s="501">
        <f>SUM(D6:D11)</f>
        <v>948</v>
      </c>
      <c r="E5" s="501">
        <f>SUM(E6:E11)</f>
        <v>90725</v>
      </c>
      <c r="F5" s="553">
        <f>SUM(F6:F11)</f>
        <v>21658</v>
      </c>
      <c r="G5" s="502">
        <f>SUM(G6:G11)</f>
        <v>69067</v>
      </c>
    </row>
    <row r="6" spans="1:7" ht="33">
      <c r="A6" s="65"/>
      <c r="B6" s="503" t="s">
        <v>386</v>
      </c>
      <c r="C6" s="501">
        <v>69067</v>
      </c>
      <c r="D6" s="504"/>
      <c r="E6" s="504">
        <f>SUM(C6:D6)</f>
        <v>69067</v>
      </c>
      <c r="F6" s="550">
        <v>0</v>
      </c>
      <c r="G6" s="159">
        <f>E6-F6</f>
        <v>69067</v>
      </c>
    </row>
    <row r="7" spans="1:7" ht="16.5">
      <c r="A7" s="65"/>
      <c r="B7" s="505" t="s">
        <v>387</v>
      </c>
      <c r="C7" s="501">
        <v>5087</v>
      </c>
      <c r="D7" s="504"/>
      <c r="E7" s="504">
        <f aca="true" t="shared" si="0" ref="E7:E21">SUM(C7:D7)</f>
        <v>5087</v>
      </c>
      <c r="F7" s="550">
        <v>5087</v>
      </c>
      <c r="G7" s="159">
        <f aca="true" t="shared" si="1" ref="G7:G30">E7-F7</f>
        <v>0</v>
      </c>
    </row>
    <row r="8" spans="1:7" ht="16.5">
      <c r="A8" s="65"/>
      <c r="B8" s="505" t="s">
        <v>388</v>
      </c>
      <c r="C8" s="501">
        <v>1410</v>
      </c>
      <c r="D8" s="504"/>
      <c r="E8" s="504">
        <f t="shared" si="0"/>
        <v>1410</v>
      </c>
      <c r="F8" s="550">
        <v>1410</v>
      </c>
      <c r="G8" s="159">
        <f t="shared" si="1"/>
        <v>0</v>
      </c>
    </row>
    <row r="9" spans="1:7" ht="16.5">
      <c r="A9" s="65"/>
      <c r="B9" s="505" t="s">
        <v>389</v>
      </c>
      <c r="C9" s="501">
        <v>4000</v>
      </c>
      <c r="D9" s="504"/>
      <c r="E9" s="504">
        <f t="shared" si="0"/>
        <v>4000</v>
      </c>
      <c r="F9" s="550">
        <v>4000</v>
      </c>
      <c r="G9" s="159">
        <f t="shared" si="1"/>
        <v>0</v>
      </c>
    </row>
    <row r="10" spans="1:7" ht="16.5">
      <c r="A10" s="65"/>
      <c r="B10" s="505" t="s">
        <v>417</v>
      </c>
      <c r="C10" s="501">
        <v>358</v>
      </c>
      <c r="D10" s="504">
        <v>23</v>
      </c>
      <c r="E10" s="504">
        <f t="shared" si="0"/>
        <v>381</v>
      </c>
      <c r="F10" s="550">
        <v>381</v>
      </c>
      <c r="G10" s="159">
        <f t="shared" si="1"/>
        <v>0</v>
      </c>
    </row>
    <row r="11" spans="1:7" ht="16.5">
      <c r="A11" s="65"/>
      <c r="B11" s="505" t="s">
        <v>418</v>
      </c>
      <c r="C11" s="501">
        <v>9855</v>
      </c>
      <c r="D11" s="504">
        <v>925</v>
      </c>
      <c r="E11" s="504">
        <f t="shared" si="0"/>
        <v>10780</v>
      </c>
      <c r="F11" s="550">
        <v>10780</v>
      </c>
      <c r="G11" s="159">
        <f t="shared" si="1"/>
        <v>0</v>
      </c>
    </row>
    <row r="12" spans="1:7" ht="33">
      <c r="A12" s="65"/>
      <c r="B12" s="80" t="s">
        <v>390</v>
      </c>
      <c r="C12" s="501">
        <v>800</v>
      </c>
      <c r="D12" s="504"/>
      <c r="E12" s="504">
        <f t="shared" si="0"/>
        <v>800</v>
      </c>
      <c r="F12" s="550"/>
      <c r="G12" s="159">
        <f t="shared" si="1"/>
        <v>800</v>
      </c>
    </row>
    <row r="13" spans="1:7" ht="16.5">
      <c r="A13" s="65"/>
      <c r="B13" s="80" t="s">
        <v>440</v>
      </c>
      <c r="C13" s="501">
        <v>160</v>
      </c>
      <c r="D13" s="504"/>
      <c r="E13" s="504">
        <f t="shared" si="0"/>
        <v>160</v>
      </c>
      <c r="F13" s="550"/>
      <c r="G13" s="159">
        <f t="shared" si="1"/>
        <v>160</v>
      </c>
    </row>
    <row r="14" spans="1:7" ht="16.5">
      <c r="A14" s="65"/>
      <c r="B14" s="80" t="s">
        <v>543</v>
      </c>
      <c r="C14" s="501">
        <v>100</v>
      </c>
      <c r="D14" s="504"/>
      <c r="E14" s="504">
        <f t="shared" si="0"/>
        <v>100</v>
      </c>
      <c r="F14" s="550"/>
      <c r="G14" s="159">
        <f t="shared" si="1"/>
        <v>100</v>
      </c>
    </row>
    <row r="15" spans="1:7" ht="16.5">
      <c r="A15" s="65"/>
      <c r="B15" s="80" t="s">
        <v>547</v>
      </c>
      <c r="C15" s="501">
        <v>765</v>
      </c>
      <c r="D15" s="504"/>
      <c r="E15" s="504">
        <f t="shared" si="0"/>
        <v>765</v>
      </c>
      <c r="F15" s="550"/>
      <c r="G15" s="159">
        <f t="shared" si="1"/>
        <v>765</v>
      </c>
    </row>
    <row r="16" spans="1:7" ht="16.5">
      <c r="A16" s="65"/>
      <c r="B16" s="80"/>
      <c r="C16" s="501">
        <v>0</v>
      </c>
      <c r="D16" s="504"/>
      <c r="E16" s="504">
        <f t="shared" si="0"/>
        <v>0</v>
      </c>
      <c r="F16" s="550"/>
      <c r="G16" s="159">
        <f t="shared" si="1"/>
        <v>0</v>
      </c>
    </row>
    <row r="17" spans="1:7" ht="16.5">
      <c r="A17" s="65">
        <v>2</v>
      </c>
      <c r="B17" s="499" t="s">
        <v>464</v>
      </c>
      <c r="C17" s="160">
        <f>SUM(C18)</f>
        <v>2575</v>
      </c>
      <c r="D17" s="160">
        <f>SUM(D18)</f>
        <v>0</v>
      </c>
      <c r="E17" s="160">
        <f>SUM(E18)</f>
        <v>2575</v>
      </c>
      <c r="F17" s="160">
        <f>SUM(F18)</f>
        <v>2575</v>
      </c>
      <c r="G17" s="500">
        <f>SUM(G18)</f>
        <v>0</v>
      </c>
    </row>
    <row r="18" spans="1:7" ht="16.5">
      <c r="A18" s="65"/>
      <c r="B18" s="80" t="s">
        <v>465</v>
      </c>
      <c r="C18" s="501">
        <v>2575</v>
      </c>
      <c r="D18" s="504"/>
      <c r="E18" s="504">
        <f>SUM(C18:D18)</f>
        <v>2575</v>
      </c>
      <c r="F18" s="550">
        <v>2575</v>
      </c>
      <c r="G18" s="159"/>
    </row>
    <row r="19" spans="1:7" ht="16.5">
      <c r="A19" s="65"/>
      <c r="B19" s="80"/>
      <c r="C19" s="501"/>
      <c r="D19" s="504"/>
      <c r="E19" s="504"/>
      <c r="F19" s="396"/>
      <c r="G19" s="159"/>
    </row>
    <row r="20" spans="1:7" ht="16.5">
      <c r="A20" s="65">
        <v>3</v>
      </c>
      <c r="B20" s="73" t="s">
        <v>391</v>
      </c>
      <c r="C20" s="161">
        <f>SUM(C21:C21)</f>
        <v>1800</v>
      </c>
      <c r="D20" s="161">
        <f>SUM(D21:D21)</f>
        <v>0</v>
      </c>
      <c r="E20" s="212">
        <f t="shared" si="0"/>
        <v>1800</v>
      </c>
      <c r="F20" s="161">
        <f>SUM(F21:F21)</f>
        <v>0</v>
      </c>
      <c r="G20" s="168">
        <f t="shared" si="1"/>
        <v>1800</v>
      </c>
    </row>
    <row r="21" spans="1:7" ht="16.5">
      <c r="A21" s="65"/>
      <c r="B21" s="67" t="s">
        <v>392</v>
      </c>
      <c r="C21" s="162">
        <v>1800</v>
      </c>
      <c r="D21" s="201"/>
      <c r="E21" s="504">
        <f t="shared" si="0"/>
        <v>1800</v>
      </c>
      <c r="F21" s="396"/>
      <c r="G21" s="159">
        <f t="shared" si="1"/>
        <v>1800</v>
      </c>
    </row>
    <row r="22" spans="1:7" ht="16.5">
      <c r="A22" s="65"/>
      <c r="B22" s="506"/>
      <c r="C22" s="501"/>
      <c r="D22" s="504"/>
      <c r="E22" s="504"/>
      <c r="F22" s="396"/>
      <c r="G22" s="159">
        <f t="shared" si="1"/>
        <v>0</v>
      </c>
    </row>
    <row r="23" spans="1:7" ht="16.5">
      <c r="A23" s="65"/>
      <c r="B23" s="507" t="s">
        <v>20</v>
      </c>
      <c r="C23" s="160">
        <f>SUM(C4+C20+C17)</f>
        <v>95977</v>
      </c>
      <c r="D23" s="160">
        <f>SUM(D4+D20+D17)</f>
        <v>948</v>
      </c>
      <c r="E23" s="160">
        <f>SUM(E4+E20+E17)</f>
        <v>96925</v>
      </c>
      <c r="F23" s="160">
        <f>SUM(F4+F20+F17)</f>
        <v>24233</v>
      </c>
      <c r="G23" s="500">
        <f>SUM(G4+G20+G17)</f>
        <v>72692</v>
      </c>
    </row>
    <row r="24" spans="1:7" ht="16.5">
      <c r="A24" s="65"/>
      <c r="B24" s="507"/>
      <c r="C24" s="501"/>
      <c r="D24" s="504"/>
      <c r="E24" s="504"/>
      <c r="F24" s="396"/>
      <c r="G24" s="159"/>
    </row>
    <row r="25" spans="1:7" ht="16.5">
      <c r="A25" s="841" t="s">
        <v>50</v>
      </c>
      <c r="B25" s="842"/>
      <c r="C25" s="501"/>
      <c r="D25" s="504"/>
      <c r="E25" s="504"/>
      <c r="F25" s="396"/>
      <c r="G25" s="159"/>
    </row>
    <row r="26" spans="1:7" ht="16.5">
      <c r="A26" s="508"/>
      <c r="B26" s="554"/>
      <c r="C26" s="501"/>
      <c r="D26" s="504"/>
      <c r="E26" s="504"/>
      <c r="F26" s="396"/>
      <c r="G26" s="159"/>
    </row>
    <row r="27" spans="1:7" ht="16.5">
      <c r="A27" s="508">
        <v>1</v>
      </c>
      <c r="B27" s="127" t="s">
        <v>393</v>
      </c>
      <c r="C27" s="160">
        <f>SUM(C28)</f>
        <v>169</v>
      </c>
      <c r="D27" s="160">
        <f>SUM(D28)</f>
        <v>0</v>
      </c>
      <c r="E27" s="160">
        <f>SUM(E28)</f>
        <v>169</v>
      </c>
      <c r="F27" s="552">
        <f>SUM(F28)</f>
        <v>169</v>
      </c>
      <c r="G27" s="159">
        <f t="shared" si="1"/>
        <v>0</v>
      </c>
    </row>
    <row r="28" spans="1:7" ht="16.5">
      <c r="A28" s="508"/>
      <c r="B28" s="184" t="s">
        <v>394</v>
      </c>
      <c r="C28" s="501">
        <v>169</v>
      </c>
      <c r="D28" s="504"/>
      <c r="E28" s="504">
        <f>SUM(C28:D28)</f>
        <v>169</v>
      </c>
      <c r="F28" s="549">
        <v>169</v>
      </c>
      <c r="G28" s="159">
        <f t="shared" si="1"/>
        <v>0</v>
      </c>
    </row>
    <row r="29" spans="1:7" ht="16.5">
      <c r="A29" s="65"/>
      <c r="B29" s="509"/>
      <c r="C29" s="501"/>
      <c r="D29" s="504"/>
      <c r="E29" s="504"/>
      <c r="F29" s="396"/>
      <c r="G29" s="159"/>
    </row>
    <row r="30" spans="1:7" ht="16.5">
      <c r="A30" s="65"/>
      <c r="B30" s="507" t="s">
        <v>20</v>
      </c>
      <c r="C30" s="160">
        <f>SUM(C27)</f>
        <v>169</v>
      </c>
      <c r="D30" s="206">
        <f>SUM(D27)</f>
        <v>0</v>
      </c>
      <c r="E30" s="206">
        <f>SUM(E27)</f>
        <v>169</v>
      </c>
      <c r="F30" s="160">
        <f>SUM(F27)</f>
        <v>169</v>
      </c>
      <c r="G30" s="159">
        <f t="shared" si="1"/>
        <v>0</v>
      </c>
    </row>
    <row r="31" spans="1:7" ht="16.5">
      <c r="A31" s="65"/>
      <c r="B31" s="506"/>
      <c r="C31" s="501"/>
      <c r="D31" s="504"/>
      <c r="E31" s="504"/>
      <c r="F31" s="9"/>
      <c r="G31" s="159"/>
    </row>
    <row r="32" spans="1:7" ht="17.25" thickBot="1">
      <c r="A32" s="71"/>
      <c r="B32" s="79" t="s">
        <v>49</v>
      </c>
      <c r="C32" s="163">
        <f>SUM(C23+C30)</f>
        <v>96146</v>
      </c>
      <c r="D32" s="211">
        <f>SUM(D23+D30)</f>
        <v>948</v>
      </c>
      <c r="E32" s="211">
        <f>SUM(E23+E30)</f>
        <v>97094</v>
      </c>
      <c r="F32" s="163">
        <f>SUM(F23+F30)</f>
        <v>24402</v>
      </c>
      <c r="G32" s="510">
        <f>SUM(G23+G30)</f>
        <v>72692</v>
      </c>
    </row>
  </sheetData>
  <sheetProtection/>
  <mergeCells count="2">
    <mergeCell ref="A2:B2"/>
    <mergeCell ref="A25:B25"/>
  </mergeCells>
  <printOptions/>
  <pageMargins left="0.31496062992125984" right="0.2362204724409449" top="0.9448818897637796" bottom="0.7480314960629921" header="0.31496062992125984" footer="0.31496062992125984"/>
  <pageSetup horizontalDpi="600" verticalDpi="600" orientation="portrait" paperSize="9" scale="80" r:id="rId1"/>
  <headerFooter>
    <oddHeader>&amp;C&amp;"Book Antiqua,Félkövér"&amp;11Keszthely Város Önkormányzata
egyéb működési célú támogatásai ÁHT-n belülre&amp;R&amp;"Book Antiqua,Félkövér"&amp;11 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53">
      <selection activeCell="H66" sqref="H66:H67"/>
    </sheetView>
  </sheetViews>
  <sheetFormatPr defaultColWidth="9.140625" defaultRowHeight="12.75"/>
  <cols>
    <col min="1" max="1" width="6.57421875" style="76" customWidth="1"/>
    <col min="2" max="2" width="60.7109375" style="77" bestFit="1" customWidth="1"/>
    <col min="3" max="3" width="12.28125" style="4" bestFit="1" customWidth="1"/>
    <col min="4" max="5" width="12.28125" style="4" customWidth="1"/>
    <col min="6" max="7" width="12.28125" style="3" bestFit="1" customWidth="1"/>
    <col min="8" max="16384" width="9.140625" style="3" customWidth="1"/>
  </cols>
  <sheetData>
    <row r="1" spans="1:9" ht="45.75" thickBot="1">
      <c r="A1" s="100" t="s">
        <v>10</v>
      </c>
      <c r="B1" s="101" t="s">
        <v>134</v>
      </c>
      <c r="C1" s="164" t="s">
        <v>359</v>
      </c>
      <c r="D1" s="164" t="s">
        <v>358</v>
      </c>
      <c r="E1" s="164" t="s">
        <v>359</v>
      </c>
      <c r="F1" s="101" t="s">
        <v>107</v>
      </c>
      <c r="G1" s="144" t="s">
        <v>108</v>
      </c>
      <c r="I1" s="16"/>
    </row>
    <row r="2" spans="1:9" ht="16.5" customHeight="1">
      <c r="A2" s="834" t="s">
        <v>52</v>
      </c>
      <c r="B2" s="843"/>
      <c r="C2" s="207"/>
      <c r="D2" s="401"/>
      <c r="E2" s="401"/>
      <c r="F2" s="395"/>
      <c r="G2" s="152"/>
      <c r="I2" s="16"/>
    </row>
    <row r="3" spans="1:9" ht="16.5">
      <c r="A3" s="65"/>
      <c r="B3" s="73"/>
      <c r="C3" s="165"/>
      <c r="D3" s="400"/>
      <c r="E3" s="400"/>
      <c r="F3" s="396"/>
      <c r="G3" s="153"/>
      <c r="I3" s="16"/>
    </row>
    <row r="4" spans="1:9" ht="16.5">
      <c r="A4" s="65">
        <v>1</v>
      </c>
      <c r="B4" s="73" t="s">
        <v>185</v>
      </c>
      <c r="C4" s="161">
        <f>SUM(C5:C7)</f>
        <v>9623</v>
      </c>
      <c r="D4" s="161">
        <f>SUM(D5:D7)</f>
        <v>0</v>
      </c>
      <c r="E4" s="202">
        <f>SUM(C4:D4)</f>
        <v>9623</v>
      </c>
      <c r="F4" s="259">
        <f>SUM(F5:F7)</f>
        <v>9623</v>
      </c>
      <c r="G4" s="84">
        <f>E4-F4</f>
        <v>0</v>
      </c>
      <c r="I4" s="16"/>
    </row>
    <row r="5" spans="1:9" ht="33">
      <c r="A5" s="65"/>
      <c r="B5" s="67" t="s">
        <v>466</v>
      </c>
      <c r="C5" s="670">
        <v>4074</v>
      </c>
      <c r="D5" s="631"/>
      <c r="E5" s="631">
        <f aca="true" t="shared" si="0" ref="E5:E97">SUM(C5:D5)</f>
        <v>4074</v>
      </c>
      <c r="F5" s="671">
        <v>4074</v>
      </c>
      <c r="G5" s="633">
        <f aca="true" t="shared" si="1" ref="G5:G97">E5-F5</f>
        <v>0</v>
      </c>
      <c r="I5" s="16"/>
    </row>
    <row r="6" spans="1:9" ht="33">
      <c r="A6" s="65"/>
      <c r="B6" s="67" t="s">
        <v>266</v>
      </c>
      <c r="C6" s="670">
        <v>5066</v>
      </c>
      <c r="D6" s="631"/>
      <c r="E6" s="631">
        <f t="shared" si="0"/>
        <v>5066</v>
      </c>
      <c r="F6" s="671">
        <v>5066</v>
      </c>
      <c r="G6" s="633">
        <f t="shared" si="1"/>
        <v>0</v>
      </c>
      <c r="I6" s="16"/>
    </row>
    <row r="7" spans="1:9" ht="33">
      <c r="A7" s="65"/>
      <c r="B7" s="67" t="s">
        <v>545</v>
      </c>
      <c r="C7" s="670">
        <v>483</v>
      </c>
      <c r="D7" s="631"/>
      <c r="E7" s="631">
        <f t="shared" si="0"/>
        <v>483</v>
      </c>
      <c r="F7" s="671">
        <v>483</v>
      </c>
      <c r="G7" s="633">
        <f t="shared" si="1"/>
        <v>0</v>
      </c>
      <c r="I7" s="16"/>
    </row>
    <row r="8" spans="1:9" ht="16.5">
      <c r="A8" s="65"/>
      <c r="B8" s="67"/>
      <c r="C8" s="162"/>
      <c r="D8" s="201"/>
      <c r="E8" s="202">
        <f t="shared" si="0"/>
        <v>0</v>
      </c>
      <c r="F8" s="396"/>
      <c r="G8" s="84">
        <f t="shared" si="1"/>
        <v>0</v>
      </c>
      <c r="I8" s="16"/>
    </row>
    <row r="9" spans="1:9" ht="16.5">
      <c r="A9" s="65">
        <v>2</v>
      </c>
      <c r="B9" s="112" t="s">
        <v>267</v>
      </c>
      <c r="C9" s="161">
        <f>SUM(C10)</f>
        <v>24000</v>
      </c>
      <c r="D9" s="161">
        <f>SUM(D10)</f>
        <v>0</v>
      </c>
      <c r="E9" s="202">
        <f t="shared" si="0"/>
        <v>24000</v>
      </c>
      <c r="F9" s="397">
        <f>SUM(F10)</f>
        <v>0</v>
      </c>
      <c r="G9" s="84">
        <f t="shared" si="1"/>
        <v>24000</v>
      </c>
      <c r="I9" s="16"/>
    </row>
    <row r="10" spans="1:9" ht="16.5">
      <c r="A10" s="65"/>
      <c r="B10" s="67" t="s">
        <v>208</v>
      </c>
      <c r="C10" s="162">
        <v>24000</v>
      </c>
      <c r="D10" s="201"/>
      <c r="E10" s="201">
        <f t="shared" si="0"/>
        <v>24000</v>
      </c>
      <c r="F10" s="396"/>
      <c r="G10" s="186">
        <f t="shared" si="1"/>
        <v>24000</v>
      </c>
      <c r="I10" s="16"/>
    </row>
    <row r="11" spans="1:9" ht="16.5">
      <c r="A11" s="65"/>
      <c r="B11" s="67"/>
      <c r="C11" s="162"/>
      <c r="D11" s="201"/>
      <c r="E11" s="202">
        <f t="shared" si="0"/>
        <v>0</v>
      </c>
      <c r="F11" s="396"/>
      <c r="G11" s="84">
        <f t="shared" si="1"/>
        <v>0</v>
      </c>
      <c r="I11" s="16"/>
    </row>
    <row r="12" spans="1:9" ht="30.75">
      <c r="A12" s="65">
        <v>3</v>
      </c>
      <c r="B12" s="73" t="s">
        <v>265</v>
      </c>
      <c r="C12" s="161">
        <f>SUM(C13:C13)</f>
        <v>39500</v>
      </c>
      <c r="D12" s="161">
        <f>SUM(D13:D13)</f>
        <v>0</v>
      </c>
      <c r="E12" s="202">
        <f t="shared" si="0"/>
        <v>39500</v>
      </c>
      <c r="F12" s="398">
        <f>SUM(F13:F13)</f>
        <v>0</v>
      </c>
      <c r="G12" s="84">
        <f t="shared" si="1"/>
        <v>39500</v>
      </c>
      <c r="I12" s="16"/>
    </row>
    <row r="13" spans="1:9" ht="16.5">
      <c r="A13" s="65"/>
      <c r="B13" s="67" t="s">
        <v>55</v>
      </c>
      <c r="C13" s="162">
        <v>39500</v>
      </c>
      <c r="D13" s="201"/>
      <c r="E13" s="201">
        <f t="shared" si="0"/>
        <v>39500</v>
      </c>
      <c r="F13" s="396"/>
      <c r="G13" s="186">
        <f t="shared" si="1"/>
        <v>39500</v>
      </c>
      <c r="I13" s="16"/>
    </row>
    <row r="14" spans="1:9" ht="16.5">
      <c r="A14" s="65"/>
      <c r="B14" s="67"/>
      <c r="C14" s="162"/>
      <c r="D14" s="201"/>
      <c r="E14" s="201"/>
      <c r="F14" s="396"/>
      <c r="G14" s="186">
        <f t="shared" si="1"/>
        <v>0</v>
      </c>
      <c r="I14" s="16"/>
    </row>
    <row r="15" spans="1:9" ht="16.5">
      <c r="A15" s="65">
        <v>4</v>
      </c>
      <c r="B15" s="73" t="s">
        <v>513</v>
      </c>
      <c r="C15" s="161">
        <f>SUM(C16)</f>
        <v>89599</v>
      </c>
      <c r="D15" s="161">
        <f>SUM(D16)</f>
        <v>0</v>
      </c>
      <c r="E15" s="161">
        <f>SUM(C15:D15)</f>
        <v>89599</v>
      </c>
      <c r="F15" s="161">
        <f>SUM(F16)</f>
        <v>89599</v>
      </c>
      <c r="G15" s="84">
        <f t="shared" si="1"/>
        <v>0</v>
      </c>
      <c r="I15" s="16"/>
    </row>
    <row r="16" spans="1:9" ht="16.5">
      <c r="A16" s="65"/>
      <c r="B16" s="67" t="s">
        <v>514</v>
      </c>
      <c r="C16" s="162">
        <v>89599</v>
      </c>
      <c r="D16" s="201"/>
      <c r="E16" s="162">
        <f>SUM(C16:D16)</f>
        <v>89599</v>
      </c>
      <c r="F16" s="201">
        <v>89599</v>
      </c>
      <c r="G16" s="186">
        <f t="shared" si="1"/>
        <v>0</v>
      </c>
      <c r="I16" s="16"/>
    </row>
    <row r="17" spans="1:9" ht="16.5">
      <c r="A17" s="65"/>
      <c r="B17" s="85"/>
      <c r="C17" s="162"/>
      <c r="D17" s="201"/>
      <c r="E17" s="202">
        <f t="shared" si="0"/>
        <v>0</v>
      </c>
      <c r="F17" s="396"/>
      <c r="G17" s="84">
        <f t="shared" si="1"/>
        <v>0</v>
      </c>
      <c r="I17" s="16"/>
    </row>
    <row r="18" spans="1:9" ht="16.5">
      <c r="A18" s="65">
        <v>5</v>
      </c>
      <c r="B18" s="66" t="s">
        <v>186</v>
      </c>
      <c r="C18" s="161">
        <f>SUM(C19:C58)</f>
        <v>64769</v>
      </c>
      <c r="D18" s="161">
        <f>SUM(D19:D58)</f>
        <v>0</v>
      </c>
      <c r="E18" s="161">
        <f>SUM(E19:E58)</f>
        <v>64769</v>
      </c>
      <c r="F18" s="161">
        <f>SUM(F19:F58)</f>
        <v>0</v>
      </c>
      <c r="G18" s="84">
        <f>SUM(G19:G58)</f>
        <v>64769</v>
      </c>
      <c r="I18" s="16"/>
    </row>
    <row r="19" spans="1:9" ht="16.5">
      <c r="A19" s="65"/>
      <c r="B19" s="67" t="s">
        <v>452</v>
      </c>
      <c r="C19" s="162">
        <v>9591</v>
      </c>
      <c r="D19" s="201"/>
      <c r="E19" s="201">
        <f t="shared" si="0"/>
        <v>9591</v>
      </c>
      <c r="F19" s="396"/>
      <c r="G19" s="186">
        <f t="shared" si="1"/>
        <v>9591</v>
      </c>
      <c r="I19" s="16"/>
    </row>
    <row r="20" spans="1:9" ht="16.5">
      <c r="A20" s="65"/>
      <c r="B20" s="67" t="s">
        <v>56</v>
      </c>
      <c r="C20" s="162">
        <v>240</v>
      </c>
      <c r="D20" s="201"/>
      <c r="E20" s="201">
        <f t="shared" si="0"/>
        <v>240</v>
      </c>
      <c r="F20" s="396"/>
      <c r="G20" s="186">
        <f t="shared" si="1"/>
        <v>240</v>
      </c>
      <c r="I20" s="16"/>
    </row>
    <row r="21" spans="1:9" ht="33">
      <c r="A21" s="69"/>
      <c r="B21" s="70" t="s">
        <v>357</v>
      </c>
      <c r="C21" s="166">
        <v>850</v>
      </c>
      <c r="D21" s="201"/>
      <c r="E21" s="201">
        <f t="shared" si="0"/>
        <v>850</v>
      </c>
      <c r="F21" s="396"/>
      <c r="G21" s="186">
        <f t="shared" si="1"/>
        <v>850</v>
      </c>
      <c r="I21" s="16"/>
    </row>
    <row r="22" spans="1:9" ht="33">
      <c r="A22" s="69"/>
      <c r="B22" s="70" t="s">
        <v>203</v>
      </c>
      <c r="C22" s="166">
        <v>3000</v>
      </c>
      <c r="D22" s="201"/>
      <c r="E22" s="201">
        <f t="shared" si="0"/>
        <v>3000</v>
      </c>
      <c r="F22" s="396"/>
      <c r="G22" s="186">
        <f t="shared" si="1"/>
        <v>3000</v>
      </c>
      <c r="I22" s="16"/>
    </row>
    <row r="23" spans="1:9" ht="16.5">
      <c r="A23" s="69"/>
      <c r="B23" s="70" t="s">
        <v>183</v>
      </c>
      <c r="C23" s="167">
        <v>150</v>
      </c>
      <c r="D23" s="201"/>
      <c r="E23" s="201">
        <f t="shared" si="0"/>
        <v>150</v>
      </c>
      <c r="F23" s="396"/>
      <c r="G23" s="186">
        <f t="shared" si="1"/>
        <v>150</v>
      </c>
      <c r="I23" s="16"/>
    </row>
    <row r="24" spans="1:9" ht="16.5">
      <c r="A24" s="69"/>
      <c r="B24" s="203" t="s">
        <v>54</v>
      </c>
      <c r="C24" s="394">
        <v>17673</v>
      </c>
      <c r="D24" s="201"/>
      <c r="E24" s="201">
        <f t="shared" si="0"/>
        <v>17673</v>
      </c>
      <c r="F24" s="396"/>
      <c r="G24" s="186">
        <f t="shared" si="1"/>
        <v>17673</v>
      </c>
      <c r="I24" s="16"/>
    </row>
    <row r="25" spans="1:9" ht="33">
      <c r="A25" s="69"/>
      <c r="B25" s="203" t="s">
        <v>511</v>
      </c>
      <c r="C25" s="630">
        <v>1000</v>
      </c>
      <c r="D25" s="631"/>
      <c r="E25" s="631">
        <f t="shared" si="0"/>
        <v>1000</v>
      </c>
      <c r="F25" s="632"/>
      <c r="G25" s="633">
        <f t="shared" si="1"/>
        <v>1000</v>
      </c>
      <c r="I25" s="16"/>
    </row>
    <row r="26" spans="1:9" ht="16.5">
      <c r="A26" s="69"/>
      <c r="B26" s="203" t="s">
        <v>263</v>
      </c>
      <c r="C26" s="394">
        <v>1000</v>
      </c>
      <c r="D26" s="201"/>
      <c r="E26" s="201">
        <f t="shared" si="0"/>
        <v>1000</v>
      </c>
      <c r="F26" s="396"/>
      <c r="G26" s="186">
        <f t="shared" si="1"/>
        <v>1000</v>
      </c>
      <c r="I26" s="16"/>
    </row>
    <row r="27" spans="1:9" ht="16.5">
      <c r="A27" s="69"/>
      <c r="B27" s="203" t="s">
        <v>315</v>
      </c>
      <c r="C27" s="394">
        <v>300</v>
      </c>
      <c r="D27" s="201"/>
      <c r="E27" s="201">
        <f t="shared" si="0"/>
        <v>300</v>
      </c>
      <c r="F27" s="396"/>
      <c r="G27" s="186">
        <f t="shared" si="1"/>
        <v>300</v>
      </c>
      <c r="I27" s="16"/>
    </row>
    <row r="28" spans="1:9" ht="16.5">
      <c r="A28" s="69"/>
      <c r="B28" s="203" t="s">
        <v>209</v>
      </c>
      <c r="C28" s="394">
        <v>1000</v>
      </c>
      <c r="D28" s="201"/>
      <c r="E28" s="201">
        <f t="shared" si="0"/>
        <v>1000</v>
      </c>
      <c r="F28" s="396"/>
      <c r="G28" s="186">
        <f t="shared" si="1"/>
        <v>1000</v>
      </c>
      <c r="I28" s="16"/>
    </row>
    <row r="29" spans="1:9" ht="16.5">
      <c r="A29" s="69"/>
      <c r="B29" s="203" t="s">
        <v>312</v>
      </c>
      <c r="C29" s="394">
        <v>1000</v>
      </c>
      <c r="D29" s="201"/>
      <c r="E29" s="201">
        <f t="shared" si="0"/>
        <v>1000</v>
      </c>
      <c r="F29" s="396"/>
      <c r="G29" s="186">
        <f t="shared" si="1"/>
        <v>1000</v>
      </c>
      <c r="I29" s="16"/>
    </row>
    <row r="30" spans="1:9" ht="16.5">
      <c r="A30" s="69"/>
      <c r="B30" s="203" t="s">
        <v>313</v>
      </c>
      <c r="C30" s="394">
        <v>500</v>
      </c>
      <c r="D30" s="201"/>
      <c r="E30" s="201">
        <f t="shared" si="0"/>
        <v>500</v>
      </c>
      <c r="F30" s="396"/>
      <c r="G30" s="186">
        <f t="shared" si="1"/>
        <v>500</v>
      </c>
      <c r="I30" s="16"/>
    </row>
    <row r="31" spans="1:9" ht="16.5">
      <c r="A31" s="69"/>
      <c r="B31" s="203" t="s">
        <v>262</v>
      </c>
      <c r="C31" s="394">
        <v>20000</v>
      </c>
      <c r="D31" s="201"/>
      <c r="E31" s="201">
        <f t="shared" si="0"/>
        <v>20000</v>
      </c>
      <c r="F31" s="396"/>
      <c r="G31" s="186">
        <f t="shared" si="1"/>
        <v>20000</v>
      </c>
      <c r="I31" s="16"/>
    </row>
    <row r="32" spans="1:9" ht="16.5">
      <c r="A32" s="69"/>
      <c r="B32" s="203" t="s">
        <v>264</v>
      </c>
      <c r="C32" s="394">
        <v>100</v>
      </c>
      <c r="D32" s="201"/>
      <c r="E32" s="201">
        <f t="shared" si="0"/>
        <v>100</v>
      </c>
      <c r="F32" s="396"/>
      <c r="G32" s="186">
        <f t="shared" si="1"/>
        <v>100</v>
      </c>
      <c r="I32" s="16"/>
    </row>
    <row r="33" spans="1:9" ht="16.5">
      <c r="A33" s="69"/>
      <c r="B33" s="203" t="s">
        <v>421</v>
      </c>
      <c r="C33" s="394">
        <v>6000</v>
      </c>
      <c r="D33" s="201"/>
      <c r="E33" s="201">
        <f t="shared" si="0"/>
        <v>6000</v>
      </c>
      <c r="F33" s="396"/>
      <c r="G33" s="186">
        <f t="shared" si="1"/>
        <v>6000</v>
      </c>
      <c r="I33" s="16"/>
    </row>
    <row r="34" spans="1:9" ht="16.5">
      <c r="A34" s="69"/>
      <c r="B34" s="203" t="s">
        <v>447</v>
      </c>
      <c r="C34" s="394">
        <v>300</v>
      </c>
      <c r="D34" s="201"/>
      <c r="E34" s="201">
        <f t="shared" si="0"/>
        <v>300</v>
      </c>
      <c r="F34" s="396"/>
      <c r="G34" s="186">
        <f t="shared" si="1"/>
        <v>300</v>
      </c>
      <c r="I34" s="16"/>
    </row>
    <row r="35" spans="1:9" ht="16.5">
      <c r="A35" s="69"/>
      <c r="B35" s="203" t="s">
        <v>423</v>
      </c>
      <c r="C35" s="394">
        <v>50</v>
      </c>
      <c r="D35" s="201"/>
      <c r="E35" s="201">
        <f t="shared" si="0"/>
        <v>50</v>
      </c>
      <c r="F35" s="396"/>
      <c r="G35" s="186">
        <f t="shared" si="1"/>
        <v>50</v>
      </c>
      <c r="I35" s="16"/>
    </row>
    <row r="36" spans="1:9" ht="16.5">
      <c r="A36" s="69"/>
      <c r="B36" s="203" t="s">
        <v>424</v>
      </c>
      <c r="C36" s="394">
        <v>100</v>
      </c>
      <c r="D36" s="201"/>
      <c r="E36" s="201">
        <f t="shared" si="0"/>
        <v>100</v>
      </c>
      <c r="F36" s="396"/>
      <c r="G36" s="186">
        <f t="shared" si="1"/>
        <v>100</v>
      </c>
      <c r="I36" s="16"/>
    </row>
    <row r="37" spans="1:9" ht="16.5">
      <c r="A37" s="69"/>
      <c r="B37" s="203" t="s">
        <v>425</v>
      </c>
      <c r="C37" s="394">
        <v>50</v>
      </c>
      <c r="D37" s="201"/>
      <c r="E37" s="201">
        <f t="shared" si="0"/>
        <v>50</v>
      </c>
      <c r="F37" s="396"/>
      <c r="G37" s="186">
        <f t="shared" si="1"/>
        <v>50</v>
      </c>
      <c r="I37" s="16"/>
    </row>
    <row r="38" spans="1:9" ht="16.5">
      <c r="A38" s="69"/>
      <c r="B38" s="203" t="s">
        <v>426</v>
      </c>
      <c r="C38" s="394">
        <v>150</v>
      </c>
      <c r="D38" s="201"/>
      <c r="E38" s="201">
        <f t="shared" si="0"/>
        <v>150</v>
      </c>
      <c r="F38" s="396"/>
      <c r="G38" s="186">
        <f t="shared" si="1"/>
        <v>150</v>
      </c>
      <c r="I38" s="16"/>
    </row>
    <row r="39" spans="1:9" ht="16.5">
      <c r="A39" s="69"/>
      <c r="B39" s="203" t="s">
        <v>435</v>
      </c>
      <c r="C39" s="394">
        <v>150</v>
      </c>
      <c r="D39" s="201"/>
      <c r="E39" s="201">
        <f t="shared" si="0"/>
        <v>150</v>
      </c>
      <c r="F39" s="396"/>
      <c r="G39" s="186">
        <f t="shared" si="1"/>
        <v>150</v>
      </c>
      <c r="I39" s="16"/>
    </row>
    <row r="40" spans="1:9" ht="16.5">
      <c r="A40" s="69"/>
      <c r="B40" s="203" t="s">
        <v>436</v>
      </c>
      <c r="C40" s="394">
        <v>50</v>
      </c>
      <c r="D40" s="201"/>
      <c r="E40" s="201">
        <f t="shared" si="0"/>
        <v>50</v>
      </c>
      <c r="F40" s="396"/>
      <c r="G40" s="186">
        <f t="shared" si="1"/>
        <v>50</v>
      </c>
      <c r="I40" s="16"/>
    </row>
    <row r="41" spans="1:9" ht="16.5">
      <c r="A41" s="69"/>
      <c r="B41" s="203" t="s">
        <v>437</v>
      </c>
      <c r="C41" s="394">
        <v>50</v>
      </c>
      <c r="D41" s="201"/>
      <c r="E41" s="201">
        <f t="shared" si="0"/>
        <v>50</v>
      </c>
      <c r="F41" s="396"/>
      <c r="G41" s="186">
        <f t="shared" si="1"/>
        <v>50</v>
      </c>
      <c r="I41" s="16"/>
    </row>
    <row r="42" spans="1:9" ht="16.5">
      <c r="A42" s="69"/>
      <c r="B42" s="203" t="s">
        <v>438</v>
      </c>
      <c r="C42" s="394">
        <v>30</v>
      </c>
      <c r="D42" s="201"/>
      <c r="E42" s="201">
        <f t="shared" si="0"/>
        <v>30</v>
      </c>
      <c r="F42" s="396"/>
      <c r="G42" s="186">
        <f t="shared" si="1"/>
        <v>30</v>
      </c>
      <c r="I42" s="16"/>
    </row>
    <row r="43" spans="1:9" ht="16.5">
      <c r="A43" s="69"/>
      <c r="B43" s="203" t="s">
        <v>441</v>
      </c>
      <c r="C43" s="394">
        <v>20</v>
      </c>
      <c r="D43" s="201"/>
      <c r="E43" s="201">
        <f t="shared" si="0"/>
        <v>20</v>
      </c>
      <c r="F43" s="396"/>
      <c r="G43" s="186">
        <f t="shared" si="1"/>
        <v>20</v>
      </c>
      <c r="I43" s="16"/>
    </row>
    <row r="44" spans="1:9" ht="16.5">
      <c r="A44" s="69"/>
      <c r="B44" s="203" t="s">
        <v>442</v>
      </c>
      <c r="C44" s="394">
        <v>195</v>
      </c>
      <c r="D44" s="201"/>
      <c r="E44" s="201">
        <f t="shared" si="0"/>
        <v>195</v>
      </c>
      <c r="F44" s="396"/>
      <c r="G44" s="186">
        <f t="shared" si="1"/>
        <v>195</v>
      </c>
      <c r="I44" s="16"/>
    </row>
    <row r="45" spans="1:9" ht="16.5">
      <c r="A45" s="69"/>
      <c r="B45" s="203" t="s">
        <v>448</v>
      </c>
      <c r="C45" s="394">
        <v>100</v>
      </c>
      <c r="D45" s="201"/>
      <c r="E45" s="201">
        <f t="shared" si="0"/>
        <v>100</v>
      </c>
      <c r="F45" s="396"/>
      <c r="G45" s="186">
        <f t="shared" si="1"/>
        <v>100</v>
      </c>
      <c r="I45" s="16"/>
    </row>
    <row r="46" spans="1:9" ht="16.5">
      <c r="A46" s="69"/>
      <c r="B46" s="203" t="s">
        <v>449</v>
      </c>
      <c r="C46" s="394">
        <v>200</v>
      </c>
      <c r="D46" s="201"/>
      <c r="E46" s="201">
        <f t="shared" si="0"/>
        <v>200</v>
      </c>
      <c r="F46" s="396"/>
      <c r="G46" s="186">
        <f t="shared" si="1"/>
        <v>200</v>
      </c>
      <c r="I46" s="16"/>
    </row>
    <row r="47" spans="1:9" ht="16.5">
      <c r="A47" s="69"/>
      <c r="B47" s="203" t="s">
        <v>508</v>
      </c>
      <c r="C47" s="394">
        <v>50</v>
      </c>
      <c r="D47" s="201"/>
      <c r="E47" s="201">
        <f t="shared" si="0"/>
        <v>50</v>
      </c>
      <c r="F47" s="396"/>
      <c r="G47" s="186">
        <f t="shared" si="1"/>
        <v>50</v>
      </c>
      <c r="I47" s="16"/>
    </row>
    <row r="48" spans="1:9" ht="16.5">
      <c r="A48" s="69"/>
      <c r="B48" s="203" t="s">
        <v>509</v>
      </c>
      <c r="C48" s="394">
        <v>30</v>
      </c>
      <c r="D48" s="201"/>
      <c r="E48" s="201">
        <f t="shared" si="0"/>
        <v>30</v>
      </c>
      <c r="F48" s="396"/>
      <c r="G48" s="186">
        <f t="shared" si="1"/>
        <v>30</v>
      </c>
      <c r="I48" s="16"/>
    </row>
    <row r="49" spans="1:9" ht="33">
      <c r="A49" s="78"/>
      <c r="B49" s="644" t="s">
        <v>512</v>
      </c>
      <c r="C49" s="642">
        <v>200</v>
      </c>
      <c r="D49" s="577"/>
      <c r="E49" s="201">
        <f t="shared" si="0"/>
        <v>200</v>
      </c>
      <c r="F49" s="643"/>
      <c r="G49" s="186">
        <f t="shared" si="1"/>
        <v>200</v>
      </c>
      <c r="I49" s="16"/>
    </row>
    <row r="50" spans="1:9" ht="16.5">
      <c r="A50" s="288"/>
      <c r="B50" s="641" t="s">
        <v>537</v>
      </c>
      <c r="C50" s="642">
        <v>40</v>
      </c>
      <c r="D50" s="577"/>
      <c r="E50" s="201">
        <f t="shared" si="0"/>
        <v>40</v>
      </c>
      <c r="F50" s="643"/>
      <c r="G50" s="186">
        <f t="shared" si="1"/>
        <v>40</v>
      </c>
      <c r="I50" s="16"/>
    </row>
    <row r="51" spans="1:9" ht="17.25" thickBot="1">
      <c r="A51" s="281"/>
      <c r="B51" s="650" t="s">
        <v>538</v>
      </c>
      <c r="C51" s="640">
        <v>60</v>
      </c>
      <c r="D51" s="590"/>
      <c r="E51" s="590">
        <f t="shared" si="0"/>
        <v>60</v>
      </c>
      <c r="F51" s="591"/>
      <c r="G51" s="592">
        <f t="shared" si="1"/>
        <v>60</v>
      </c>
      <c r="I51" s="16"/>
    </row>
    <row r="52" spans="1:9" ht="16.5">
      <c r="A52" s="105"/>
      <c r="B52" s="655" t="s">
        <v>539</v>
      </c>
      <c r="C52" s="656">
        <v>150</v>
      </c>
      <c r="D52" s="657"/>
      <c r="E52" s="658">
        <f t="shared" si="0"/>
        <v>150</v>
      </c>
      <c r="F52" s="659"/>
      <c r="G52" s="660">
        <f t="shared" si="1"/>
        <v>150</v>
      </c>
      <c r="I52" s="16"/>
    </row>
    <row r="53" spans="1:9" ht="16.5">
      <c r="A53" s="10"/>
      <c r="B53" s="86" t="s">
        <v>542</v>
      </c>
      <c r="C53" s="642">
        <v>100</v>
      </c>
      <c r="D53" s="577"/>
      <c r="E53" s="201">
        <f t="shared" si="0"/>
        <v>100</v>
      </c>
      <c r="F53" s="643"/>
      <c r="G53" s="186">
        <f t="shared" si="1"/>
        <v>100</v>
      </c>
      <c r="I53" s="16"/>
    </row>
    <row r="54" spans="1:9" ht="16.5">
      <c r="A54" s="10"/>
      <c r="B54" s="184" t="s">
        <v>548</v>
      </c>
      <c r="C54" s="642">
        <v>80</v>
      </c>
      <c r="D54" s="577"/>
      <c r="E54" s="201">
        <f t="shared" si="0"/>
        <v>80</v>
      </c>
      <c r="F54" s="643"/>
      <c r="G54" s="186">
        <f t="shared" si="1"/>
        <v>80</v>
      </c>
      <c r="I54" s="16"/>
    </row>
    <row r="55" spans="1:9" ht="16.5">
      <c r="A55" s="10"/>
      <c r="B55" s="184" t="s">
        <v>549</v>
      </c>
      <c r="C55" s="642">
        <v>60</v>
      </c>
      <c r="D55" s="577"/>
      <c r="E55" s="201">
        <f t="shared" si="0"/>
        <v>60</v>
      </c>
      <c r="F55" s="643"/>
      <c r="G55" s="186">
        <f t="shared" si="1"/>
        <v>60</v>
      </c>
      <c r="I55" s="16"/>
    </row>
    <row r="56" spans="1:9" ht="16.5">
      <c r="A56" s="10"/>
      <c r="B56" s="184" t="s">
        <v>551</v>
      </c>
      <c r="C56" s="642">
        <v>80</v>
      </c>
      <c r="D56" s="577"/>
      <c r="E56" s="201">
        <f t="shared" si="0"/>
        <v>80</v>
      </c>
      <c r="F56" s="643"/>
      <c r="G56" s="186">
        <f t="shared" si="1"/>
        <v>80</v>
      </c>
      <c r="I56" s="16"/>
    </row>
    <row r="57" spans="1:9" ht="16.5">
      <c r="A57" s="10"/>
      <c r="B57" s="184" t="s">
        <v>552</v>
      </c>
      <c r="C57" s="642">
        <v>70</v>
      </c>
      <c r="D57" s="577"/>
      <c r="E57" s="201">
        <f t="shared" si="0"/>
        <v>70</v>
      </c>
      <c r="F57" s="643"/>
      <c r="G57" s="186">
        <f t="shared" si="1"/>
        <v>70</v>
      </c>
      <c r="I57" s="16"/>
    </row>
    <row r="58" spans="1:9" ht="16.5">
      <c r="A58" s="653"/>
      <c r="B58" s="654"/>
      <c r="C58" s="394">
        <v>0</v>
      </c>
      <c r="D58" s="201"/>
      <c r="E58" s="201">
        <f t="shared" si="0"/>
        <v>0</v>
      </c>
      <c r="F58" s="396"/>
      <c r="G58" s="639">
        <f t="shared" si="1"/>
        <v>0</v>
      </c>
      <c r="I58" s="16"/>
    </row>
    <row r="59" spans="1:9" ht="16.5">
      <c r="A59" s="69">
        <v>6</v>
      </c>
      <c r="B59" s="87" t="s">
        <v>217</v>
      </c>
      <c r="C59" s="652">
        <f>SUM(C60:C82)</f>
        <v>23577</v>
      </c>
      <c r="D59" s="652">
        <f>SUM(D60:D82)</f>
        <v>50</v>
      </c>
      <c r="E59" s="652">
        <f>SUM(E60:E82)</f>
        <v>23627</v>
      </c>
      <c r="F59" s="652">
        <f>SUM(F60:F82)</f>
        <v>0</v>
      </c>
      <c r="G59" s="661">
        <f>SUM(G60:G82)</f>
        <v>23627</v>
      </c>
      <c r="I59" s="16"/>
    </row>
    <row r="60" spans="1:9" ht="16.5">
      <c r="A60" s="65"/>
      <c r="B60" s="86" t="s">
        <v>218</v>
      </c>
      <c r="C60" s="162">
        <v>1500</v>
      </c>
      <c r="D60" s="201"/>
      <c r="E60" s="201">
        <f t="shared" si="0"/>
        <v>1500</v>
      </c>
      <c r="F60" s="396"/>
      <c r="G60" s="186">
        <f t="shared" si="1"/>
        <v>1500</v>
      </c>
      <c r="I60" s="16"/>
    </row>
    <row r="61" spans="1:9" ht="16.5">
      <c r="A61" s="65"/>
      <c r="B61" s="86" t="s">
        <v>210</v>
      </c>
      <c r="C61" s="162">
        <v>7000</v>
      </c>
      <c r="D61" s="201"/>
      <c r="E61" s="201">
        <f t="shared" si="0"/>
        <v>7000</v>
      </c>
      <c r="F61" s="396"/>
      <c r="G61" s="186">
        <f t="shared" si="1"/>
        <v>7000</v>
      </c>
      <c r="I61" s="16"/>
    </row>
    <row r="62" spans="1:9" ht="16.5">
      <c r="A62" s="65"/>
      <c r="B62" s="86" t="s">
        <v>363</v>
      </c>
      <c r="C62" s="162">
        <v>100</v>
      </c>
      <c r="D62" s="201"/>
      <c r="E62" s="201">
        <f t="shared" si="0"/>
        <v>100</v>
      </c>
      <c r="F62" s="396"/>
      <c r="G62" s="186">
        <f t="shared" si="1"/>
        <v>100</v>
      </c>
      <c r="I62" s="16"/>
    </row>
    <row r="63" spans="1:9" ht="16.5">
      <c r="A63" s="65"/>
      <c r="B63" s="86" t="s">
        <v>574</v>
      </c>
      <c r="C63" s="162">
        <v>2450</v>
      </c>
      <c r="D63" s="201">
        <v>25</v>
      </c>
      <c r="E63" s="201">
        <f t="shared" si="0"/>
        <v>2475</v>
      </c>
      <c r="F63" s="396"/>
      <c r="G63" s="186">
        <f t="shared" si="1"/>
        <v>2475</v>
      </c>
      <c r="I63" s="16"/>
    </row>
    <row r="64" spans="1:9" ht="16.5">
      <c r="A64" s="65"/>
      <c r="B64" s="86" t="s">
        <v>427</v>
      </c>
      <c r="C64" s="162">
        <v>3400</v>
      </c>
      <c r="D64" s="201"/>
      <c r="E64" s="201">
        <f t="shared" si="0"/>
        <v>3400</v>
      </c>
      <c r="F64" s="396"/>
      <c r="G64" s="186">
        <f t="shared" si="1"/>
        <v>3400</v>
      </c>
      <c r="I64" s="16"/>
    </row>
    <row r="65" spans="1:9" ht="16.5">
      <c r="A65" s="65"/>
      <c r="B65" s="86" t="s">
        <v>428</v>
      </c>
      <c r="C65" s="162">
        <v>2000</v>
      </c>
      <c r="D65" s="201"/>
      <c r="E65" s="201">
        <f t="shared" si="0"/>
        <v>2000</v>
      </c>
      <c r="F65" s="396"/>
      <c r="G65" s="186">
        <f t="shared" si="1"/>
        <v>2000</v>
      </c>
      <c r="I65" s="16"/>
    </row>
    <row r="66" spans="1:9" ht="16.5">
      <c r="A66" s="65"/>
      <c r="B66" s="86" t="s">
        <v>510</v>
      </c>
      <c r="C66" s="162">
        <v>2300</v>
      </c>
      <c r="D66" s="201"/>
      <c r="E66" s="201">
        <f t="shared" si="0"/>
        <v>2300</v>
      </c>
      <c r="F66" s="396"/>
      <c r="G66" s="186">
        <f t="shared" si="1"/>
        <v>2300</v>
      </c>
      <c r="I66" s="16"/>
    </row>
    <row r="67" spans="1:9" ht="16.5">
      <c r="A67" s="65"/>
      <c r="B67" s="86" t="s">
        <v>446</v>
      </c>
      <c r="C67" s="162">
        <v>600</v>
      </c>
      <c r="D67" s="201"/>
      <c r="E67" s="201">
        <f t="shared" si="0"/>
        <v>600</v>
      </c>
      <c r="F67" s="396"/>
      <c r="G67" s="186">
        <f t="shared" si="1"/>
        <v>600</v>
      </c>
      <c r="I67" s="16"/>
    </row>
    <row r="68" spans="1:9" ht="16.5">
      <c r="A68" s="65"/>
      <c r="B68" s="86" t="s">
        <v>553</v>
      </c>
      <c r="C68" s="162">
        <v>410</v>
      </c>
      <c r="D68" s="201"/>
      <c r="E68" s="201">
        <f t="shared" si="0"/>
        <v>410</v>
      </c>
      <c r="F68" s="396"/>
      <c r="G68" s="186">
        <f t="shared" si="1"/>
        <v>410</v>
      </c>
      <c r="I68" s="16"/>
    </row>
    <row r="69" spans="1:9" ht="16.5">
      <c r="A69" s="78"/>
      <c r="B69" s="637" t="s">
        <v>429</v>
      </c>
      <c r="C69" s="638">
        <v>600</v>
      </c>
      <c r="D69" s="201"/>
      <c r="E69" s="201">
        <f t="shared" si="0"/>
        <v>600</v>
      </c>
      <c r="F69" s="396"/>
      <c r="G69" s="639">
        <f t="shared" si="1"/>
        <v>600</v>
      </c>
      <c r="I69" s="16"/>
    </row>
    <row r="70" spans="1:9" ht="16.5">
      <c r="A70" s="69"/>
      <c r="B70" s="203" t="s">
        <v>546</v>
      </c>
      <c r="C70" s="166">
        <v>642</v>
      </c>
      <c r="D70" s="634"/>
      <c r="E70" s="634">
        <f t="shared" si="0"/>
        <v>642</v>
      </c>
      <c r="F70" s="635"/>
      <c r="G70" s="636">
        <f t="shared" si="1"/>
        <v>642</v>
      </c>
      <c r="I70" s="16"/>
    </row>
    <row r="71" spans="1:9" ht="16.5">
      <c r="A71" s="65"/>
      <c r="B71" s="86" t="s">
        <v>573</v>
      </c>
      <c r="C71" s="162">
        <v>450</v>
      </c>
      <c r="D71" s="201">
        <v>25</v>
      </c>
      <c r="E71" s="201">
        <f t="shared" si="0"/>
        <v>475</v>
      </c>
      <c r="F71" s="396"/>
      <c r="G71" s="186">
        <f t="shared" si="1"/>
        <v>475</v>
      </c>
      <c r="I71" s="16"/>
    </row>
    <row r="72" spans="1:9" ht="16.5">
      <c r="A72" s="65"/>
      <c r="B72" s="86" t="s">
        <v>430</v>
      </c>
      <c r="C72" s="162">
        <v>150</v>
      </c>
      <c r="D72" s="201"/>
      <c r="E72" s="201">
        <f t="shared" si="0"/>
        <v>150</v>
      </c>
      <c r="F72" s="396"/>
      <c r="G72" s="186">
        <f t="shared" si="1"/>
        <v>150</v>
      </c>
      <c r="I72" s="16"/>
    </row>
    <row r="73" spans="1:9" ht="16.5">
      <c r="A73" s="65"/>
      <c r="B73" s="86" t="s">
        <v>431</v>
      </c>
      <c r="C73" s="162">
        <v>100</v>
      </c>
      <c r="D73" s="201"/>
      <c r="E73" s="201">
        <f t="shared" si="0"/>
        <v>100</v>
      </c>
      <c r="F73" s="396"/>
      <c r="G73" s="186">
        <f t="shared" si="1"/>
        <v>100</v>
      </c>
      <c r="I73" s="16"/>
    </row>
    <row r="74" spans="1:9" ht="16.5">
      <c r="A74" s="65"/>
      <c r="B74" s="86" t="s">
        <v>432</v>
      </c>
      <c r="C74" s="162">
        <v>100</v>
      </c>
      <c r="D74" s="201"/>
      <c r="E74" s="201">
        <f t="shared" si="0"/>
        <v>100</v>
      </c>
      <c r="F74" s="396"/>
      <c r="G74" s="186">
        <f t="shared" si="1"/>
        <v>100</v>
      </c>
      <c r="I74" s="16"/>
    </row>
    <row r="75" spans="1:9" ht="16.5">
      <c r="A75" s="65"/>
      <c r="B75" s="86" t="s">
        <v>433</v>
      </c>
      <c r="C75" s="162">
        <v>100</v>
      </c>
      <c r="D75" s="201"/>
      <c r="E75" s="201">
        <f t="shared" si="0"/>
        <v>100</v>
      </c>
      <c r="F75" s="396"/>
      <c r="G75" s="186">
        <f t="shared" si="1"/>
        <v>100</v>
      </c>
      <c r="I75" s="16"/>
    </row>
    <row r="76" spans="1:9" ht="16.5">
      <c r="A76" s="65"/>
      <c r="B76" s="86" t="s">
        <v>434</v>
      </c>
      <c r="C76" s="162">
        <v>50</v>
      </c>
      <c r="D76" s="201"/>
      <c r="E76" s="201">
        <f t="shared" si="0"/>
        <v>50</v>
      </c>
      <c r="F76" s="396"/>
      <c r="G76" s="186">
        <f t="shared" si="1"/>
        <v>50</v>
      </c>
      <c r="I76" s="16"/>
    </row>
    <row r="77" spans="1:9" ht="16.5">
      <c r="A77" s="65"/>
      <c r="B77" s="86" t="s">
        <v>439</v>
      </c>
      <c r="C77" s="162">
        <v>50</v>
      </c>
      <c r="D77" s="201"/>
      <c r="E77" s="201">
        <f t="shared" si="0"/>
        <v>50</v>
      </c>
      <c r="F77" s="396"/>
      <c r="G77" s="186">
        <f t="shared" si="1"/>
        <v>50</v>
      </c>
      <c r="I77" s="16"/>
    </row>
    <row r="78" spans="1:9" ht="16.5">
      <c r="A78" s="65"/>
      <c r="B78" s="86" t="s">
        <v>443</v>
      </c>
      <c r="C78" s="162">
        <v>800</v>
      </c>
      <c r="D78" s="201"/>
      <c r="E78" s="201">
        <f t="shared" si="0"/>
        <v>800</v>
      </c>
      <c r="F78" s="396"/>
      <c r="G78" s="186">
        <f t="shared" si="1"/>
        <v>800</v>
      </c>
      <c r="I78" s="16"/>
    </row>
    <row r="79" spans="1:9" ht="16.5">
      <c r="A79" s="65"/>
      <c r="B79" s="86" t="s">
        <v>444</v>
      </c>
      <c r="C79" s="162">
        <v>150</v>
      </c>
      <c r="D79" s="201"/>
      <c r="E79" s="201">
        <f t="shared" si="0"/>
        <v>150</v>
      </c>
      <c r="F79" s="396"/>
      <c r="G79" s="186">
        <f t="shared" si="1"/>
        <v>150</v>
      </c>
      <c r="I79" s="16"/>
    </row>
    <row r="80" spans="1:9" ht="16.5">
      <c r="A80" s="65"/>
      <c r="B80" s="86" t="s">
        <v>445</v>
      </c>
      <c r="C80" s="162">
        <v>50</v>
      </c>
      <c r="D80" s="201"/>
      <c r="E80" s="201">
        <f t="shared" si="0"/>
        <v>50</v>
      </c>
      <c r="F80" s="396"/>
      <c r="G80" s="186">
        <f t="shared" si="1"/>
        <v>50</v>
      </c>
      <c r="I80" s="16"/>
    </row>
    <row r="81" spans="1:9" ht="16.5">
      <c r="A81" s="65"/>
      <c r="B81" s="86" t="s">
        <v>450</v>
      </c>
      <c r="C81" s="162">
        <v>475</v>
      </c>
      <c r="D81" s="201"/>
      <c r="E81" s="201">
        <f t="shared" si="0"/>
        <v>475</v>
      </c>
      <c r="F81" s="396"/>
      <c r="G81" s="186">
        <f t="shared" si="1"/>
        <v>475</v>
      </c>
      <c r="I81" s="16"/>
    </row>
    <row r="82" spans="1:9" ht="16.5">
      <c r="A82" s="65"/>
      <c r="B82" s="86" t="s">
        <v>550</v>
      </c>
      <c r="C82" s="162">
        <v>100</v>
      </c>
      <c r="D82" s="201"/>
      <c r="E82" s="201">
        <f t="shared" si="0"/>
        <v>100</v>
      </c>
      <c r="F82" s="396"/>
      <c r="G82" s="186">
        <f t="shared" si="1"/>
        <v>100</v>
      </c>
      <c r="I82" s="16"/>
    </row>
    <row r="83" spans="1:9" ht="16.5">
      <c r="A83" s="65"/>
      <c r="B83" s="86"/>
      <c r="C83" s="162"/>
      <c r="D83" s="201"/>
      <c r="E83" s="201"/>
      <c r="F83" s="396"/>
      <c r="G83" s="186">
        <f t="shared" si="1"/>
        <v>0</v>
      </c>
      <c r="I83" s="16"/>
    </row>
    <row r="84" spans="1:9" ht="16.5">
      <c r="A84" s="65">
        <v>7</v>
      </c>
      <c r="B84" s="645" t="s">
        <v>540</v>
      </c>
      <c r="C84" s="161">
        <f>SUM(C85:C86)</f>
        <v>175</v>
      </c>
      <c r="D84" s="161">
        <f>SUM(D85:D86)</f>
        <v>0</v>
      </c>
      <c r="E84" s="161">
        <f>SUM(E85:E86)</f>
        <v>175</v>
      </c>
      <c r="F84" s="161">
        <f>SUM(F85:F86)</f>
        <v>0</v>
      </c>
      <c r="G84" s="84">
        <f>SUM(G85:G86)</f>
        <v>175</v>
      </c>
      <c r="I84" s="16"/>
    </row>
    <row r="85" spans="1:9" ht="16.5">
      <c r="A85" s="65"/>
      <c r="B85" s="646" t="s">
        <v>541</v>
      </c>
      <c r="C85" s="162">
        <v>75</v>
      </c>
      <c r="D85" s="201"/>
      <c r="E85" s="201">
        <f t="shared" si="0"/>
        <v>75</v>
      </c>
      <c r="F85" s="396"/>
      <c r="G85" s="186">
        <f t="shared" si="1"/>
        <v>75</v>
      </c>
      <c r="I85" s="16"/>
    </row>
    <row r="86" spans="1:9" ht="16.5">
      <c r="A86" s="65"/>
      <c r="B86" s="86" t="s">
        <v>544</v>
      </c>
      <c r="C86" s="162">
        <v>100</v>
      </c>
      <c r="D86" s="201"/>
      <c r="E86" s="201">
        <f t="shared" si="0"/>
        <v>100</v>
      </c>
      <c r="F86" s="396"/>
      <c r="G86" s="186">
        <f t="shared" si="1"/>
        <v>100</v>
      </c>
      <c r="I86" s="16"/>
    </row>
    <row r="87" spans="1:9" ht="16.5">
      <c r="A87" s="65"/>
      <c r="B87" s="86"/>
      <c r="C87" s="162"/>
      <c r="D87" s="201"/>
      <c r="E87" s="202"/>
      <c r="F87" s="396"/>
      <c r="G87" s="84"/>
      <c r="I87" s="16"/>
    </row>
    <row r="88" spans="1:9" ht="16.5">
      <c r="A88" s="65"/>
      <c r="B88" s="205" t="s">
        <v>20</v>
      </c>
      <c r="C88" s="160">
        <f>C4+C12+C18+C59+C9+C15+C84</f>
        <v>251243</v>
      </c>
      <c r="D88" s="160">
        <f>D4+D12+D18+D59+D9+D15+D84</f>
        <v>50</v>
      </c>
      <c r="E88" s="160">
        <f>E4+E12+E18+E59+E9+E15+E84</f>
        <v>251293</v>
      </c>
      <c r="F88" s="160">
        <f>F4+F12+F18+F59+F9+F15+F84</f>
        <v>99222</v>
      </c>
      <c r="G88" s="500">
        <f>G4+G12+G18+G59+G9+G15+G84</f>
        <v>152071</v>
      </c>
      <c r="I88" s="16"/>
    </row>
    <row r="89" spans="1:9" ht="16.5">
      <c r="A89" s="82"/>
      <c r="B89" s="271"/>
      <c r="C89" s="270"/>
      <c r="D89" s="212"/>
      <c r="E89" s="202">
        <f t="shared" si="0"/>
        <v>0</v>
      </c>
      <c r="F89" s="399"/>
      <c r="G89" s="84">
        <f t="shared" si="1"/>
        <v>0</v>
      </c>
      <c r="I89" s="16"/>
    </row>
    <row r="90" spans="1:9" ht="16.5">
      <c r="A90" s="844" t="s">
        <v>50</v>
      </c>
      <c r="B90" s="845"/>
      <c r="C90" s="162"/>
      <c r="D90" s="201"/>
      <c r="E90" s="202">
        <f t="shared" si="0"/>
        <v>0</v>
      </c>
      <c r="F90" s="396"/>
      <c r="G90" s="84">
        <f t="shared" si="1"/>
        <v>0</v>
      </c>
      <c r="I90" s="16"/>
    </row>
    <row r="91" spans="1:9" ht="16.5">
      <c r="A91" s="426"/>
      <c r="B91" s="593"/>
      <c r="C91" s="162"/>
      <c r="D91" s="201"/>
      <c r="E91" s="202"/>
      <c r="F91" s="396"/>
      <c r="G91" s="84"/>
      <c r="I91" s="16"/>
    </row>
    <row r="92" spans="1:9" ht="16.5">
      <c r="A92" s="584">
        <v>1</v>
      </c>
      <c r="B92" s="280" t="s">
        <v>238</v>
      </c>
      <c r="C92" s="585">
        <f>SUM(C93)</f>
        <v>850</v>
      </c>
      <c r="D92" s="161">
        <f>SUM(D93)</f>
        <v>0</v>
      </c>
      <c r="E92" s="161">
        <f>SUM(C92:D92)</f>
        <v>850</v>
      </c>
      <c r="F92" s="161">
        <f>SUM(F93)</f>
        <v>0</v>
      </c>
      <c r="G92" s="84">
        <f>SUM(G93)</f>
        <v>850</v>
      </c>
      <c r="I92" s="16"/>
    </row>
    <row r="93" spans="1:9" ht="16.5">
      <c r="A93" s="584"/>
      <c r="B93" s="184" t="s">
        <v>479</v>
      </c>
      <c r="C93" s="587">
        <v>850</v>
      </c>
      <c r="D93" s="201"/>
      <c r="E93" s="201">
        <f>SUM(C93:D93)</f>
        <v>850</v>
      </c>
      <c r="F93" s="588"/>
      <c r="G93" s="186">
        <f>E93-F93</f>
        <v>850</v>
      </c>
      <c r="I93" s="16"/>
    </row>
    <row r="94" spans="1:9" ht="16.5">
      <c r="A94" s="584"/>
      <c r="B94" s="586"/>
      <c r="C94" s="587"/>
      <c r="D94" s="201"/>
      <c r="E94" s="202"/>
      <c r="F94" s="588"/>
      <c r="G94" s="84"/>
      <c r="I94" s="16"/>
    </row>
    <row r="95" spans="1:7" ht="16.5">
      <c r="A95" s="583"/>
      <c r="B95" s="589" t="s">
        <v>20</v>
      </c>
      <c r="C95" s="160">
        <f>SUM(C92)</f>
        <v>850</v>
      </c>
      <c r="D95" s="160">
        <f>SUM(D92)</f>
        <v>0</v>
      </c>
      <c r="E95" s="160">
        <f>SUM(E92)</f>
        <v>850</v>
      </c>
      <c r="F95" s="160">
        <f>SUM(F92)</f>
        <v>0</v>
      </c>
      <c r="G95" s="500">
        <f>SUM(G92)</f>
        <v>850</v>
      </c>
    </row>
    <row r="96" spans="1:7" ht="16.5">
      <c r="A96" s="177"/>
      <c r="B96" s="205"/>
      <c r="C96" s="206"/>
      <c r="D96" s="212"/>
      <c r="E96" s="202">
        <f t="shared" si="0"/>
        <v>0</v>
      </c>
      <c r="F96" s="396"/>
      <c r="G96" s="84">
        <f t="shared" si="1"/>
        <v>0</v>
      </c>
    </row>
    <row r="97" spans="1:7" ht="17.25" thickBot="1">
      <c r="A97" s="71"/>
      <c r="B97" s="75" t="s">
        <v>49</v>
      </c>
      <c r="C97" s="163">
        <f>SUM(C95+C88)</f>
        <v>252093</v>
      </c>
      <c r="D97" s="163">
        <f>SUM(D95+D88)</f>
        <v>50</v>
      </c>
      <c r="E97" s="402">
        <f t="shared" si="0"/>
        <v>252143</v>
      </c>
      <c r="F97" s="211">
        <f>SUM(F95+F88)</f>
        <v>99222</v>
      </c>
      <c r="G97" s="403">
        <f t="shared" si="1"/>
        <v>152921</v>
      </c>
    </row>
    <row r="99" ht="16.5">
      <c r="B99" s="3"/>
    </row>
  </sheetData>
  <sheetProtection/>
  <mergeCells count="2">
    <mergeCell ref="A2:B2"/>
    <mergeCell ref="A90:B90"/>
  </mergeCells>
  <printOptions/>
  <pageMargins left="0.44" right="0.15748031496062992" top="0.9055118110236221" bottom="0.35433070866141736" header="0.2362204724409449" footer="0.15748031496062992"/>
  <pageSetup horizontalDpi="600" verticalDpi="600" orientation="portrait" paperSize="9" scale="75" r:id="rId1"/>
  <headerFooter>
    <oddHeader>&amp;C&amp;"Book Antiqua,Félkövér"&amp;11Keszthely Város Önkormányzata
egyéb működési célú támogatásai ÁHT-n kívülre&amp;R&amp;"Book Antiqua,Félkövér"13. melléklet
ezer Ft</oddHeader>
    <oddFooter>&amp;C&amp;P</oddFooter>
  </headerFooter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31">
      <selection activeCell="F42" sqref="F42"/>
    </sheetView>
  </sheetViews>
  <sheetFormatPr defaultColWidth="9.140625" defaultRowHeight="12.75"/>
  <cols>
    <col min="1" max="1" width="24.421875" style="345" customWidth="1"/>
    <col min="2" max="8" width="8.7109375" style="322" customWidth="1"/>
    <col min="9" max="9" width="9.7109375" style="322" customWidth="1"/>
    <col min="10" max="10" width="11.7109375" style="322" customWidth="1"/>
    <col min="11" max="11" width="8.7109375" style="322" customWidth="1"/>
    <col min="12" max="13" width="9.7109375" style="322" customWidth="1"/>
    <col min="14" max="14" width="9.7109375" style="336" customWidth="1"/>
    <col min="15" max="15" width="14.7109375" style="322" customWidth="1"/>
    <col min="16" max="16384" width="9.140625" style="322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326" customFormat="1" ht="16.5" customHeight="1" thickBot="1">
      <c r="A2" s="323" t="s">
        <v>11</v>
      </c>
      <c r="B2" s="324" t="s">
        <v>327</v>
      </c>
      <c r="C2" s="324" t="s">
        <v>328</v>
      </c>
      <c r="D2" s="324" t="s">
        <v>329</v>
      </c>
      <c r="E2" s="324" t="s">
        <v>330</v>
      </c>
      <c r="F2" s="324" t="s">
        <v>331</v>
      </c>
      <c r="G2" s="324" t="s">
        <v>332</v>
      </c>
      <c r="H2" s="324" t="s">
        <v>333</v>
      </c>
      <c r="I2" s="324" t="s">
        <v>334</v>
      </c>
      <c r="J2" s="324" t="s">
        <v>335</v>
      </c>
      <c r="K2" s="324" t="s">
        <v>336</v>
      </c>
      <c r="L2" s="324" t="s">
        <v>337</v>
      </c>
      <c r="M2" s="324" t="s">
        <v>338</v>
      </c>
      <c r="N2" s="325" t="s">
        <v>1</v>
      </c>
    </row>
    <row r="3" spans="1:14" s="326" customFormat="1" ht="15" customHeight="1" thickBot="1">
      <c r="A3" s="327" t="s">
        <v>339</v>
      </c>
      <c r="B3" s="324"/>
      <c r="C3" s="324"/>
      <c r="D3" s="324"/>
      <c r="E3" s="328"/>
      <c r="F3" s="324"/>
      <c r="G3" s="324"/>
      <c r="H3" s="324"/>
      <c r="I3" s="324"/>
      <c r="J3" s="324"/>
      <c r="K3" s="328"/>
      <c r="L3" s="328"/>
      <c r="M3" s="324"/>
      <c r="N3" s="325"/>
    </row>
    <row r="4" spans="1:15" ht="15.75">
      <c r="A4" s="605" t="s">
        <v>340</v>
      </c>
      <c r="B4" s="606">
        <v>55330</v>
      </c>
      <c r="C4" s="606">
        <v>55330</v>
      </c>
      <c r="D4" s="606">
        <v>55330</v>
      </c>
      <c r="E4" s="606">
        <v>55330</v>
      </c>
      <c r="F4" s="606">
        <v>55330</v>
      </c>
      <c r="G4" s="606">
        <v>76625</v>
      </c>
      <c r="H4" s="606">
        <v>55330</v>
      </c>
      <c r="I4" s="606">
        <v>55330</v>
      </c>
      <c r="J4" s="606">
        <v>60412</v>
      </c>
      <c r="K4" s="606">
        <v>55330</v>
      </c>
      <c r="L4" s="606">
        <v>55330</v>
      </c>
      <c r="M4" s="606">
        <v>60798</v>
      </c>
      <c r="N4" s="341">
        <f>SUM(B4:M4)</f>
        <v>695805</v>
      </c>
      <c r="O4" s="332"/>
    </row>
    <row r="5" spans="1:15" ht="15.75">
      <c r="A5" s="404" t="s">
        <v>358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>
        <v>-200</v>
      </c>
      <c r="N5" s="331">
        <f aca="true" t="shared" si="0" ref="N5:N18">SUM(B5:M5)</f>
        <v>-200</v>
      </c>
      <c r="O5" s="332"/>
    </row>
    <row r="6" spans="1:15" ht="15.75">
      <c r="A6" s="404" t="s">
        <v>359</v>
      </c>
      <c r="B6" s="330">
        <f>SUM(B4:B5)</f>
        <v>55330</v>
      </c>
      <c r="C6" s="330">
        <f aca="true" t="shared" si="1" ref="C6:M6">SUM(C4:C5)</f>
        <v>55330</v>
      </c>
      <c r="D6" s="330">
        <f t="shared" si="1"/>
        <v>55330</v>
      </c>
      <c r="E6" s="330">
        <f t="shared" si="1"/>
        <v>55330</v>
      </c>
      <c r="F6" s="330">
        <f t="shared" si="1"/>
        <v>55330</v>
      </c>
      <c r="G6" s="330">
        <f t="shared" si="1"/>
        <v>76625</v>
      </c>
      <c r="H6" s="330">
        <f t="shared" si="1"/>
        <v>55330</v>
      </c>
      <c r="I6" s="330">
        <f t="shared" si="1"/>
        <v>55330</v>
      </c>
      <c r="J6" s="330">
        <f t="shared" si="1"/>
        <v>60412</v>
      </c>
      <c r="K6" s="330">
        <f t="shared" si="1"/>
        <v>55330</v>
      </c>
      <c r="L6" s="330">
        <f t="shared" si="1"/>
        <v>55330</v>
      </c>
      <c r="M6" s="330">
        <f t="shared" si="1"/>
        <v>60598</v>
      </c>
      <c r="N6" s="331">
        <f t="shared" si="0"/>
        <v>695605</v>
      </c>
      <c r="O6" s="332"/>
    </row>
    <row r="7" spans="1:15" ht="27.75">
      <c r="A7" s="329" t="s">
        <v>341</v>
      </c>
      <c r="B7" s="330">
        <v>94111</v>
      </c>
      <c r="C7" s="330">
        <v>94071</v>
      </c>
      <c r="D7" s="330">
        <v>94071</v>
      </c>
      <c r="E7" s="330">
        <v>94071</v>
      </c>
      <c r="F7" s="330">
        <v>94071</v>
      </c>
      <c r="G7" s="330">
        <v>131598</v>
      </c>
      <c r="H7" s="330">
        <v>94071</v>
      </c>
      <c r="I7" s="330">
        <v>94071</v>
      </c>
      <c r="J7" s="330">
        <v>196589</v>
      </c>
      <c r="K7" s="330">
        <v>94071</v>
      </c>
      <c r="L7" s="330">
        <v>94071</v>
      </c>
      <c r="M7" s="330">
        <v>125341</v>
      </c>
      <c r="N7" s="331">
        <f t="shared" si="0"/>
        <v>1300207</v>
      </c>
      <c r="O7" s="332"/>
    </row>
    <row r="8" spans="1:15" ht="15.75">
      <c r="A8" s="404" t="s">
        <v>358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>
        <v>4460</v>
      </c>
      <c r="N8" s="331">
        <f t="shared" si="0"/>
        <v>4460</v>
      </c>
      <c r="O8" s="332"/>
    </row>
    <row r="9" spans="1:15" ht="15.75">
      <c r="A9" s="404" t="s">
        <v>359</v>
      </c>
      <c r="B9" s="330">
        <f>SUM(B7:B8)</f>
        <v>94111</v>
      </c>
      <c r="C9" s="330">
        <f aca="true" t="shared" si="2" ref="C9:M9">SUM(C7:C8)</f>
        <v>94071</v>
      </c>
      <c r="D9" s="330">
        <f t="shared" si="2"/>
        <v>94071</v>
      </c>
      <c r="E9" s="330">
        <f t="shared" si="2"/>
        <v>94071</v>
      </c>
      <c r="F9" s="330">
        <f t="shared" si="2"/>
        <v>94071</v>
      </c>
      <c r="G9" s="330">
        <f t="shared" si="2"/>
        <v>131598</v>
      </c>
      <c r="H9" s="330">
        <f t="shared" si="2"/>
        <v>94071</v>
      </c>
      <c r="I9" s="330">
        <f t="shared" si="2"/>
        <v>94071</v>
      </c>
      <c r="J9" s="330">
        <f t="shared" si="2"/>
        <v>196589</v>
      </c>
      <c r="K9" s="330">
        <f t="shared" si="2"/>
        <v>94071</v>
      </c>
      <c r="L9" s="330">
        <f t="shared" si="2"/>
        <v>94071</v>
      </c>
      <c r="M9" s="330">
        <f t="shared" si="2"/>
        <v>129801</v>
      </c>
      <c r="N9" s="331">
        <f t="shared" si="0"/>
        <v>1304667</v>
      </c>
      <c r="O9" s="332"/>
    </row>
    <row r="10" spans="1:15" ht="15.75">
      <c r="A10" s="329" t="s">
        <v>342</v>
      </c>
      <c r="B10" s="330">
        <v>5000</v>
      </c>
      <c r="C10" s="330">
        <v>5000</v>
      </c>
      <c r="D10" s="330">
        <v>450000</v>
      </c>
      <c r="E10" s="330">
        <v>0</v>
      </c>
      <c r="F10" s="330">
        <v>100000</v>
      </c>
      <c r="G10" s="330">
        <v>0</v>
      </c>
      <c r="H10" s="330">
        <v>5000</v>
      </c>
      <c r="I10" s="330">
        <v>5000</v>
      </c>
      <c r="J10" s="330">
        <v>450000</v>
      </c>
      <c r="K10" s="330">
        <v>100000</v>
      </c>
      <c r="L10" s="330">
        <v>5000</v>
      </c>
      <c r="M10" s="330">
        <v>99830</v>
      </c>
      <c r="N10" s="331">
        <f t="shared" si="0"/>
        <v>1224830</v>
      </c>
      <c r="O10" s="332"/>
    </row>
    <row r="11" spans="1:15" ht="27.75">
      <c r="A11" s="329" t="s">
        <v>343</v>
      </c>
      <c r="B11" s="330">
        <v>21250</v>
      </c>
      <c r="C11" s="330">
        <v>23000</v>
      </c>
      <c r="D11" s="330">
        <v>3750</v>
      </c>
      <c r="E11" s="330">
        <v>21250</v>
      </c>
      <c r="F11" s="330">
        <v>21250</v>
      </c>
      <c r="G11" s="330">
        <v>475360</v>
      </c>
      <c r="H11" s="330">
        <v>23000</v>
      </c>
      <c r="I11" s="330">
        <v>21250</v>
      </c>
      <c r="J11" s="330">
        <v>37480</v>
      </c>
      <c r="K11" s="330">
        <v>21250</v>
      </c>
      <c r="L11" s="330">
        <v>121400</v>
      </c>
      <c r="M11" s="330">
        <v>39814</v>
      </c>
      <c r="N11" s="331">
        <f t="shared" si="0"/>
        <v>830054</v>
      </c>
      <c r="O11" s="332"/>
    </row>
    <row r="12" spans="1:15" ht="15.75">
      <c r="A12" s="404" t="s">
        <v>358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>
        <v>134969</v>
      </c>
      <c r="N12" s="331">
        <f t="shared" si="0"/>
        <v>134969</v>
      </c>
      <c r="O12" s="332"/>
    </row>
    <row r="13" spans="1:15" ht="15.75">
      <c r="A13" s="404" t="s">
        <v>359</v>
      </c>
      <c r="B13" s="330">
        <f>SUM(B11:B12)</f>
        <v>21250</v>
      </c>
      <c r="C13" s="330">
        <f aca="true" t="shared" si="3" ref="C13:M13">SUM(C11:C12)</f>
        <v>23000</v>
      </c>
      <c r="D13" s="330">
        <f t="shared" si="3"/>
        <v>3750</v>
      </c>
      <c r="E13" s="330">
        <f t="shared" si="3"/>
        <v>21250</v>
      </c>
      <c r="F13" s="330">
        <f t="shared" si="3"/>
        <v>21250</v>
      </c>
      <c r="G13" s="330">
        <f t="shared" si="3"/>
        <v>475360</v>
      </c>
      <c r="H13" s="330">
        <f t="shared" si="3"/>
        <v>23000</v>
      </c>
      <c r="I13" s="330">
        <f t="shared" si="3"/>
        <v>21250</v>
      </c>
      <c r="J13" s="330">
        <f t="shared" si="3"/>
        <v>37480</v>
      </c>
      <c r="K13" s="330">
        <f t="shared" si="3"/>
        <v>21250</v>
      </c>
      <c r="L13" s="330">
        <f t="shared" si="3"/>
        <v>121400</v>
      </c>
      <c r="M13" s="330">
        <f t="shared" si="3"/>
        <v>174783</v>
      </c>
      <c r="N13" s="331">
        <f t="shared" si="0"/>
        <v>965023</v>
      </c>
      <c r="O13" s="332"/>
    </row>
    <row r="14" spans="1:15" ht="15.75">
      <c r="A14" s="329" t="s">
        <v>344</v>
      </c>
      <c r="B14" s="330"/>
      <c r="C14" s="330"/>
      <c r="D14" s="330">
        <v>50000</v>
      </c>
      <c r="E14" s="330"/>
      <c r="F14" s="330">
        <v>100000</v>
      </c>
      <c r="G14" s="330"/>
      <c r="H14" s="330">
        <v>25000</v>
      </c>
      <c r="I14" s="330"/>
      <c r="J14" s="330">
        <v>100000</v>
      </c>
      <c r="K14" s="330">
        <v>25000</v>
      </c>
      <c r="L14" s="330"/>
      <c r="M14" s="330">
        <v>25683</v>
      </c>
      <c r="N14" s="331">
        <f t="shared" si="0"/>
        <v>325683</v>
      </c>
      <c r="O14" s="332"/>
    </row>
    <row r="15" spans="1:15" ht="15.75">
      <c r="A15" s="329" t="s">
        <v>345</v>
      </c>
      <c r="B15" s="97"/>
      <c r="C15" s="330"/>
      <c r="D15" s="330">
        <v>20250</v>
      </c>
      <c r="E15" s="97"/>
      <c r="F15" s="330">
        <v>20000</v>
      </c>
      <c r="G15" s="330">
        <v>250</v>
      </c>
      <c r="H15" s="97">
        <v>24824</v>
      </c>
      <c r="I15" s="330"/>
      <c r="J15" s="330">
        <v>250</v>
      </c>
      <c r="K15" s="97"/>
      <c r="L15" s="330"/>
      <c r="M15" s="330">
        <v>250</v>
      </c>
      <c r="N15" s="331">
        <f t="shared" si="0"/>
        <v>65824</v>
      </c>
      <c r="O15" s="332"/>
    </row>
    <row r="16" spans="1:15" ht="15.75">
      <c r="A16" s="333" t="s">
        <v>484</v>
      </c>
      <c r="B16" s="334"/>
      <c r="C16" s="334"/>
      <c r="D16" s="334"/>
      <c r="E16" s="334"/>
      <c r="F16" s="334"/>
      <c r="G16" s="334">
        <v>3500</v>
      </c>
      <c r="H16" s="334"/>
      <c r="I16" s="334"/>
      <c r="J16" s="334">
        <v>2500</v>
      </c>
      <c r="K16" s="334"/>
      <c r="L16" s="334"/>
      <c r="M16" s="334"/>
      <c r="N16" s="331">
        <f t="shared" si="0"/>
        <v>6000</v>
      </c>
      <c r="O16" s="332"/>
    </row>
    <row r="17" spans="1:15" ht="15.75">
      <c r="A17" s="404" t="s">
        <v>358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>
        <v>42904</v>
      </c>
      <c r="N17" s="331">
        <f t="shared" si="0"/>
        <v>42904</v>
      </c>
      <c r="O17" s="332"/>
    </row>
    <row r="18" spans="1:15" ht="15.75">
      <c r="A18" s="404" t="s">
        <v>359</v>
      </c>
      <c r="B18" s="334"/>
      <c r="C18" s="334"/>
      <c r="D18" s="334"/>
      <c r="E18" s="334"/>
      <c r="F18" s="334"/>
      <c r="G18" s="334">
        <f>SUM(G16:G17)</f>
        <v>3500</v>
      </c>
      <c r="H18" s="334"/>
      <c r="I18" s="334"/>
      <c r="J18" s="334">
        <f>SUM(J16:J17)</f>
        <v>2500</v>
      </c>
      <c r="K18" s="334"/>
      <c r="L18" s="334"/>
      <c r="M18" s="334">
        <f>SUM(M16:M17)</f>
        <v>42904</v>
      </c>
      <c r="N18" s="331">
        <f t="shared" si="0"/>
        <v>48904</v>
      </c>
      <c r="O18" s="332"/>
    </row>
    <row r="19" spans="1:15" ht="15.75">
      <c r="A19" s="333" t="s">
        <v>346</v>
      </c>
      <c r="B19" s="110">
        <v>118204</v>
      </c>
      <c r="C19" s="110">
        <v>119694</v>
      </c>
      <c r="D19" s="334"/>
      <c r="E19" s="334">
        <v>324694</v>
      </c>
      <c r="F19" s="334">
        <v>123694</v>
      </c>
      <c r="G19" s="334">
        <v>816467</v>
      </c>
      <c r="H19" s="334">
        <v>411134</v>
      </c>
      <c r="I19" s="334">
        <v>501762</v>
      </c>
      <c r="J19" s="334">
        <v>349246</v>
      </c>
      <c r="K19" s="334">
        <v>420000</v>
      </c>
      <c r="L19" s="334">
        <v>380000</v>
      </c>
      <c r="M19" s="334">
        <v>231030</v>
      </c>
      <c r="N19" s="335">
        <f>SUM(B19:M19)</f>
        <v>3795925</v>
      </c>
      <c r="O19" s="332"/>
    </row>
    <row r="20" spans="1:15" ht="15.75">
      <c r="A20" s="404" t="s">
        <v>358</v>
      </c>
      <c r="B20" s="97"/>
      <c r="C20" s="97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5">
        <f>SUM(B20:M20)</f>
        <v>0</v>
      </c>
      <c r="O20" s="332"/>
    </row>
    <row r="21" spans="1:15" ht="16.5" thickBot="1">
      <c r="A21" s="404" t="s">
        <v>359</v>
      </c>
      <c r="B21" s="132">
        <f>SUM(B19:B20)</f>
        <v>118204</v>
      </c>
      <c r="C21" s="132">
        <f aca="true" t="shared" si="4" ref="C21:M21">SUM(C19:C20)</f>
        <v>119694</v>
      </c>
      <c r="D21" s="132">
        <f t="shared" si="4"/>
        <v>0</v>
      </c>
      <c r="E21" s="132">
        <f t="shared" si="4"/>
        <v>324694</v>
      </c>
      <c r="F21" s="132">
        <f t="shared" si="4"/>
        <v>123694</v>
      </c>
      <c r="G21" s="132">
        <f t="shared" si="4"/>
        <v>816467</v>
      </c>
      <c r="H21" s="132">
        <f t="shared" si="4"/>
        <v>411134</v>
      </c>
      <c r="I21" s="132">
        <f t="shared" si="4"/>
        <v>501762</v>
      </c>
      <c r="J21" s="132">
        <f t="shared" si="4"/>
        <v>349246</v>
      </c>
      <c r="K21" s="132">
        <f t="shared" si="4"/>
        <v>420000</v>
      </c>
      <c r="L21" s="132">
        <f t="shared" si="4"/>
        <v>380000</v>
      </c>
      <c r="M21" s="132">
        <f t="shared" si="4"/>
        <v>231030</v>
      </c>
      <c r="N21" s="335">
        <f>SUM(B21:M21)</f>
        <v>3795925</v>
      </c>
      <c r="O21" s="332"/>
    </row>
    <row r="22" spans="1:15" s="336" customFormat="1" ht="15" customHeight="1">
      <c r="A22" s="339" t="s">
        <v>347</v>
      </c>
      <c r="B22" s="340">
        <f>SUM(B4+B7+B10+B11+B14+B15+B16+B19)</f>
        <v>293895</v>
      </c>
      <c r="C22" s="340">
        <f aca="true" t="shared" si="5" ref="C22:N22">SUM(C4+C7+C10+C11+C14+C15+C16+C19)</f>
        <v>297095</v>
      </c>
      <c r="D22" s="340">
        <f t="shared" si="5"/>
        <v>673401</v>
      </c>
      <c r="E22" s="340">
        <f t="shared" si="5"/>
        <v>495345</v>
      </c>
      <c r="F22" s="340">
        <f t="shared" si="5"/>
        <v>514345</v>
      </c>
      <c r="G22" s="340">
        <f t="shared" si="5"/>
        <v>1503800</v>
      </c>
      <c r="H22" s="340">
        <f t="shared" si="5"/>
        <v>638359</v>
      </c>
      <c r="I22" s="340">
        <f t="shared" si="5"/>
        <v>677413</v>
      </c>
      <c r="J22" s="340">
        <f t="shared" si="5"/>
        <v>1196477</v>
      </c>
      <c r="K22" s="340">
        <f t="shared" si="5"/>
        <v>715651</v>
      </c>
      <c r="L22" s="340">
        <f t="shared" si="5"/>
        <v>655801</v>
      </c>
      <c r="M22" s="340">
        <f t="shared" si="5"/>
        <v>582746</v>
      </c>
      <c r="N22" s="341">
        <f t="shared" si="5"/>
        <v>8244328</v>
      </c>
      <c r="O22" s="332"/>
    </row>
    <row r="23" spans="1:15" s="336" customFormat="1" ht="15" customHeight="1">
      <c r="A23" s="407" t="s">
        <v>358</v>
      </c>
      <c r="B23" s="380">
        <f>SUM(B5+B8+B12+B20+B17)</f>
        <v>0</v>
      </c>
      <c r="C23" s="380">
        <f aca="true" t="shared" si="6" ref="C23:N23">SUM(C5+C8+C12+C20+C17)</f>
        <v>0</v>
      </c>
      <c r="D23" s="380">
        <f t="shared" si="6"/>
        <v>0</v>
      </c>
      <c r="E23" s="380">
        <f t="shared" si="6"/>
        <v>0</v>
      </c>
      <c r="F23" s="380">
        <f t="shared" si="6"/>
        <v>0</v>
      </c>
      <c r="G23" s="380">
        <f t="shared" si="6"/>
        <v>0</v>
      </c>
      <c r="H23" s="380">
        <f t="shared" si="6"/>
        <v>0</v>
      </c>
      <c r="I23" s="380">
        <f t="shared" si="6"/>
        <v>0</v>
      </c>
      <c r="J23" s="380">
        <f t="shared" si="6"/>
        <v>0</v>
      </c>
      <c r="K23" s="380">
        <f t="shared" si="6"/>
        <v>0</v>
      </c>
      <c r="L23" s="380">
        <f t="shared" si="6"/>
        <v>0</v>
      </c>
      <c r="M23" s="380">
        <f t="shared" si="6"/>
        <v>182133</v>
      </c>
      <c r="N23" s="331">
        <f t="shared" si="6"/>
        <v>182133</v>
      </c>
      <c r="O23" s="332"/>
    </row>
    <row r="24" spans="1:15" s="336" customFormat="1" ht="15" customHeight="1" thickBot="1">
      <c r="A24" s="408" t="s">
        <v>359</v>
      </c>
      <c r="B24" s="405">
        <f>SUM(B22+B23)</f>
        <v>293895</v>
      </c>
      <c r="C24" s="405">
        <f aca="true" t="shared" si="7" ref="C24:N24">SUM(C22+C23)</f>
        <v>297095</v>
      </c>
      <c r="D24" s="405">
        <f t="shared" si="7"/>
        <v>673401</v>
      </c>
      <c r="E24" s="405">
        <f t="shared" si="7"/>
        <v>495345</v>
      </c>
      <c r="F24" s="405">
        <f t="shared" si="7"/>
        <v>514345</v>
      </c>
      <c r="G24" s="405">
        <f t="shared" si="7"/>
        <v>1503800</v>
      </c>
      <c r="H24" s="405">
        <f t="shared" si="7"/>
        <v>638359</v>
      </c>
      <c r="I24" s="405">
        <f t="shared" si="7"/>
        <v>677413</v>
      </c>
      <c r="J24" s="405">
        <f t="shared" si="7"/>
        <v>1196477</v>
      </c>
      <c r="K24" s="405">
        <f t="shared" si="7"/>
        <v>715651</v>
      </c>
      <c r="L24" s="405">
        <f t="shared" si="7"/>
        <v>655801</v>
      </c>
      <c r="M24" s="405">
        <f t="shared" si="7"/>
        <v>764879</v>
      </c>
      <c r="N24" s="607">
        <f t="shared" si="7"/>
        <v>8426461</v>
      </c>
      <c r="O24" s="332"/>
    </row>
    <row r="25" spans="1:15" ht="15.75">
      <c r="A25" s="337" t="s">
        <v>348</v>
      </c>
      <c r="B25" s="338">
        <v>108410</v>
      </c>
      <c r="C25" s="338">
        <v>108410</v>
      </c>
      <c r="D25" s="338">
        <v>108410</v>
      </c>
      <c r="E25" s="338">
        <v>108410</v>
      </c>
      <c r="F25" s="338">
        <v>108410</v>
      </c>
      <c r="G25" s="338">
        <v>301067</v>
      </c>
      <c r="H25" s="338">
        <v>108410</v>
      </c>
      <c r="I25" s="338">
        <v>108410</v>
      </c>
      <c r="J25" s="338">
        <v>136896</v>
      </c>
      <c r="K25" s="338">
        <v>108410</v>
      </c>
      <c r="L25" s="338">
        <v>108410</v>
      </c>
      <c r="M25" s="338">
        <v>105006</v>
      </c>
      <c r="N25" s="331">
        <f>SUM(B25:M25)</f>
        <v>1518659</v>
      </c>
      <c r="O25" s="332"/>
    </row>
    <row r="26" spans="1:15" ht="15.75">
      <c r="A26" s="404" t="s">
        <v>358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>
        <v>5316</v>
      </c>
      <c r="N26" s="331">
        <f aca="true" t="shared" si="8" ref="N26:N52">SUM(B26:M26)</f>
        <v>5316</v>
      </c>
      <c r="O26" s="332"/>
    </row>
    <row r="27" spans="1:15" ht="15.75">
      <c r="A27" s="404" t="s">
        <v>359</v>
      </c>
      <c r="B27" s="338">
        <f>SUM(B25:B26)</f>
        <v>108410</v>
      </c>
      <c r="C27" s="338">
        <f aca="true" t="shared" si="9" ref="C27:M27">SUM(C25:C26)</f>
        <v>108410</v>
      </c>
      <c r="D27" s="338">
        <f t="shared" si="9"/>
        <v>108410</v>
      </c>
      <c r="E27" s="338">
        <f t="shared" si="9"/>
        <v>108410</v>
      </c>
      <c r="F27" s="338">
        <f t="shared" si="9"/>
        <v>108410</v>
      </c>
      <c r="G27" s="338">
        <f t="shared" si="9"/>
        <v>301067</v>
      </c>
      <c r="H27" s="338">
        <f t="shared" si="9"/>
        <v>108410</v>
      </c>
      <c r="I27" s="338">
        <f t="shared" si="9"/>
        <v>108410</v>
      </c>
      <c r="J27" s="338">
        <f t="shared" si="9"/>
        <v>136896</v>
      </c>
      <c r="K27" s="338">
        <f t="shared" si="9"/>
        <v>108410</v>
      </c>
      <c r="L27" s="338">
        <f t="shared" si="9"/>
        <v>108410</v>
      </c>
      <c r="M27" s="338">
        <f t="shared" si="9"/>
        <v>110322</v>
      </c>
      <c r="N27" s="331">
        <f t="shared" si="8"/>
        <v>1523975</v>
      </c>
      <c r="O27" s="332"/>
    </row>
    <row r="28" spans="1:15" ht="15.75">
      <c r="A28" s="329" t="s">
        <v>485</v>
      </c>
      <c r="B28" s="330">
        <v>23045</v>
      </c>
      <c r="C28" s="330">
        <v>23045</v>
      </c>
      <c r="D28" s="330">
        <v>23045</v>
      </c>
      <c r="E28" s="330">
        <v>23045</v>
      </c>
      <c r="F28" s="330">
        <v>23045</v>
      </c>
      <c r="G28" s="330">
        <v>62533</v>
      </c>
      <c r="H28" s="330">
        <v>23045</v>
      </c>
      <c r="I28" s="330">
        <v>23045</v>
      </c>
      <c r="J28" s="330">
        <v>29961</v>
      </c>
      <c r="K28" s="330">
        <v>23045</v>
      </c>
      <c r="L28" s="330">
        <v>23045</v>
      </c>
      <c r="M28" s="330">
        <v>19461</v>
      </c>
      <c r="N28" s="331">
        <f t="shared" si="8"/>
        <v>319360</v>
      </c>
      <c r="O28" s="332"/>
    </row>
    <row r="29" spans="1:15" ht="15.75">
      <c r="A29" s="404" t="s">
        <v>358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>
        <v>979</v>
      </c>
      <c r="N29" s="331">
        <f t="shared" si="8"/>
        <v>979</v>
      </c>
      <c r="O29" s="332"/>
    </row>
    <row r="30" spans="1:15" ht="15.75">
      <c r="A30" s="404" t="s">
        <v>359</v>
      </c>
      <c r="B30" s="330">
        <f>SUM(B28:B29)</f>
        <v>23045</v>
      </c>
      <c r="C30" s="330">
        <f aca="true" t="shared" si="10" ref="C30:M30">SUM(C28:C29)</f>
        <v>23045</v>
      </c>
      <c r="D30" s="330">
        <f t="shared" si="10"/>
        <v>23045</v>
      </c>
      <c r="E30" s="330">
        <f t="shared" si="10"/>
        <v>23045</v>
      </c>
      <c r="F30" s="330">
        <f t="shared" si="10"/>
        <v>23045</v>
      </c>
      <c r="G30" s="330">
        <f t="shared" si="10"/>
        <v>62533</v>
      </c>
      <c r="H30" s="330">
        <f t="shared" si="10"/>
        <v>23045</v>
      </c>
      <c r="I30" s="330">
        <f t="shared" si="10"/>
        <v>23045</v>
      </c>
      <c r="J30" s="330">
        <f t="shared" si="10"/>
        <v>29961</v>
      </c>
      <c r="K30" s="330">
        <f t="shared" si="10"/>
        <v>23045</v>
      </c>
      <c r="L30" s="330">
        <f t="shared" si="10"/>
        <v>23045</v>
      </c>
      <c r="M30" s="330">
        <f t="shared" si="10"/>
        <v>20440</v>
      </c>
      <c r="N30" s="331">
        <f t="shared" si="8"/>
        <v>320339</v>
      </c>
      <c r="O30" s="332"/>
    </row>
    <row r="31" spans="1:15" ht="15.75">
      <c r="A31" s="329" t="s">
        <v>349</v>
      </c>
      <c r="B31" s="330">
        <v>112128</v>
      </c>
      <c r="C31" s="330">
        <v>112128</v>
      </c>
      <c r="D31" s="330">
        <v>112728</v>
      </c>
      <c r="E31" s="330">
        <v>112128</v>
      </c>
      <c r="F31" s="330">
        <v>112128</v>
      </c>
      <c r="G31" s="330">
        <v>301244</v>
      </c>
      <c r="H31" s="330">
        <v>112128</v>
      </c>
      <c r="I31" s="330">
        <v>112128</v>
      </c>
      <c r="J31" s="330">
        <v>125921</v>
      </c>
      <c r="K31" s="330">
        <v>112128</v>
      </c>
      <c r="L31" s="330">
        <v>112128</v>
      </c>
      <c r="M31" s="330">
        <v>109733</v>
      </c>
      <c r="N31" s="331">
        <f t="shared" si="8"/>
        <v>1546650</v>
      </c>
      <c r="O31" s="332"/>
    </row>
    <row r="32" spans="1:15" ht="15.75">
      <c r="A32" s="404" t="s">
        <v>358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>
        <v>37141</v>
      </c>
      <c r="N32" s="331">
        <f t="shared" si="8"/>
        <v>37141</v>
      </c>
      <c r="O32" s="332"/>
    </row>
    <row r="33" spans="1:15" ht="15.75">
      <c r="A33" s="404" t="s">
        <v>359</v>
      </c>
      <c r="B33" s="330">
        <f>SUM(B31:B32)</f>
        <v>112128</v>
      </c>
      <c r="C33" s="330">
        <f aca="true" t="shared" si="11" ref="C33:M33">SUM(C31:C32)</f>
        <v>112128</v>
      </c>
      <c r="D33" s="330">
        <f t="shared" si="11"/>
        <v>112728</v>
      </c>
      <c r="E33" s="330">
        <f t="shared" si="11"/>
        <v>112128</v>
      </c>
      <c r="F33" s="330">
        <f t="shared" si="11"/>
        <v>112128</v>
      </c>
      <c r="G33" s="330">
        <f t="shared" si="11"/>
        <v>301244</v>
      </c>
      <c r="H33" s="330">
        <f t="shared" si="11"/>
        <v>112128</v>
      </c>
      <c r="I33" s="330">
        <f t="shared" si="11"/>
        <v>112128</v>
      </c>
      <c r="J33" s="330">
        <f t="shared" si="11"/>
        <v>125921</v>
      </c>
      <c r="K33" s="330">
        <f t="shared" si="11"/>
        <v>112128</v>
      </c>
      <c r="L33" s="330">
        <f t="shared" si="11"/>
        <v>112128</v>
      </c>
      <c r="M33" s="330">
        <f t="shared" si="11"/>
        <v>146874</v>
      </c>
      <c r="N33" s="331">
        <f t="shared" si="8"/>
        <v>1583791</v>
      </c>
      <c r="O33" s="332"/>
    </row>
    <row r="34" spans="1:15" ht="27.75">
      <c r="A34" s="329" t="s">
        <v>350</v>
      </c>
      <c r="B34" s="330">
        <v>0</v>
      </c>
      <c r="C34" s="330">
        <v>40000</v>
      </c>
      <c r="D34" s="330">
        <v>35518</v>
      </c>
      <c r="E34" s="330">
        <v>20000</v>
      </c>
      <c r="F34" s="330"/>
      <c r="G34" s="330">
        <v>59297</v>
      </c>
      <c r="H34" s="330">
        <v>10000</v>
      </c>
      <c r="I34" s="330">
        <v>10000</v>
      </c>
      <c r="J34" s="330">
        <v>112755</v>
      </c>
      <c r="K34" s="330">
        <v>36593</v>
      </c>
      <c r="L34" s="330">
        <v>58565</v>
      </c>
      <c r="M34" s="330">
        <v>73522</v>
      </c>
      <c r="N34" s="331">
        <f t="shared" si="8"/>
        <v>456250</v>
      </c>
      <c r="O34" s="332"/>
    </row>
    <row r="35" spans="1:15" ht="15.75">
      <c r="A35" s="404" t="s">
        <v>358</v>
      </c>
      <c r="B35" s="330">
        <v>0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>
        <v>998</v>
      </c>
      <c r="N35" s="331">
        <f t="shared" si="8"/>
        <v>998</v>
      </c>
      <c r="O35" s="332"/>
    </row>
    <row r="36" spans="1:15" ht="15.75">
      <c r="A36" s="404" t="s">
        <v>359</v>
      </c>
      <c r="B36" s="330">
        <f>SUM(B34:B35)</f>
        <v>0</v>
      </c>
      <c r="C36" s="330">
        <f aca="true" t="shared" si="12" ref="C36:M36">SUM(C34:C35)</f>
        <v>40000</v>
      </c>
      <c r="D36" s="330">
        <f t="shared" si="12"/>
        <v>35518</v>
      </c>
      <c r="E36" s="330">
        <f t="shared" si="12"/>
        <v>20000</v>
      </c>
      <c r="F36" s="330">
        <f t="shared" si="12"/>
        <v>0</v>
      </c>
      <c r="G36" s="330">
        <f t="shared" si="12"/>
        <v>59297</v>
      </c>
      <c r="H36" s="330">
        <f t="shared" si="12"/>
        <v>10000</v>
      </c>
      <c r="I36" s="330">
        <f t="shared" si="12"/>
        <v>10000</v>
      </c>
      <c r="J36" s="330">
        <f t="shared" si="12"/>
        <v>112755</v>
      </c>
      <c r="K36" s="330">
        <f t="shared" si="12"/>
        <v>36593</v>
      </c>
      <c r="L36" s="330">
        <f t="shared" si="12"/>
        <v>58565</v>
      </c>
      <c r="M36" s="330">
        <f t="shared" si="12"/>
        <v>74520</v>
      </c>
      <c r="N36" s="331">
        <f t="shared" si="8"/>
        <v>457248</v>
      </c>
      <c r="O36" s="332"/>
    </row>
    <row r="37" spans="1:16" ht="15.75">
      <c r="A37" s="329" t="s">
        <v>486</v>
      </c>
      <c r="B37" s="330">
        <v>1762</v>
      </c>
      <c r="C37" s="330">
        <v>1762</v>
      </c>
      <c r="D37" s="330">
        <v>1762</v>
      </c>
      <c r="E37" s="330">
        <v>1762</v>
      </c>
      <c r="F37" s="330">
        <v>1762</v>
      </c>
      <c r="G37" s="330">
        <v>1762</v>
      </c>
      <c r="H37" s="330">
        <v>1762</v>
      </c>
      <c r="I37" s="330">
        <v>1762</v>
      </c>
      <c r="J37" s="330">
        <v>1762</v>
      </c>
      <c r="K37" s="330">
        <v>1762</v>
      </c>
      <c r="L37" s="330">
        <v>1762</v>
      </c>
      <c r="M37" s="330">
        <v>4515</v>
      </c>
      <c r="N37" s="331">
        <f t="shared" si="8"/>
        <v>23897</v>
      </c>
      <c r="O37" s="332"/>
      <c r="P37"/>
    </row>
    <row r="38" spans="1:16" ht="15.75">
      <c r="A38" s="404" t="s">
        <v>358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>
        <v>18</v>
      </c>
      <c r="N38" s="331">
        <f t="shared" si="8"/>
        <v>18</v>
      </c>
      <c r="O38" s="332"/>
      <c r="P38"/>
    </row>
    <row r="39" spans="1:16" ht="15.75">
      <c r="A39" s="404" t="s">
        <v>359</v>
      </c>
      <c r="B39" s="330">
        <f>SUM(B37:B38)</f>
        <v>1762</v>
      </c>
      <c r="C39" s="330">
        <f aca="true" t="shared" si="13" ref="C39:M39">SUM(C37:C38)</f>
        <v>1762</v>
      </c>
      <c r="D39" s="330">
        <f t="shared" si="13"/>
        <v>1762</v>
      </c>
      <c r="E39" s="330">
        <f t="shared" si="13"/>
        <v>1762</v>
      </c>
      <c r="F39" s="330">
        <f t="shared" si="13"/>
        <v>1762</v>
      </c>
      <c r="G39" s="330">
        <f t="shared" si="13"/>
        <v>1762</v>
      </c>
      <c r="H39" s="330">
        <f t="shared" si="13"/>
        <v>1762</v>
      </c>
      <c r="I39" s="330">
        <f t="shared" si="13"/>
        <v>1762</v>
      </c>
      <c r="J39" s="330">
        <f t="shared" si="13"/>
        <v>1762</v>
      </c>
      <c r="K39" s="330">
        <f t="shared" si="13"/>
        <v>1762</v>
      </c>
      <c r="L39" s="330">
        <f t="shared" si="13"/>
        <v>1762</v>
      </c>
      <c r="M39" s="330">
        <f t="shared" si="13"/>
        <v>4533</v>
      </c>
      <c r="N39" s="331">
        <f t="shared" si="8"/>
        <v>23915</v>
      </c>
      <c r="O39" s="332"/>
      <c r="P39"/>
    </row>
    <row r="40" spans="1:16" ht="15.75">
      <c r="A40" s="329" t="s">
        <v>351</v>
      </c>
      <c r="B40" s="330"/>
      <c r="C40" s="330"/>
      <c r="D40" s="330">
        <v>19647</v>
      </c>
      <c r="E40" s="330">
        <v>30000</v>
      </c>
      <c r="F40" s="330">
        <v>69000</v>
      </c>
      <c r="G40" s="330">
        <v>143597</v>
      </c>
      <c r="H40" s="330">
        <v>109952</v>
      </c>
      <c r="I40" s="330">
        <v>109952</v>
      </c>
      <c r="J40" s="330">
        <v>169004</v>
      </c>
      <c r="K40" s="330"/>
      <c r="L40" s="330">
        <v>13789</v>
      </c>
      <c r="M40" s="330">
        <v>0</v>
      </c>
      <c r="N40" s="331">
        <f t="shared" si="8"/>
        <v>664941</v>
      </c>
      <c r="O40" s="332"/>
      <c r="P40"/>
    </row>
    <row r="41" spans="1:16" ht="15.75">
      <c r="A41" s="404" t="s">
        <v>358</v>
      </c>
      <c r="B41" s="330"/>
      <c r="C41" s="330"/>
      <c r="D41" s="330">
        <v>0</v>
      </c>
      <c r="E41" s="330"/>
      <c r="F41" s="330"/>
      <c r="G41" s="330"/>
      <c r="H41" s="330"/>
      <c r="I41" s="330"/>
      <c r="J41" s="330"/>
      <c r="K41" s="330"/>
      <c r="L41" s="330">
        <v>-2080</v>
      </c>
      <c r="M41" s="330"/>
      <c r="N41" s="331">
        <f t="shared" si="8"/>
        <v>-2080</v>
      </c>
      <c r="O41" s="332"/>
      <c r="P41"/>
    </row>
    <row r="42" spans="1:16" ht="15.75">
      <c r="A42" s="404" t="s">
        <v>359</v>
      </c>
      <c r="B42" s="330"/>
      <c r="C42" s="330"/>
      <c r="D42" s="330">
        <f>SUM(D40:D41)</f>
        <v>19647</v>
      </c>
      <c r="E42" s="330">
        <f aca="true" t="shared" si="14" ref="E42:M42">SUM(E40:E41)</f>
        <v>30000</v>
      </c>
      <c r="F42" s="330">
        <f t="shared" si="14"/>
        <v>69000</v>
      </c>
      <c r="G42" s="330">
        <f t="shared" si="14"/>
        <v>143597</v>
      </c>
      <c r="H42" s="330">
        <f t="shared" si="14"/>
        <v>109952</v>
      </c>
      <c r="I42" s="330">
        <f t="shared" si="14"/>
        <v>109952</v>
      </c>
      <c r="J42" s="330">
        <f t="shared" si="14"/>
        <v>169004</v>
      </c>
      <c r="K42" s="330">
        <f t="shared" si="14"/>
        <v>0</v>
      </c>
      <c r="L42" s="330">
        <f t="shared" si="14"/>
        <v>11709</v>
      </c>
      <c r="M42" s="330">
        <f t="shared" si="14"/>
        <v>0</v>
      </c>
      <c r="N42" s="331">
        <f t="shared" si="8"/>
        <v>662861</v>
      </c>
      <c r="O42" s="332"/>
      <c r="P42"/>
    </row>
    <row r="43" spans="1:16" ht="15.75">
      <c r="A43" s="329" t="s">
        <v>352</v>
      </c>
      <c r="B43" s="330">
        <v>10000</v>
      </c>
      <c r="C43" s="330">
        <v>11750</v>
      </c>
      <c r="D43" s="330">
        <v>372291</v>
      </c>
      <c r="E43" s="330">
        <v>200000</v>
      </c>
      <c r="F43" s="330">
        <v>200000</v>
      </c>
      <c r="G43" s="330">
        <v>630800</v>
      </c>
      <c r="H43" s="330">
        <v>273062</v>
      </c>
      <c r="I43" s="330">
        <v>312116</v>
      </c>
      <c r="J43" s="330">
        <v>617678</v>
      </c>
      <c r="K43" s="330">
        <v>400000</v>
      </c>
      <c r="L43" s="330">
        <v>208020</v>
      </c>
      <c r="M43" s="330">
        <v>256147</v>
      </c>
      <c r="N43" s="331">
        <f t="shared" si="8"/>
        <v>3491864</v>
      </c>
      <c r="O43" s="332"/>
      <c r="P43"/>
    </row>
    <row r="44" spans="1:16" ht="15.75">
      <c r="A44" s="404" t="s">
        <v>358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>
        <v>2080</v>
      </c>
      <c r="M44" s="330">
        <v>93243</v>
      </c>
      <c r="N44" s="331">
        <f t="shared" si="8"/>
        <v>95323</v>
      </c>
      <c r="O44" s="332"/>
      <c r="P44"/>
    </row>
    <row r="45" spans="1:16" ht="15.75">
      <c r="A45" s="404" t="s">
        <v>359</v>
      </c>
      <c r="B45" s="330">
        <f>SUM(B43:B44)</f>
        <v>10000</v>
      </c>
      <c r="C45" s="330">
        <f aca="true" t="shared" si="15" ref="C45:M45">SUM(C43:C44)</f>
        <v>11750</v>
      </c>
      <c r="D45" s="330">
        <f t="shared" si="15"/>
        <v>372291</v>
      </c>
      <c r="E45" s="330">
        <f t="shared" si="15"/>
        <v>200000</v>
      </c>
      <c r="F45" s="330">
        <f t="shared" si="15"/>
        <v>200000</v>
      </c>
      <c r="G45" s="330">
        <f t="shared" si="15"/>
        <v>630800</v>
      </c>
      <c r="H45" s="330">
        <f t="shared" si="15"/>
        <v>273062</v>
      </c>
      <c r="I45" s="330">
        <f t="shared" si="15"/>
        <v>312116</v>
      </c>
      <c r="J45" s="330">
        <f t="shared" si="15"/>
        <v>617678</v>
      </c>
      <c r="K45" s="330">
        <f t="shared" si="15"/>
        <v>400000</v>
      </c>
      <c r="L45" s="330">
        <v>208020</v>
      </c>
      <c r="M45" s="330">
        <f t="shared" si="15"/>
        <v>349390</v>
      </c>
      <c r="N45" s="331">
        <f t="shared" si="8"/>
        <v>3585107</v>
      </c>
      <c r="O45" s="332"/>
      <c r="P45"/>
    </row>
    <row r="46" spans="1:16" ht="15.75">
      <c r="A46" s="329" t="s">
        <v>353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1">
        <f t="shared" si="8"/>
        <v>0</v>
      </c>
      <c r="O46" s="332"/>
      <c r="P46"/>
    </row>
    <row r="47" spans="1:16" ht="15.75">
      <c r="A47" s="329" t="s">
        <v>575</v>
      </c>
      <c r="B47" s="334">
        <v>38550</v>
      </c>
      <c r="C47" s="334"/>
      <c r="D47" s="334"/>
      <c r="E47" s="334"/>
      <c r="F47" s="334"/>
      <c r="G47" s="334">
        <v>3500</v>
      </c>
      <c r="H47" s="334"/>
      <c r="I47" s="334"/>
      <c r="J47" s="334">
        <v>2500</v>
      </c>
      <c r="K47" s="334"/>
      <c r="L47" s="334"/>
      <c r="M47" s="334"/>
      <c r="N47" s="331">
        <f t="shared" si="8"/>
        <v>44550</v>
      </c>
      <c r="O47" s="332"/>
      <c r="P47"/>
    </row>
    <row r="48" spans="1:16" ht="15.75">
      <c r="A48" s="404" t="s">
        <v>358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>
        <v>42904</v>
      </c>
      <c r="N48" s="331">
        <f t="shared" si="8"/>
        <v>42904</v>
      </c>
      <c r="O48" s="332"/>
      <c r="P48"/>
    </row>
    <row r="49" spans="1:16" ht="15.75">
      <c r="A49" s="404" t="s">
        <v>359</v>
      </c>
      <c r="B49" s="334">
        <f>SUM(B47:B48)</f>
        <v>38550</v>
      </c>
      <c r="C49" s="334"/>
      <c r="D49" s="334"/>
      <c r="E49" s="334"/>
      <c r="F49" s="334"/>
      <c r="G49" s="334">
        <f>SUM(G47:G48)</f>
        <v>3500</v>
      </c>
      <c r="H49" s="334"/>
      <c r="I49" s="334"/>
      <c r="J49" s="334">
        <f>SUM(J47:J48)</f>
        <v>2500</v>
      </c>
      <c r="K49" s="334"/>
      <c r="L49" s="334"/>
      <c r="M49" s="334">
        <f>SUM(M47:M48)</f>
        <v>42904</v>
      </c>
      <c r="N49" s="331">
        <f t="shared" si="8"/>
        <v>87454</v>
      </c>
      <c r="O49" s="332"/>
      <c r="P49"/>
    </row>
    <row r="50" spans="1:16" ht="15.75">
      <c r="A50" s="333" t="s">
        <v>483</v>
      </c>
      <c r="B50" s="334"/>
      <c r="C50" s="334"/>
      <c r="D50" s="334">
        <v>0</v>
      </c>
      <c r="E50" s="334"/>
      <c r="F50" s="334"/>
      <c r="G50" s="334"/>
      <c r="H50" s="334">
        <v>0</v>
      </c>
      <c r="I50" s="334"/>
      <c r="J50" s="334">
        <v>0</v>
      </c>
      <c r="K50" s="334">
        <v>33713</v>
      </c>
      <c r="L50" s="334">
        <v>130082</v>
      </c>
      <c r="M50" s="334">
        <v>14362</v>
      </c>
      <c r="N50" s="331">
        <f t="shared" si="8"/>
        <v>178157</v>
      </c>
      <c r="O50" s="332"/>
      <c r="P50"/>
    </row>
    <row r="51" spans="1:16" ht="15.75">
      <c r="A51" s="404" t="s">
        <v>358</v>
      </c>
      <c r="B51" s="330"/>
      <c r="C51" s="330"/>
      <c r="D51" s="330"/>
      <c r="E51" s="330"/>
      <c r="F51" s="330"/>
      <c r="G51" s="330"/>
      <c r="H51" s="330">
        <v>0</v>
      </c>
      <c r="I51" s="330"/>
      <c r="J51" s="330"/>
      <c r="K51" s="330"/>
      <c r="L51" s="330"/>
      <c r="M51" s="330">
        <v>1534</v>
      </c>
      <c r="N51" s="331">
        <f t="shared" si="8"/>
        <v>1534</v>
      </c>
      <c r="O51" s="332"/>
      <c r="P51"/>
    </row>
    <row r="52" spans="1:16" ht="16.5" thickBot="1">
      <c r="A52" s="404" t="s">
        <v>359</v>
      </c>
      <c r="B52" s="406"/>
      <c r="C52" s="406"/>
      <c r="D52" s="406">
        <f>SUM(D50:D51)</f>
        <v>0</v>
      </c>
      <c r="E52" s="406">
        <f aca="true" t="shared" si="16" ref="E52:M52">SUM(E50:E51)</f>
        <v>0</v>
      </c>
      <c r="F52" s="406">
        <f t="shared" si="16"/>
        <v>0</v>
      </c>
      <c r="G52" s="406">
        <f t="shared" si="16"/>
        <v>0</v>
      </c>
      <c r="H52" s="406">
        <f t="shared" si="16"/>
        <v>0</v>
      </c>
      <c r="I52" s="406">
        <f t="shared" si="16"/>
        <v>0</v>
      </c>
      <c r="J52" s="406">
        <f t="shared" si="16"/>
        <v>0</v>
      </c>
      <c r="K52" s="406">
        <f t="shared" si="16"/>
        <v>33713</v>
      </c>
      <c r="L52" s="406">
        <f t="shared" si="16"/>
        <v>130082</v>
      </c>
      <c r="M52" s="406">
        <f t="shared" si="16"/>
        <v>15896</v>
      </c>
      <c r="N52" s="331">
        <f t="shared" si="8"/>
        <v>179691</v>
      </c>
      <c r="O52" s="332"/>
      <c r="P52"/>
    </row>
    <row r="53" spans="1:15" s="336" customFormat="1" ht="15" customHeight="1">
      <c r="A53" s="339" t="s">
        <v>354</v>
      </c>
      <c r="B53" s="340">
        <f aca="true" t="shared" si="17" ref="B53:N53">SUM(B25+B28+B31+B34+B37+B40+B43+B46+B50+B47)</f>
        <v>293895</v>
      </c>
      <c r="C53" s="340">
        <f t="shared" si="17"/>
        <v>297095</v>
      </c>
      <c r="D53" s="340">
        <f t="shared" si="17"/>
        <v>673401</v>
      </c>
      <c r="E53" s="340">
        <f t="shared" si="17"/>
        <v>495345</v>
      </c>
      <c r="F53" s="340">
        <f t="shared" si="17"/>
        <v>514345</v>
      </c>
      <c r="G53" s="340">
        <f t="shared" si="17"/>
        <v>1503800</v>
      </c>
      <c r="H53" s="340">
        <f t="shared" si="17"/>
        <v>638359</v>
      </c>
      <c r="I53" s="340">
        <f t="shared" si="17"/>
        <v>677413</v>
      </c>
      <c r="J53" s="340">
        <f t="shared" si="17"/>
        <v>1196477</v>
      </c>
      <c r="K53" s="340">
        <f t="shared" si="17"/>
        <v>715651</v>
      </c>
      <c r="L53" s="340">
        <f t="shared" si="17"/>
        <v>655801</v>
      </c>
      <c r="M53" s="340">
        <f t="shared" si="17"/>
        <v>582746</v>
      </c>
      <c r="N53" s="341">
        <f t="shared" si="17"/>
        <v>8244328</v>
      </c>
      <c r="O53" s="332"/>
    </row>
    <row r="54" spans="1:15" s="336" customFormat="1" ht="15" customHeight="1">
      <c r="A54" s="407" t="s">
        <v>358</v>
      </c>
      <c r="B54" s="380">
        <f>SUM(B26+B29+B32+B35+B41+B44+B51+B38+B48)</f>
        <v>0</v>
      </c>
      <c r="C54" s="380">
        <f aca="true" t="shared" si="18" ref="C54:N54">SUM(C26+C29+C32+C35+C41+C44+C51+C38+C48)</f>
        <v>0</v>
      </c>
      <c r="D54" s="380">
        <f t="shared" si="18"/>
        <v>0</v>
      </c>
      <c r="E54" s="380">
        <f t="shared" si="18"/>
        <v>0</v>
      </c>
      <c r="F54" s="380">
        <f t="shared" si="18"/>
        <v>0</v>
      </c>
      <c r="G54" s="380">
        <f t="shared" si="18"/>
        <v>0</v>
      </c>
      <c r="H54" s="380">
        <f t="shared" si="18"/>
        <v>0</v>
      </c>
      <c r="I54" s="380">
        <f t="shared" si="18"/>
        <v>0</v>
      </c>
      <c r="J54" s="380">
        <f t="shared" si="18"/>
        <v>0</v>
      </c>
      <c r="K54" s="380">
        <f t="shared" si="18"/>
        <v>0</v>
      </c>
      <c r="L54" s="380">
        <f t="shared" si="18"/>
        <v>0</v>
      </c>
      <c r="M54" s="380">
        <f t="shared" si="18"/>
        <v>182133</v>
      </c>
      <c r="N54" s="331">
        <f t="shared" si="18"/>
        <v>182133</v>
      </c>
      <c r="O54" s="332"/>
    </row>
    <row r="55" spans="1:15" s="336" customFormat="1" ht="15" customHeight="1">
      <c r="A55" s="407" t="s">
        <v>359</v>
      </c>
      <c r="B55" s="380">
        <f>SUM(B53:B54)</f>
        <v>293895</v>
      </c>
      <c r="C55" s="380">
        <f aca="true" t="shared" si="19" ref="C55:M55">SUM(C53:C54)</f>
        <v>297095</v>
      </c>
      <c r="D55" s="380">
        <f t="shared" si="19"/>
        <v>673401</v>
      </c>
      <c r="E55" s="380">
        <f t="shared" si="19"/>
        <v>495345</v>
      </c>
      <c r="F55" s="380">
        <f t="shared" si="19"/>
        <v>514345</v>
      </c>
      <c r="G55" s="380">
        <f t="shared" si="19"/>
        <v>1503800</v>
      </c>
      <c r="H55" s="380">
        <f t="shared" si="19"/>
        <v>638359</v>
      </c>
      <c r="I55" s="380">
        <f t="shared" si="19"/>
        <v>677413</v>
      </c>
      <c r="J55" s="380">
        <f t="shared" si="19"/>
        <v>1196477</v>
      </c>
      <c r="K55" s="380">
        <f t="shared" si="19"/>
        <v>715651</v>
      </c>
      <c r="L55" s="380">
        <f t="shared" si="19"/>
        <v>655801</v>
      </c>
      <c r="M55" s="380">
        <f t="shared" si="19"/>
        <v>764879</v>
      </c>
      <c r="N55" s="331">
        <f>SUM(B55:M55)</f>
        <v>8426461</v>
      </c>
      <c r="O55" s="332"/>
    </row>
    <row r="56" spans="1:15" s="336" customFormat="1" ht="15" customHeight="1" thickBot="1">
      <c r="A56" s="342" t="s">
        <v>355</v>
      </c>
      <c r="B56" s="343">
        <f aca="true" t="shared" si="20" ref="B56:N56">B3+B24-B55</f>
        <v>0</v>
      </c>
      <c r="C56" s="343">
        <f t="shared" si="20"/>
        <v>0</v>
      </c>
      <c r="D56" s="343">
        <f t="shared" si="20"/>
        <v>0</v>
      </c>
      <c r="E56" s="343">
        <f t="shared" si="20"/>
        <v>0</v>
      </c>
      <c r="F56" s="343">
        <f t="shared" si="20"/>
        <v>0</v>
      </c>
      <c r="G56" s="343">
        <f t="shared" si="20"/>
        <v>0</v>
      </c>
      <c r="H56" s="343">
        <f t="shared" si="20"/>
        <v>0</v>
      </c>
      <c r="I56" s="343">
        <f t="shared" si="20"/>
        <v>0</v>
      </c>
      <c r="J56" s="343">
        <f t="shared" si="20"/>
        <v>0</v>
      </c>
      <c r="K56" s="343">
        <f t="shared" si="20"/>
        <v>0</v>
      </c>
      <c r="L56" s="343">
        <f t="shared" si="20"/>
        <v>0</v>
      </c>
      <c r="M56" s="343">
        <f t="shared" si="20"/>
        <v>0</v>
      </c>
      <c r="N56" s="344">
        <f t="shared" si="20"/>
        <v>0</v>
      </c>
      <c r="O56" s="332"/>
    </row>
    <row r="58" spans="1:16" ht="13.5">
      <c r="A58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</row>
  </sheetData>
  <sheetProtection/>
  <printOptions/>
  <pageMargins left="0.41" right="0.15748031496062992" top="0.7480314960629921" bottom="0.3937007874015748" header="0.1968503937007874" footer="0.1968503937007874"/>
  <pageSetup horizontalDpi="600" verticalDpi="600" orientation="landscape" paperSize="9" scale="95" r:id="rId1"/>
  <headerFooter>
    <oddHeader>&amp;C&amp;"Book Antiqua,Félkövér"&amp;11Keszthely Város Önkormányzata
2018. évi előirányzat-felhasználási ütemterve&amp;R&amp;"Book Antiqua,Félkövér" 14. melléklet
A Rendelet 18. melléklete
ezer Ft</oddHeader>
    <oddFooter>&amp;C&amp;P</oddFooter>
  </headerFooter>
  <rowBreaks count="1" manualBreakCount="1">
    <brk id="2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8515625" style="0" customWidth="1"/>
    <col min="2" max="2" width="120.5742187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9" customHeight="1" thickBot="1">
      <c r="A1" s="846" t="s">
        <v>576</v>
      </c>
      <c r="B1" s="846"/>
      <c r="C1" s="846"/>
      <c r="D1" s="846"/>
      <c r="E1" s="846"/>
    </row>
    <row r="2" spans="1:5" ht="15">
      <c r="A2" s="847" t="s">
        <v>10</v>
      </c>
      <c r="B2" s="850" t="s">
        <v>11</v>
      </c>
      <c r="C2" s="853" t="s">
        <v>577</v>
      </c>
      <c r="D2" s="856" t="s">
        <v>578</v>
      </c>
      <c r="E2" s="857"/>
    </row>
    <row r="3" spans="1:5" ht="60">
      <c r="A3" s="848"/>
      <c r="B3" s="851"/>
      <c r="C3" s="854"/>
      <c r="D3" s="681" t="s">
        <v>579</v>
      </c>
      <c r="E3" s="682" t="s">
        <v>580</v>
      </c>
    </row>
    <row r="4" spans="1:5" ht="15.75" thickBot="1">
      <c r="A4" s="849"/>
      <c r="B4" s="852"/>
      <c r="C4" s="855"/>
      <c r="D4" s="683" t="s">
        <v>581</v>
      </c>
      <c r="E4" s="684" t="s">
        <v>581</v>
      </c>
    </row>
    <row r="5" spans="1:5" ht="16.5">
      <c r="A5" s="685">
        <v>1</v>
      </c>
      <c r="B5" s="686" t="s">
        <v>582</v>
      </c>
      <c r="C5" s="687" t="s">
        <v>583</v>
      </c>
      <c r="D5" s="688"/>
      <c r="E5" s="689">
        <v>11000</v>
      </c>
    </row>
    <row r="6" spans="1:5" ht="16.5">
      <c r="A6" s="690">
        <v>2</v>
      </c>
      <c r="B6" s="691" t="s">
        <v>584</v>
      </c>
      <c r="C6" s="692" t="s">
        <v>585</v>
      </c>
      <c r="D6" s="693"/>
      <c r="E6" s="694">
        <v>171437</v>
      </c>
    </row>
    <row r="7" spans="1:5" ht="33">
      <c r="A7" s="690">
        <v>3</v>
      </c>
      <c r="B7" s="691" t="s">
        <v>586</v>
      </c>
      <c r="C7" s="692" t="s">
        <v>587</v>
      </c>
      <c r="D7" s="693"/>
      <c r="E7" s="695">
        <v>69592</v>
      </c>
    </row>
    <row r="8" spans="1:5" ht="16.5">
      <c r="A8" s="690">
        <v>4</v>
      </c>
      <c r="B8" s="691" t="s">
        <v>588</v>
      </c>
      <c r="C8" s="692" t="s">
        <v>589</v>
      </c>
      <c r="D8" s="693"/>
      <c r="E8" s="695">
        <v>254905</v>
      </c>
    </row>
    <row r="9" spans="1:5" ht="33">
      <c r="A9" s="690">
        <v>5</v>
      </c>
      <c r="B9" s="691" t="s">
        <v>590</v>
      </c>
      <c r="C9" s="692" t="s">
        <v>591</v>
      </c>
      <c r="D9" s="693"/>
      <c r="E9" s="695">
        <v>136436</v>
      </c>
    </row>
    <row r="10" spans="1:5" ht="33">
      <c r="A10" s="690">
        <v>6</v>
      </c>
      <c r="B10" s="691" t="s">
        <v>592</v>
      </c>
      <c r="C10" s="692" t="s">
        <v>593</v>
      </c>
      <c r="D10" s="693"/>
      <c r="E10" s="695">
        <v>298223</v>
      </c>
    </row>
    <row r="11" spans="1:5" ht="16.5">
      <c r="A11" s="696">
        <v>7</v>
      </c>
      <c r="B11" s="691" t="s">
        <v>594</v>
      </c>
      <c r="C11" s="692" t="s">
        <v>595</v>
      </c>
      <c r="D11" s="697"/>
      <c r="E11" s="694">
        <v>909254</v>
      </c>
    </row>
    <row r="12" spans="1:5" ht="16.5">
      <c r="A12" s="698">
        <v>8</v>
      </c>
      <c r="B12" s="691" t="s">
        <v>596</v>
      </c>
      <c r="C12" s="699" t="s">
        <v>597</v>
      </c>
      <c r="D12" s="700">
        <v>62843</v>
      </c>
      <c r="E12" s="701">
        <v>62843</v>
      </c>
    </row>
    <row r="13" spans="1:5" ht="33">
      <c r="A13" s="690">
        <v>9</v>
      </c>
      <c r="B13" s="691" t="s">
        <v>598</v>
      </c>
      <c r="C13" s="692" t="s">
        <v>599</v>
      </c>
      <c r="D13" s="693"/>
      <c r="E13" s="694">
        <v>139600</v>
      </c>
    </row>
    <row r="14" spans="1:5" ht="16.5">
      <c r="A14" s="702">
        <v>10</v>
      </c>
      <c r="B14" s="703" t="s">
        <v>600</v>
      </c>
      <c r="C14" s="704" t="s">
        <v>601</v>
      </c>
      <c r="D14" s="705"/>
      <c r="E14" s="701">
        <v>3925</v>
      </c>
    </row>
    <row r="15" spans="1:5" ht="16.5">
      <c r="A15" s="696">
        <v>11</v>
      </c>
      <c r="B15" s="691" t="s">
        <v>602</v>
      </c>
      <c r="C15" s="706" t="s">
        <v>603</v>
      </c>
      <c r="D15" s="693"/>
      <c r="E15" s="694">
        <v>78661</v>
      </c>
    </row>
    <row r="16" spans="1:5" ht="16.5">
      <c r="A16" s="696">
        <v>12</v>
      </c>
      <c r="B16" s="707" t="s">
        <v>604</v>
      </c>
      <c r="C16" s="692" t="s">
        <v>605</v>
      </c>
      <c r="D16" s="693"/>
      <c r="E16" s="694">
        <v>120000</v>
      </c>
    </row>
    <row r="17" spans="1:5" ht="16.5">
      <c r="A17" s="696">
        <v>13</v>
      </c>
      <c r="B17" s="691" t="s">
        <v>606</v>
      </c>
      <c r="C17" s="708" t="s">
        <v>607</v>
      </c>
      <c r="D17" s="693"/>
      <c r="E17" s="694">
        <v>1001702</v>
      </c>
    </row>
    <row r="18" spans="1:5" ht="16.5">
      <c r="A18" s="709">
        <v>14</v>
      </c>
      <c r="B18" s="691" t="s">
        <v>608</v>
      </c>
      <c r="C18" s="692" t="s">
        <v>609</v>
      </c>
      <c r="D18" s="693"/>
      <c r="E18" s="694">
        <v>203057</v>
      </c>
    </row>
    <row r="19" spans="1:5" ht="16.5">
      <c r="A19" s="709">
        <v>15</v>
      </c>
      <c r="B19" s="691" t="s">
        <v>610</v>
      </c>
      <c r="C19" s="710" t="s">
        <v>611</v>
      </c>
      <c r="D19" s="700">
        <v>6604</v>
      </c>
      <c r="E19" s="701">
        <v>3302</v>
      </c>
    </row>
    <row r="20" spans="1:5" ht="33">
      <c r="A20" s="709">
        <v>16</v>
      </c>
      <c r="B20" s="691" t="s">
        <v>612</v>
      </c>
      <c r="C20" s="692" t="s">
        <v>613</v>
      </c>
      <c r="D20" s="693">
        <v>28596</v>
      </c>
      <c r="E20" s="694">
        <v>28596</v>
      </c>
    </row>
    <row r="21" spans="1:5" ht="33">
      <c r="A21" s="709">
        <v>17</v>
      </c>
      <c r="B21" s="691" t="s">
        <v>614</v>
      </c>
      <c r="C21" s="692" t="s">
        <v>613</v>
      </c>
      <c r="D21" s="711">
        <v>94347</v>
      </c>
      <c r="E21" s="695">
        <v>94347</v>
      </c>
    </row>
    <row r="22" spans="1:5" ht="33">
      <c r="A22" s="709">
        <v>18</v>
      </c>
      <c r="B22" s="691" t="s">
        <v>615</v>
      </c>
      <c r="C22" s="692" t="s">
        <v>613</v>
      </c>
      <c r="D22" s="711">
        <v>101403</v>
      </c>
      <c r="E22" s="695">
        <v>101403</v>
      </c>
    </row>
    <row r="23" spans="1:5" ht="16.5">
      <c r="A23" s="709">
        <v>19</v>
      </c>
      <c r="B23" s="691" t="s">
        <v>626</v>
      </c>
      <c r="C23" s="692" t="s">
        <v>616</v>
      </c>
      <c r="D23" s="711">
        <v>48627</v>
      </c>
      <c r="E23" s="695">
        <v>48627</v>
      </c>
    </row>
    <row r="24" spans="1:5" ht="16.5">
      <c r="A24" s="712">
        <v>20</v>
      </c>
      <c r="B24" s="691" t="s">
        <v>617</v>
      </c>
      <c r="C24" s="692" t="s">
        <v>618</v>
      </c>
      <c r="D24" s="711">
        <v>129818</v>
      </c>
      <c r="E24" s="695">
        <v>135325</v>
      </c>
    </row>
    <row r="25" spans="1:5" ht="17.25" thickBot="1">
      <c r="A25" s="713">
        <v>21</v>
      </c>
      <c r="B25" s="714" t="s">
        <v>619</v>
      </c>
      <c r="C25" s="715"/>
      <c r="D25" s="716"/>
      <c r="E25" s="717">
        <v>8500</v>
      </c>
    </row>
    <row r="26" spans="1:5" ht="16.5">
      <c r="A26" s="718">
        <v>22</v>
      </c>
      <c r="B26" s="719" t="s">
        <v>620</v>
      </c>
      <c r="C26" s="720" t="s">
        <v>621</v>
      </c>
      <c r="D26" s="721">
        <v>63819</v>
      </c>
      <c r="E26" s="722">
        <v>63819</v>
      </c>
    </row>
    <row r="27" spans="1:5" ht="16.5">
      <c r="A27" s="690">
        <v>23</v>
      </c>
      <c r="B27" s="723" t="s">
        <v>622</v>
      </c>
      <c r="C27" s="724" t="s">
        <v>621</v>
      </c>
      <c r="D27" s="736">
        <v>27649</v>
      </c>
      <c r="E27" s="737">
        <v>27649</v>
      </c>
    </row>
    <row r="28" spans="1:5" ht="16.5">
      <c r="A28" s="732">
        <v>24</v>
      </c>
      <c r="B28" s="727" t="s">
        <v>623</v>
      </c>
      <c r="C28" s="733"/>
      <c r="D28" s="734">
        <v>79748</v>
      </c>
      <c r="E28" s="735">
        <v>79748</v>
      </c>
    </row>
    <row r="29" spans="1:5" ht="16.5">
      <c r="A29" s="712">
        <v>25</v>
      </c>
      <c r="B29" s="88" t="s">
        <v>624</v>
      </c>
      <c r="C29" s="724"/>
      <c r="D29" s="725">
        <v>60000</v>
      </c>
      <c r="E29" s="726">
        <v>62510</v>
      </c>
    </row>
    <row r="30" spans="1:5" ht="17.25" thickBot="1">
      <c r="A30" s="712">
        <v>26</v>
      </c>
      <c r="B30" s="727" t="s">
        <v>625</v>
      </c>
      <c r="C30" s="724"/>
      <c r="D30" s="725">
        <v>25000</v>
      </c>
      <c r="E30" s="726">
        <v>25000</v>
      </c>
    </row>
    <row r="31" spans="1:5" ht="15.75" thickBot="1">
      <c r="A31" s="728"/>
      <c r="B31" s="729" t="s">
        <v>20</v>
      </c>
      <c r="C31" s="729"/>
      <c r="D31" s="730">
        <f>SUM(D5:D30)</f>
        <v>728454</v>
      </c>
      <c r="E31" s="731">
        <f>SUM(E5:E30)</f>
        <v>4139461</v>
      </c>
    </row>
  </sheetData>
  <sheetProtection/>
  <mergeCells count="5">
    <mergeCell ref="A1:E1"/>
    <mergeCell ref="A2:A4"/>
    <mergeCell ref="B2:B4"/>
    <mergeCell ref="C2:C4"/>
    <mergeCell ref="D2:E2"/>
  </mergeCells>
  <printOptions/>
  <pageMargins left="0.1968503937007874" right="0.1968503937007874" top="0.82" bottom="0.5118110236220472" header="0.1968503937007874" footer="0.1968503937007874"/>
  <pageSetup horizontalDpi="600" verticalDpi="600" orientation="landscape" paperSize="9" scale="85" r:id="rId1"/>
  <headerFooter>
    <oddHeader>&amp;R&amp;"Book Antiqua,Félkövér"15. melléklet
A Rendelet 19.melléklete
ezer Ft</oddHead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4">
      <selection activeCell="D34" sqref="D34"/>
    </sheetView>
  </sheetViews>
  <sheetFormatPr defaultColWidth="9.140625" defaultRowHeight="12.75"/>
  <cols>
    <col min="1" max="1" width="5.57421875" style="22" customWidth="1"/>
    <col min="2" max="2" width="57.28125" style="3" bestFit="1" customWidth="1"/>
    <col min="3" max="3" width="14.57421875" style="6" customWidth="1"/>
    <col min="4" max="4" width="12.28125" style="6" bestFit="1" customWidth="1"/>
    <col min="5" max="5" width="14.140625" style="6" bestFit="1" customWidth="1"/>
    <col min="6" max="6" width="14.140625" style="3" bestFit="1" customWidth="1"/>
    <col min="7" max="7" width="15.57421875" style="3" bestFit="1" customWidth="1"/>
    <col min="8" max="16384" width="9.140625" style="3" customWidth="1"/>
  </cols>
  <sheetData>
    <row r="1" spans="1:7" ht="30.75" thickBot="1">
      <c r="A1" s="122" t="s">
        <v>10</v>
      </c>
      <c r="B1" s="101" t="s">
        <v>11</v>
      </c>
      <c r="C1" s="143" t="s">
        <v>359</v>
      </c>
      <c r="D1" s="143" t="s">
        <v>358</v>
      </c>
      <c r="E1" s="143" t="s">
        <v>359</v>
      </c>
      <c r="F1" s="101" t="s">
        <v>105</v>
      </c>
      <c r="G1" s="144" t="s">
        <v>106</v>
      </c>
    </row>
    <row r="2" spans="1:7" s="16" customFormat="1" ht="15">
      <c r="A2" s="105" t="s">
        <v>63</v>
      </c>
      <c r="B2" s="106" t="s">
        <v>62</v>
      </c>
      <c r="C2" s="420">
        <f>C3+C12+C21+C10+C22</f>
        <v>3849012</v>
      </c>
      <c r="D2" s="420">
        <f>D3+D12+D21+D10+D22</f>
        <v>9411</v>
      </c>
      <c r="E2" s="420">
        <f>SUM(C2:D2)</f>
        <v>3858423</v>
      </c>
      <c r="F2" s="420">
        <f>F3+F12+F21+F10+F22</f>
        <v>1545082</v>
      </c>
      <c r="G2" s="610">
        <f>E2-F2</f>
        <v>2313341</v>
      </c>
    </row>
    <row r="3" spans="1:7" s="16" customFormat="1" ht="16.5">
      <c r="A3" s="8">
        <v>1</v>
      </c>
      <c r="B3" s="9" t="s">
        <v>158</v>
      </c>
      <c r="C3" s="192">
        <f>SUM(C4:C9)</f>
        <v>1285447</v>
      </c>
      <c r="D3" s="192">
        <f>SUM(D4:D9)</f>
        <v>4460</v>
      </c>
      <c r="E3" s="360">
        <f aca="true" t="shared" si="0" ref="E3:E52">SUM(C3:D3)</f>
        <v>1289907</v>
      </c>
      <c r="F3" s="192">
        <f>SUM(F4:F9)</f>
        <v>1151908</v>
      </c>
      <c r="G3" s="611">
        <f aca="true" t="shared" si="1" ref="G3:G24">E3-F3</f>
        <v>137999</v>
      </c>
    </row>
    <row r="4" spans="1:7" s="16" customFormat="1" ht="16.5">
      <c r="A4" s="8"/>
      <c r="B4" s="20" t="s">
        <v>360</v>
      </c>
      <c r="C4" s="190">
        <v>235020</v>
      </c>
      <c r="D4" s="190">
        <v>0</v>
      </c>
      <c r="E4" s="360">
        <f t="shared" si="0"/>
        <v>235020</v>
      </c>
      <c r="F4" s="190">
        <v>235020</v>
      </c>
      <c r="G4" s="611">
        <f t="shared" si="1"/>
        <v>0</v>
      </c>
    </row>
    <row r="5" spans="1:7" s="16" customFormat="1" ht="16.5">
      <c r="A5" s="8"/>
      <c r="B5" s="20" t="s">
        <v>125</v>
      </c>
      <c r="C5" s="190">
        <v>374643</v>
      </c>
      <c r="D5" s="190">
        <v>0</v>
      </c>
      <c r="E5" s="360">
        <f t="shared" si="0"/>
        <v>374643</v>
      </c>
      <c r="F5" s="190">
        <v>374643</v>
      </c>
      <c r="G5" s="611">
        <f t="shared" si="1"/>
        <v>0</v>
      </c>
    </row>
    <row r="6" spans="1:7" s="16" customFormat="1" ht="33">
      <c r="A6" s="8"/>
      <c r="B6" s="171" t="s">
        <v>204</v>
      </c>
      <c r="C6" s="190">
        <v>508389</v>
      </c>
      <c r="D6" s="190">
        <v>1521</v>
      </c>
      <c r="E6" s="360">
        <f t="shared" si="0"/>
        <v>509910</v>
      </c>
      <c r="F6" s="190">
        <v>405343</v>
      </c>
      <c r="G6" s="611">
        <f t="shared" si="1"/>
        <v>104567</v>
      </c>
    </row>
    <row r="7" spans="1:7" s="16" customFormat="1" ht="33">
      <c r="A7" s="8"/>
      <c r="B7" s="171" t="s">
        <v>141</v>
      </c>
      <c r="C7" s="190">
        <v>68177</v>
      </c>
      <c r="D7" s="190">
        <v>879</v>
      </c>
      <c r="E7" s="360">
        <f t="shared" si="0"/>
        <v>69056</v>
      </c>
      <c r="F7" s="190">
        <v>35624</v>
      </c>
      <c r="G7" s="611">
        <f t="shared" si="1"/>
        <v>33432</v>
      </c>
    </row>
    <row r="8" spans="1:7" s="16" customFormat="1" ht="16.5">
      <c r="A8" s="8"/>
      <c r="B8" s="171" t="s">
        <v>124</v>
      </c>
      <c r="C8" s="190">
        <v>95775</v>
      </c>
      <c r="D8" s="190">
        <v>2060</v>
      </c>
      <c r="E8" s="360">
        <f t="shared" si="0"/>
        <v>97835</v>
      </c>
      <c r="F8" s="190">
        <v>97835</v>
      </c>
      <c r="G8" s="611">
        <f t="shared" si="1"/>
        <v>0</v>
      </c>
    </row>
    <row r="9" spans="1:7" s="16" customFormat="1" ht="16.5">
      <c r="A9" s="8"/>
      <c r="B9" s="20" t="s">
        <v>568</v>
      </c>
      <c r="C9" s="190">
        <v>3443</v>
      </c>
      <c r="D9" s="190"/>
      <c r="E9" s="360">
        <f t="shared" si="0"/>
        <v>3443</v>
      </c>
      <c r="F9" s="190">
        <v>3443</v>
      </c>
      <c r="G9" s="611">
        <f t="shared" si="1"/>
        <v>0</v>
      </c>
    </row>
    <row r="10" spans="1:7" s="16" customFormat="1" ht="16.5">
      <c r="A10" s="8">
        <v>2</v>
      </c>
      <c r="B10" s="172" t="s">
        <v>126</v>
      </c>
      <c r="C10" s="190">
        <f>SUM(C11:C11)</f>
        <v>567271</v>
      </c>
      <c r="D10" s="190">
        <f>SUM(D11:D11)</f>
        <v>4951</v>
      </c>
      <c r="E10" s="360">
        <f t="shared" si="0"/>
        <v>572222</v>
      </c>
      <c r="F10" s="190">
        <f>SUM(F11:F11)</f>
        <v>87480</v>
      </c>
      <c r="G10" s="611">
        <f t="shared" si="1"/>
        <v>484742</v>
      </c>
    </row>
    <row r="11" spans="1:7" s="16" customFormat="1" ht="16.5">
      <c r="A11" s="8"/>
      <c r="B11" s="20" t="s">
        <v>157</v>
      </c>
      <c r="C11" s="190">
        <v>567271</v>
      </c>
      <c r="D11" s="190">
        <v>4951</v>
      </c>
      <c r="E11" s="360">
        <f t="shared" si="0"/>
        <v>572222</v>
      </c>
      <c r="F11" s="190">
        <v>87480</v>
      </c>
      <c r="G11" s="611">
        <f t="shared" si="1"/>
        <v>484742</v>
      </c>
    </row>
    <row r="12" spans="1:7" ht="16.5">
      <c r="A12" s="8">
        <v>3</v>
      </c>
      <c r="B12" s="9" t="s">
        <v>21</v>
      </c>
      <c r="C12" s="190">
        <f>SUM(C13:C20)</f>
        <v>1224830</v>
      </c>
      <c r="D12" s="190">
        <f>SUM(D13:D20)</f>
        <v>0</v>
      </c>
      <c r="E12" s="360">
        <f t="shared" si="0"/>
        <v>1224830</v>
      </c>
      <c r="F12" s="190">
        <f>SUM(F13:F20)</f>
        <v>276357</v>
      </c>
      <c r="G12" s="611">
        <f t="shared" si="1"/>
        <v>948473</v>
      </c>
    </row>
    <row r="13" spans="1:7" ht="16.5">
      <c r="A13" s="8"/>
      <c r="B13" s="20" t="s">
        <v>22</v>
      </c>
      <c r="C13" s="190">
        <v>70000</v>
      </c>
      <c r="D13" s="190"/>
      <c r="E13" s="360">
        <f t="shared" si="0"/>
        <v>70000</v>
      </c>
      <c r="F13" s="190">
        <v>70000</v>
      </c>
      <c r="G13" s="611">
        <f t="shared" si="1"/>
        <v>0</v>
      </c>
    </row>
    <row r="14" spans="1:7" ht="16.5">
      <c r="A14" s="8"/>
      <c r="B14" s="20" t="s">
        <v>120</v>
      </c>
      <c r="C14" s="190">
        <v>220000</v>
      </c>
      <c r="D14" s="190"/>
      <c r="E14" s="360">
        <f t="shared" si="0"/>
        <v>220000</v>
      </c>
      <c r="F14" s="172"/>
      <c r="G14" s="611">
        <f t="shared" si="1"/>
        <v>220000</v>
      </c>
    </row>
    <row r="15" spans="1:7" ht="16.5">
      <c r="A15" s="8"/>
      <c r="B15" s="20" t="s">
        <v>76</v>
      </c>
      <c r="C15" s="190">
        <v>21000</v>
      </c>
      <c r="D15" s="190"/>
      <c r="E15" s="360">
        <f t="shared" si="0"/>
        <v>21000</v>
      </c>
      <c r="F15" s="172"/>
      <c r="G15" s="611">
        <f t="shared" si="1"/>
        <v>21000</v>
      </c>
    </row>
    <row r="16" spans="1:7" ht="16.5">
      <c r="A16" s="8"/>
      <c r="B16" s="20" t="s">
        <v>121</v>
      </c>
      <c r="C16" s="190">
        <v>15000</v>
      </c>
      <c r="D16" s="190"/>
      <c r="E16" s="360">
        <f t="shared" si="0"/>
        <v>15000</v>
      </c>
      <c r="F16" s="172"/>
      <c r="G16" s="611">
        <f t="shared" si="1"/>
        <v>15000</v>
      </c>
    </row>
    <row r="17" spans="1:7" ht="16.5">
      <c r="A17" s="8"/>
      <c r="B17" s="20" t="s">
        <v>122</v>
      </c>
      <c r="C17" s="190">
        <v>74000</v>
      </c>
      <c r="D17" s="190"/>
      <c r="E17" s="360">
        <f t="shared" si="0"/>
        <v>74000</v>
      </c>
      <c r="F17" s="172"/>
      <c r="G17" s="611">
        <f t="shared" si="1"/>
        <v>74000</v>
      </c>
    </row>
    <row r="18" spans="1:7" ht="16.5">
      <c r="A18" s="12"/>
      <c r="B18" s="20" t="s">
        <v>181</v>
      </c>
      <c r="C18" s="191">
        <v>500</v>
      </c>
      <c r="D18" s="191"/>
      <c r="E18" s="360">
        <f t="shared" si="0"/>
        <v>500</v>
      </c>
      <c r="F18" s="172"/>
      <c r="G18" s="611">
        <f t="shared" si="1"/>
        <v>500</v>
      </c>
    </row>
    <row r="19" spans="1:7" ht="16.5">
      <c r="A19" s="12"/>
      <c r="B19" s="20" t="s">
        <v>182</v>
      </c>
      <c r="C19" s="191">
        <v>820000</v>
      </c>
      <c r="D19" s="191"/>
      <c r="E19" s="360">
        <f t="shared" si="0"/>
        <v>820000</v>
      </c>
      <c r="F19" s="190">
        <v>206357</v>
      </c>
      <c r="G19" s="611">
        <f t="shared" si="1"/>
        <v>613643</v>
      </c>
    </row>
    <row r="20" spans="1:7" ht="16.5">
      <c r="A20" s="8"/>
      <c r="B20" s="20" t="s">
        <v>123</v>
      </c>
      <c r="C20" s="190">
        <v>4330</v>
      </c>
      <c r="D20" s="190"/>
      <c r="E20" s="360">
        <f t="shared" si="0"/>
        <v>4330</v>
      </c>
      <c r="F20" s="172"/>
      <c r="G20" s="611">
        <f t="shared" si="1"/>
        <v>4330</v>
      </c>
    </row>
    <row r="21" spans="1:7" ht="16.5">
      <c r="A21" s="19">
        <v>4</v>
      </c>
      <c r="B21" s="99" t="s">
        <v>109</v>
      </c>
      <c r="C21" s="219">
        <v>695805</v>
      </c>
      <c r="D21" s="219">
        <v>-200</v>
      </c>
      <c r="E21" s="360">
        <f t="shared" si="0"/>
        <v>695605</v>
      </c>
      <c r="F21" s="190">
        <v>28337</v>
      </c>
      <c r="G21" s="611">
        <f t="shared" si="1"/>
        <v>667268</v>
      </c>
    </row>
    <row r="22" spans="1:7" ht="16.5">
      <c r="A22" s="12">
        <v>5</v>
      </c>
      <c r="B22" s="172" t="s">
        <v>477</v>
      </c>
      <c r="C22" s="191">
        <f>SUM(C23:C24)</f>
        <v>75659</v>
      </c>
      <c r="D22" s="191">
        <f>SUM(D23:D24)</f>
        <v>200</v>
      </c>
      <c r="E22" s="360">
        <f t="shared" si="0"/>
        <v>75859</v>
      </c>
      <c r="F22" s="191">
        <f>SUM(F23:F24)</f>
        <v>1000</v>
      </c>
      <c r="G22" s="611">
        <f t="shared" si="1"/>
        <v>74859</v>
      </c>
    </row>
    <row r="23" spans="1:7" ht="16.5">
      <c r="A23" s="12"/>
      <c r="B23" s="20" t="s">
        <v>130</v>
      </c>
      <c r="C23" s="191">
        <v>64824</v>
      </c>
      <c r="D23" s="191"/>
      <c r="E23" s="360">
        <f t="shared" si="0"/>
        <v>64824</v>
      </c>
      <c r="F23" s="190">
        <v>0</v>
      </c>
      <c r="G23" s="611">
        <f t="shared" si="1"/>
        <v>64824</v>
      </c>
    </row>
    <row r="24" spans="1:7" ht="16.5">
      <c r="A24" s="12"/>
      <c r="B24" s="20" t="s">
        <v>478</v>
      </c>
      <c r="C24" s="191">
        <v>10835</v>
      </c>
      <c r="D24" s="191">
        <v>200</v>
      </c>
      <c r="E24" s="360">
        <f t="shared" si="0"/>
        <v>11035</v>
      </c>
      <c r="F24" s="190">
        <v>1000</v>
      </c>
      <c r="G24" s="221">
        <f t="shared" si="1"/>
        <v>10035</v>
      </c>
    </row>
    <row r="25" spans="1:7" ht="16.5">
      <c r="A25" s="8"/>
      <c r="B25" s="9"/>
      <c r="C25" s="190"/>
      <c r="D25" s="190"/>
      <c r="E25" s="218">
        <f t="shared" si="0"/>
        <v>0</v>
      </c>
      <c r="F25" s="190"/>
      <c r="G25" s="221">
        <f aca="true" t="shared" si="2" ref="G25:G52">E25-F25</f>
        <v>0</v>
      </c>
    </row>
    <row r="26" spans="1:7" ht="16.5">
      <c r="A26" s="17" t="s">
        <v>64</v>
      </c>
      <c r="B26" s="18" t="s">
        <v>65</v>
      </c>
      <c r="C26" s="193">
        <f>SUM(C27+C28+C29+C30+C31)</f>
        <v>3773120</v>
      </c>
      <c r="D26" s="193">
        <f>SUM(D27+D28+D29+D30+D31)</f>
        <v>45986</v>
      </c>
      <c r="E26" s="218">
        <f t="shared" si="0"/>
        <v>3819106</v>
      </c>
      <c r="F26" s="193">
        <f>SUM(F27+F28+F29+F30+F31)</f>
        <v>1522761</v>
      </c>
      <c r="G26" s="220">
        <f t="shared" si="2"/>
        <v>2296345</v>
      </c>
    </row>
    <row r="27" spans="1:7" ht="16.5">
      <c r="A27" s="8">
        <v>1</v>
      </c>
      <c r="B27" s="9" t="s">
        <v>0</v>
      </c>
      <c r="C27" s="190">
        <v>1518659</v>
      </c>
      <c r="D27" s="190">
        <v>5316</v>
      </c>
      <c r="E27" s="360">
        <f t="shared" si="0"/>
        <v>1523975</v>
      </c>
      <c r="F27" s="190">
        <v>725420</v>
      </c>
      <c r="G27" s="221">
        <f t="shared" si="2"/>
        <v>798555</v>
      </c>
    </row>
    <row r="28" spans="1:7" ht="16.5">
      <c r="A28" s="8">
        <v>2</v>
      </c>
      <c r="B28" s="88" t="s">
        <v>361</v>
      </c>
      <c r="C28" s="190">
        <v>319360</v>
      </c>
      <c r="D28" s="190">
        <v>979</v>
      </c>
      <c r="E28" s="360">
        <f t="shared" si="0"/>
        <v>320339</v>
      </c>
      <c r="F28" s="190">
        <v>151099</v>
      </c>
      <c r="G28" s="221">
        <f t="shared" si="2"/>
        <v>169240</v>
      </c>
    </row>
    <row r="29" spans="1:7" ht="16.5">
      <c r="A29" s="8">
        <v>3</v>
      </c>
      <c r="B29" s="9" t="s">
        <v>7</v>
      </c>
      <c r="C29" s="190">
        <v>1546650</v>
      </c>
      <c r="D29" s="190">
        <v>37141</v>
      </c>
      <c r="E29" s="360">
        <f t="shared" si="0"/>
        <v>1583791</v>
      </c>
      <c r="F29" s="190">
        <v>522618</v>
      </c>
      <c r="G29" s="221">
        <f t="shared" si="2"/>
        <v>1061173</v>
      </c>
    </row>
    <row r="30" spans="1:7" ht="16.5">
      <c r="A30" s="8">
        <v>4</v>
      </c>
      <c r="B30" s="9" t="s">
        <v>12</v>
      </c>
      <c r="C30" s="190">
        <v>23897</v>
      </c>
      <c r="D30" s="190">
        <v>18</v>
      </c>
      <c r="E30" s="360">
        <f t="shared" si="0"/>
        <v>23915</v>
      </c>
      <c r="F30" s="190">
        <v>0</v>
      </c>
      <c r="G30" s="221">
        <f t="shared" si="2"/>
        <v>23915</v>
      </c>
    </row>
    <row r="31" spans="1:7" ht="16.5">
      <c r="A31" s="8">
        <v>5</v>
      </c>
      <c r="B31" s="9" t="s">
        <v>4</v>
      </c>
      <c r="C31" s="190">
        <f>SUM(C32:C36)</f>
        <v>364554</v>
      </c>
      <c r="D31" s="190">
        <f>SUM(D32:D36)</f>
        <v>2532</v>
      </c>
      <c r="E31" s="360">
        <f t="shared" si="0"/>
        <v>367086</v>
      </c>
      <c r="F31" s="190">
        <f>SUM(F32:F36)</f>
        <v>123624</v>
      </c>
      <c r="G31" s="221">
        <f t="shared" si="2"/>
        <v>243462</v>
      </c>
    </row>
    <row r="32" spans="1:7" ht="16.5">
      <c r="A32" s="8"/>
      <c r="B32" s="20" t="s">
        <v>184</v>
      </c>
      <c r="C32" s="190">
        <v>96146</v>
      </c>
      <c r="D32" s="190">
        <v>948</v>
      </c>
      <c r="E32" s="360">
        <f t="shared" si="0"/>
        <v>97094</v>
      </c>
      <c r="F32" s="190">
        <v>24402</v>
      </c>
      <c r="G32" s="221">
        <f t="shared" si="2"/>
        <v>72692</v>
      </c>
    </row>
    <row r="33" spans="1:7" ht="16.5">
      <c r="A33" s="8"/>
      <c r="B33" s="20" t="s">
        <v>133</v>
      </c>
      <c r="C33" s="190">
        <v>0</v>
      </c>
      <c r="D33" s="190"/>
      <c r="E33" s="360">
        <f t="shared" si="0"/>
        <v>0</v>
      </c>
      <c r="F33" s="190">
        <v>0</v>
      </c>
      <c r="G33" s="221">
        <f t="shared" si="2"/>
        <v>0</v>
      </c>
    </row>
    <row r="34" spans="1:7" ht="16.5">
      <c r="A34" s="8"/>
      <c r="B34" s="20" t="s">
        <v>134</v>
      </c>
      <c r="C34" s="190">
        <v>252093</v>
      </c>
      <c r="D34" s="190">
        <v>50</v>
      </c>
      <c r="E34" s="360">
        <f t="shared" si="0"/>
        <v>252143</v>
      </c>
      <c r="F34" s="190">
        <v>99222</v>
      </c>
      <c r="G34" s="221">
        <f t="shared" si="2"/>
        <v>152921</v>
      </c>
    </row>
    <row r="35" spans="1:7" ht="16.5">
      <c r="A35" s="8"/>
      <c r="B35" s="20" t="s">
        <v>13</v>
      </c>
      <c r="C35" s="190">
        <v>5708</v>
      </c>
      <c r="D35" s="190">
        <v>-50</v>
      </c>
      <c r="E35" s="360">
        <f t="shared" si="0"/>
        <v>5658</v>
      </c>
      <c r="F35" s="190">
        <v>0</v>
      </c>
      <c r="G35" s="221">
        <f t="shared" si="2"/>
        <v>5658</v>
      </c>
    </row>
    <row r="36" spans="1:7" ht="16.5">
      <c r="A36" s="8"/>
      <c r="B36" s="20" t="s">
        <v>14</v>
      </c>
      <c r="C36" s="190">
        <v>10607</v>
      </c>
      <c r="D36" s="190">
        <v>1584</v>
      </c>
      <c r="E36" s="360">
        <f t="shared" si="0"/>
        <v>12191</v>
      </c>
      <c r="F36" s="190"/>
      <c r="G36" s="221">
        <f t="shared" si="2"/>
        <v>12191</v>
      </c>
    </row>
    <row r="37" spans="1:7" ht="16.5">
      <c r="A37" s="8"/>
      <c r="B37" s="9"/>
      <c r="C37" s="190"/>
      <c r="D37" s="190"/>
      <c r="E37" s="218">
        <f t="shared" si="0"/>
        <v>0</v>
      </c>
      <c r="F37" s="172"/>
      <c r="G37" s="221">
        <f t="shared" si="2"/>
        <v>0</v>
      </c>
    </row>
    <row r="38" spans="1:7" s="16" customFormat="1" ht="15">
      <c r="A38" s="10"/>
      <c r="B38" s="11" t="s">
        <v>180</v>
      </c>
      <c r="C38" s="194">
        <f>C2-C26</f>
        <v>75892</v>
      </c>
      <c r="D38" s="194">
        <f>D2-D26</f>
        <v>-36575</v>
      </c>
      <c r="E38" s="218">
        <f t="shared" si="0"/>
        <v>39317</v>
      </c>
      <c r="F38" s="194">
        <f>F2-F26</f>
        <v>22321</v>
      </c>
      <c r="G38" s="220">
        <f t="shared" si="2"/>
        <v>16996</v>
      </c>
    </row>
    <row r="39" spans="1:7" s="16" customFormat="1" ht="16.5">
      <c r="A39" s="10"/>
      <c r="B39" s="11"/>
      <c r="C39" s="194"/>
      <c r="D39" s="194"/>
      <c r="E39" s="218">
        <f t="shared" si="0"/>
        <v>0</v>
      </c>
      <c r="F39" s="194"/>
      <c r="G39" s="221">
        <f t="shared" si="2"/>
        <v>0</v>
      </c>
    </row>
    <row r="40" spans="1:7" s="16" customFormat="1" ht="15">
      <c r="A40" s="10" t="s">
        <v>66</v>
      </c>
      <c r="B40" s="11" t="s">
        <v>19</v>
      </c>
      <c r="C40" s="194">
        <f>C41</f>
        <v>44550</v>
      </c>
      <c r="D40" s="194">
        <f>D41</f>
        <v>42904</v>
      </c>
      <c r="E40" s="218">
        <f t="shared" si="0"/>
        <v>87454</v>
      </c>
      <c r="F40" s="194">
        <f>F41</f>
        <v>87454</v>
      </c>
      <c r="G40" s="220">
        <f t="shared" si="2"/>
        <v>0</v>
      </c>
    </row>
    <row r="41" spans="1:7" s="16" customFormat="1" ht="16.5">
      <c r="A41" s="17"/>
      <c r="B41" s="99" t="s">
        <v>195</v>
      </c>
      <c r="C41" s="219">
        <v>44550</v>
      </c>
      <c r="D41" s="219">
        <v>42904</v>
      </c>
      <c r="E41" s="360">
        <f t="shared" si="0"/>
        <v>87454</v>
      </c>
      <c r="F41" s="219">
        <v>87454</v>
      </c>
      <c r="G41" s="221">
        <f t="shared" si="2"/>
        <v>0</v>
      </c>
    </row>
    <row r="42" spans="1:7" s="16" customFormat="1" ht="16.5">
      <c r="A42" s="17"/>
      <c r="B42" s="18"/>
      <c r="C42" s="193"/>
      <c r="D42" s="193"/>
      <c r="E42" s="218">
        <f t="shared" si="0"/>
        <v>0</v>
      </c>
      <c r="F42" s="193"/>
      <c r="G42" s="221">
        <f t="shared" si="2"/>
        <v>0</v>
      </c>
    </row>
    <row r="43" spans="1:7" ht="16.5">
      <c r="A43" s="17" t="s">
        <v>67</v>
      </c>
      <c r="B43" s="18" t="s">
        <v>17</v>
      </c>
      <c r="C43" s="193">
        <f>SUM(C44:C45)</f>
        <v>21884</v>
      </c>
      <c r="D43" s="193">
        <f>SUM(D44:D45)</f>
        <v>42904</v>
      </c>
      <c r="E43" s="193">
        <f>SUM(E44:E45)</f>
        <v>64788</v>
      </c>
      <c r="F43" s="193">
        <f>SUM(F44:F45)</f>
        <v>48904</v>
      </c>
      <c r="G43" s="582">
        <f>SUM(G44:G45)</f>
        <v>15884</v>
      </c>
    </row>
    <row r="44" spans="1:7" ht="16.5">
      <c r="A44" s="8"/>
      <c r="B44" s="88" t="s">
        <v>111</v>
      </c>
      <c r="C44" s="190">
        <v>15884</v>
      </c>
      <c r="D44" s="190">
        <v>0</v>
      </c>
      <c r="E44" s="360">
        <f t="shared" si="0"/>
        <v>15884</v>
      </c>
      <c r="F44" s="190"/>
      <c r="G44" s="221">
        <f t="shared" si="2"/>
        <v>15884</v>
      </c>
    </row>
    <row r="45" spans="1:7" ht="16.5">
      <c r="A45" s="12"/>
      <c r="B45" s="99" t="s">
        <v>195</v>
      </c>
      <c r="C45" s="191">
        <v>6000</v>
      </c>
      <c r="D45" s="191">
        <v>42904</v>
      </c>
      <c r="E45" s="360">
        <f t="shared" si="0"/>
        <v>48904</v>
      </c>
      <c r="F45" s="190">
        <v>48904</v>
      </c>
      <c r="G45" s="221">
        <f t="shared" si="2"/>
        <v>0</v>
      </c>
    </row>
    <row r="46" spans="1:7" ht="16.5">
      <c r="A46" s="12"/>
      <c r="B46" s="13"/>
      <c r="C46" s="191"/>
      <c r="D46" s="191"/>
      <c r="E46" s="218">
        <f t="shared" si="0"/>
        <v>0</v>
      </c>
      <c r="F46" s="172"/>
      <c r="G46" s="221">
        <f t="shared" si="2"/>
        <v>0</v>
      </c>
    </row>
    <row r="47" spans="1:7" s="16" customFormat="1" ht="15">
      <c r="A47" s="14"/>
      <c r="B47" s="15" t="s">
        <v>69</v>
      </c>
      <c r="C47" s="223">
        <f>SUM(C2+C43)</f>
        <v>3870896</v>
      </c>
      <c r="D47" s="223">
        <f>SUM(D2+D43)</f>
        <v>52315</v>
      </c>
      <c r="E47" s="218">
        <f t="shared" si="0"/>
        <v>3923211</v>
      </c>
      <c r="F47" s="223">
        <f>SUM(F2+F43)</f>
        <v>1593986</v>
      </c>
      <c r="G47" s="220">
        <f t="shared" si="2"/>
        <v>2329225</v>
      </c>
    </row>
    <row r="48" spans="1:7" s="16" customFormat="1" ht="15">
      <c r="A48" s="14"/>
      <c r="B48" s="15" t="s">
        <v>70</v>
      </c>
      <c r="C48" s="223">
        <f>C26+C40</f>
        <v>3817670</v>
      </c>
      <c r="D48" s="223">
        <f>D26+D40</f>
        <v>88890</v>
      </c>
      <c r="E48" s="218">
        <f t="shared" si="0"/>
        <v>3906560</v>
      </c>
      <c r="F48" s="223">
        <f>F26+F40</f>
        <v>1610215</v>
      </c>
      <c r="G48" s="220">
        <f t="shared" si="2"/>
        <v>2296345</v>
      </c>
    </row>
    <row r="49" spans="1:7" s="16" customFormat="1" ht="15">
      <c r="A49" s="14"/>
      <c r="B49" s="15"/>
      <c r="C49" s="147"/>
      <c r="D49" s="147"/>
      <c r="E49" s="218">
        <f t="shared" si="0"/>
        <v>0</v>
      </c>
      <c r="F49" s="11"/>
      <c r="G49" s="220">
        <f t="shared" si="2"/>
        <v>0</v>
      </c>
    </row>
    <row r="50" spans="1:7" ht="16.5">
      <c r="A50" s="8"/>
      <c r="B50" s="11" t="s">
        <v>68</v>
      </c>
      <c r="C50" s="146">
        <f>SUM(C51:C52)</f>
        <v>417</v>
      </c>
      <c r="D50" s="146">
        <f>SUM(D51:D52)</f>
        <v>0</v>
      </c>
      <c r="E50" s="218">
        <f t="shared" si="0"/>
        <v>417</v>
      </c>
      <c r="F50" s="146">
        <f>SUM(F51:F52)</f>
        <v>313</v>
      </c>
      <c r="G50" s="220">
        <f t="shared" si="2"/>
        <v>104</v>
      </c>
    </row>
    <row r="51" spans="1:7" ht="16.5">
      <c r="A51" s="8"/>
      <c r="B51" s="11" t="s">
        <v>110</v>
      </c>
      <c r="C51" s="145">
        <v>2</v>
      </c>
      <c r="D51" s="145"/>
      <c r="E51" s="360">
        <f t="shared" si="0"/>
        <v>2</v>
      </c>
      <c r="F51" s="145">
        <v>2</v>
      </c>
      <c r="G51" s="221">
        <f t="shared" si="2"/>
        <v>0</v>
      </c>
    </row>
    <row r="52" spans="1:7" ht="17.25" thickBot="1">
      <c r="A52" s="118"/>
      <c r="B52" s="119" t="s">
        <v>50</v>
      </c>
      <c r="C52" s="148">
        <v>415</v>
      </c>
      <c r="D52" s="148"/>
      <c r="E52" s="361">
        <f t="shared" si="0"/>
        <v>415</v>
      </c>
      <c r="F52" s="148">
        <v>311</v>
      </c>
      <c r="G52" s="421">
        <f t="shared" si="2"/>
        <v>104</v>
      </c>
    </row>
  </sheetData>
  <sheetProtection/>
  <printOptions/>
  <pageMargins left="0.31496062992125984" right="0.2362204724409449" top="0.984251968503937" bottom="0.2755905511811024" header="0.3937007874015748" footer="0.1968503937007874"/>
  <pageSetup horizontalDpi="600" verticalDpi="600" orientation="portrait" paperSize="9" scale="75" r:id="rId1"/>
  <headerFooter>
    <oddHeader>&amp;C&amp;"Book Antiqua,Félkövér"&amp;11Keszthely Város Önkormányzata
2018.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6.140625" style="0" bestFit="1" customWidth="1"/>
    <col min="2" max="2" width="51.00390625" style="0" customWidth="1"/>
    <col min="3" max="3" width="14.8515625" style="128" bestFit="1" customWidth="1"/>
    <col min="4" max="4" width="12.28125" style="128" bestFit="1" customWidth="1"/>
    <col min="5" max="5" width="14.140625" style="128" bestFit="1" customWidth="1"/>
    <col min="6" max="6" width="13.57421875" style="0" customWidth="1"/>
    <col min="7" max="7" width="14.57421875" style="0" customWidth="1"/>
  </cols>
  <sheetData>
    <row r="1" spans="1:7" s="124" customFormat="1" ht="45.75" thickBot="1">
      <c r="A1" s="100" t="s">
        <v>10</v>
      </c>
      <c r="B1" s="101" t="s">
        <v>11</v>
      </c>
      <c r="C1" s="149" t="s">
        <v>359</v>
      </c>
      <c r="D1" s="149" t="s">
        <v>358</v>
      </c>
      <c r="E1" s="149" t="s">
        <v>359</v>
      </c>
      <c r="F1" s="101" t="s">
        <v>107</v>
      </c>
      <c r="G1" s="144" t="s">
        <v>108</v>
      </c>
    </row>
    <row r="2" spans="1:7" s="3" customFormat="1" ht="16.5">
      <c r="A2" s="105" t="s">
        <v>63</v>
      </c>
      <c r="B2" s="106" t="s">
        <v>9</v>
      </c>
      <c r="C2" s="150">
        <f>C3+C5+C7+C4</f>
        <v>593391</v>
      </c>
      <c r="D2" s="150">
        <f>D3+D5+D7+D4</f>
        <v>129818</v>
      </c>
      <c r="E2" s="150">
        <f>E3+E5+E7+E4</f>
        <v>723209</v>
      </c>
      <c r="F2" s="150">
        <f>F3+F5+F7+F4</f>
        <v>14760</v>
      </c>
      <c r="G2" s="609">
        <f>G3+G5+G7+G4</f>
        <v>708449</v>
      </c>
    </row>
    <row r="3" spans="1:7" s="3" customFormat="1" ht="16.5">
      <c r="A3" s="8">
        <v>1</v>
      </c>
      <c r="B3" s="172" t="s">
        <v>127</v>
      </c>
      <c r="C3" s="190">
        <v>251948</v>
      </c>
      <c r="D3" s="190">
        <v>129818</v>
      </c>
      <c r="E3" s="321">
        <f aca="true" t="shared" si="0" ref="E3:E33">SUM(C3:D3)</f>
        <v>381766</v>
      </c>
      <c r="F3" s="9"/>
      <c r="G3" s="154">
        <f aca="true" t="shared" si="1" ref="G3:G8">E3-F3</f>
        <v>381766</v>
      </c>
    </row>
    <row r="4" spans="1:7" s="3" customFormat="1" ht="16.5">
      <c r="A4" s="8">
        <v>2</v>
      </c>
      <c r="B4" s="9" t="s">
        <v>158</v>
      </c>
      <c r="C4" s="190">
        <v>14760</v>
      </c>
      <c r="D4" s="190">
        <v>0</v>
      </c>
      <c r="E4" s="321">
        <f t="shared" si="0"/>
        <v>14760</v>
      </c>
      <c r="F4" s="190">
        <v>14760</v>
      </c>
      <c r="G4" s="154">
        <f t="shared" si="1"/>
        <v>0</v>
      </c>
    </row>
    <row r="5" spans="1:7" s="3" customFormat="1" ht="16.5">
      <c r="A5" s="8">
        <v>3</v>
      </c>
      <c r="B5" s="9" t="s">
        <v>129</v>
      </c>
      <c r="C5" s="190">
        <f>SUM(C6:C6)</f>
        <v>325683</v>
      </c>
      <c r="D5" s="190">
        <f>SUM(D6:D6)</f>
        <v>0</v>
      </c>
      <c r="E5" s="321">
        <f t="shared" si="0"/>
        <v>325683</v>
      </c>
      <c r="F5" s="190">
        <f>SUM(F6:F6)</f>
        <v>0</v>
      </c>
      <c r="G5" s="154">
        <f t="shared" si="1"/>
        <v>325683</v>
      </c>
    </row>
    <row r="6" spans="1:7" s="3" customFormat="1" ht="16.5">
      <c r="A6" s="8"/>
      <c r="B6" s="173" t="s">
        <v>128</v>
      </c>
      <c r="C6" s="190">
        <v>325683</v>
      </c>
      <c r="D6" s="190">
        <v>0</v>
      </c>
      <c r="E6" s="321">
        <f t="shared" si="0"/>
        <v>325683</v>
      </c>
      <c r="F6" s="172"/>
      <c r="G6" s="154">
        <f t="shared" si="1"/>
        <v>325683</v>
      </c>
    </row>
    <row r="7" spans="1:7" s="3" customFormat="1" ht="16.5">
      <c r="A7" s="8">
        <v>4</v>
      </c>
      <c r="B7" s="172" t="s">
        <v>131</v>
      </c>
      <c r="C7" s="190">
        <f>SUM(C8:C9)</f>
        <v>1000</v>
      </c>
      <c r="D7" s="190">
        <f>SUM(D8:D9)</f>
        <v>0</v>
      </c>
      <c r="E7" s="321">
        <f t="shared" si="0"/>
        <v>1000</v>
      </c>
      <c r="F7" s="190">
        <f>SUM(F8:F9)</f>
        <v>0</v>
      </c>
      <c r="G7" s="154">
        <f t="shared" si="1"/>
        <v>1000</v>
      </c>
    </row>
    <row r="8" spans="1:7" s="16" customFormat="1" ht="16.5">
      <c r="A8" s="10"/>
      <c r="B8" s="173" t="s">
        <v>130</v>
      </c>
      <c r="C8" s="190">
        <v>1000</v>
      </c>
      <c r="D8" s="190">
        <v>0</v>
      </c>
      <c r="E8" s="321">
        <f t="shared" si="0"/>
        <v>1000</v>
      </c>
      <c r="F8" s="224"/>
      <c r="G8" s="154">
        <f t="shared" si="1"/>
        <v>1000</v>
      </c>
    </row>
    <row r="9" spans="1:7" s="16" customFormat="1" ht="16.5">
      <c r="A9" s="10"/>
      <c r="B9" s="173" t="s">
        <v>132</v>
      </c>
      <c r="C9" s="190">
        <v>0</v>
      </c>
      <c r="D9" s="190"/>
      <c r="E9" s="362">
        <f t="shared" si="0"/>
        <v>0</v>
      </c>
      <c r="F9" s="225"/>
      <c r="G9" s="129">
        <f>C9-F9</f>
        <v>0</v>
      </c>
    </row>
    <row r="10" spans="1:7" s="16" customFormat="1" ht="16.5">
      <c r="A10" s="10"/>
      <c r="B10" s="11"/>
      <c r="C10" s="194"/>
      <c r="D10" s="194"/>
      <c r="E10" s="362"/>
      <c r="F10" s="225"/>
      <c r="G10" s="129"/>
    </row>
    <row r="11" spans="1:7" s="3" customFormat="1" ht="16.5">
      <c r="A11" s="10" t="s">
        <v>64</v>
      </c>
      <c r="B11" s="11" t="s">
        <v>45</v>
      </c>
      <c r="C11" s="194">
        <f>SUM(C12+C13+C14)</f>
        <v>4426658</v>
      </c>
      <c r="D11" s="194">
        <f>SUM(D12+D13+D14)</f>
        <v>93243</v>
      </c>
      <c r="E11" s="362">
        <f t="shared" si="0"/>
        <v>4519901</v>
      </c>
      <c r="F11" s="194">
        <f>SUM(F12+F13+F14)</f>
        <v>118388</v>
      </c>
      <c r="G11" s="222">
        <f>SUM(G12+G13+G14)</f>
        <v>4401513</v>
      </c>
    </row>
    <row r="12" spans="1:7" s="3" customFormat="1" ht="16.5">
      <c r="A12" s="8">
        <v>1</v>
      </c>
      <c r="B12" s="9" t="s">
        <v>139</v>
      </c>
      <c r="C12" s="190">
        <v>3491864</v>
      </c>
      <c r="D12" s="190">
        <v>95323</v>
      </c>
      <c r="E12" s="321">
        <f t="shared" si="0"/>
        <v>3587187</v>
      </c>
      <c r="F12" s="190">
        <v>34528</v>
      </c>
      <c r="G12" s="129">
        <f>E12-F12</f>
        <v>3552659</v>
      </c>
    </row>
    <row r="13" spans="1:7" s="3" customFormat="1" ht="16.5">
      <c r="A13" s="8">
        <v>2</v>
      </c>
      <c r="B13" s="9" t="s">
        <v>140</v>
      </c>
      <c r="C13" s="190">
        <v>664941</v>
      </c>
      <c r="D13" s="190">
        <v>-2080</v>
      </c>
      <c r="E13" s="321">
        <f t="shared" si="0"/>
        <v>662861</v>
      </c>
      <c r="F13" s="190">
        <v>83860</v>
      </c>
      <c r="G13" s="129">
        <f aca="true" t="shared" si="2" ref="G13:G33">E13-F13</f>
        <v>579001</v>
      </c>
    </row>
    <row r="14" spans="1:7" s="3" customFormat="1" ht="16.5">
      <c r="A14" s="8">
        <v>3</v>
      </c>
      <c r="B14" s="9" t="s">
        <v>135</v>
      </c>
      <c r="C14" s="190">
        <f>SUM(C15:C18)</f>
        <v>269853</v>
      </c>
      <c r="D14" s="190">
        <f>SUM(D15:D18)</f>
        <v>0</v>
      </c>
      <c r="E14" s="321">
        <f t="shared" si="0"/>
        <v>269853</v>
      </c>
      <c r="F14" s="190">
        <f>SUM(F15:F18)</f>
        <v>0</v>
      </c>
      <c r="G14" s="129">
        <f t="shared" si="2"/>
        <v>269853</v>
      </c>
    </row>
    <row r="15" spans="1:7" s="3" customFormat="1" ht="16.5">
      <c r="A15" s="12"/>
      <c r="B15" s="173" t="s">
        <v>138</v>
      </c>
      <c r="C15" s="191">
        <v>84847</v>
      </c>
      <c r="D15" s="191"/>
      <c r="E15" s="321">
        <f t="shared" si="0"/>
        <v>84847</v>
      </c>
      <c r="F15" s="172"/>
      <c r="G15" s="129">
        <f t="shared" si="2"/>
        <v>84847</v>
      </c>
    </row>
    <row r="16" spans="1:7" s="3" customFormat="1" ht="16.5">
      <c r="A16" s="12"/>
      <c r="B16" s="173" t="s">
        <v>136</v>
      </c>
      <c r="C16" s="191">
        <v>0</v>
      </c>
      <c r="D16" s="191"/>
      <c r="E16" s="321">
        <f t="shared" si="0"/>
        <v>0</v>
      </c>
      <c r="F16" s="172"/>
      <c r="G16" s="129">
        <f t="shared" si="2"/>
        <v>0</v>
      </c>
    </row>
    <row r="17" spans="1:7" s="3" customFormat="1" ht="16.5">
      <c r="A17" s="12"/>
      <c r="B17" s="173" t="s">
        <v>137</v>
      </c>
      <c r="C17" s="191">
        <v>23164</v>
      </c>
      <c r="D17" s="191"/>
      <c r="E17" s="321">
        <f t="shared" si="0"/>
        <v>23164</v>
      </c>
      <c r="F17" s="172"/>
      <c r="G17" s="129">
        <f t="shared" si="2"/>
        <v>23164</v>
      </c>
    </row>
    <row r="18" spans="1:7" s="3" customFormat="1" ht="16.5">
      <c r="A18" s="12"/>
      <c r="B18" s="173" t="s">
        <v>15</v>
      </c>
      <c r="C18" s="191">
        <v>161842</v>
      </c>
      <c r="D18" s="191">
        <v>0</v>
      </c>
      <c r="E18" s="321">
        <f t="shared" si="0"/>
        <v>161842</v>
      </c>
      <c r="F18" s="172"/>
      <c r="G18" s="129">
        <f t="shared" si="2"/>
        <v>161842</v>
      </c>
    </row>
    <row r="19" spans="1:7" s="16" customFormat="1" ht="16.5">
      <c r="A19" s="14"/>
      <c r="B19" s="15"/>
      <c r="C19" s="223"/>
      <c r="D19" s="223"/>
      <c r="E19" s="321">
        <f t="shared" si="0"/>
        <v>0</v>
      </c>
      <c r="F19" s="224"/>
      <c r="G19" s="129"/>
    </row>
    <row r="20" spans="1:7" s="3" customFormat="1" ht="16.5">
      <c r="A20" s="10"/>
      <c r="B20" s="11" t="s">
        <v>78</v>
      </c>
      <c r="C20" s="194">
        <f>C2-C11</f>
        <v>-3833267</v>
      </c>
      <c r="D20" s="194">
        <f>D2-D11</f>
        <v>36575</v>
      </c>
      <c r="E20" s="362">
        <f t="shared" si="0"/>
        <v>-3796692</v>
      </c>
      <c r="F20" s="194">
        <f>F2-F11</f>
        <v>-103628</v>
      </c>
      <c r="G20" s="418">
        <f t="shared" si="2"/>
        <v>-3693064</v>
      </c>
    </row>
    <row r="21" spans="1:7" s="3" customFormat="1" ht="16.5">
      <c r="A21" s="10"/>
      <c r="B21" s="11"/>
      <c r="C21" s="194"/>
      <c r="D21" s="194"/>
      <c r="E21" s="362">
        <f t="shared" si="0"/>
        <v>0</v>
      </c>
      <c r="F21" s="172"/>
      <c r="G21" s="129">
        <f t="shared" si="2"/>
        <v>0</v>
      </c>
    </row>
    <row r="22" spans="1:7" s="16" customFormat="1" ht="16.5">
      <c r="A22" s="10" t="s">
        <v>66</v>
      </c>
      <c r="B22" s="11" t="s">
        <v>19</v>
      </c>
      <c r="C22" s="194"/>
      <c r="D22" s="194"/>
      <c r="E22" s="362">
        <f t="shared" si="0"/>
        <v>0</v>
      </c>
      <c r="F22" s="194"/>
      <c r="G22" s="129">
        <f t="shared" si="2"/>
        <v>0</v>
      </c>
    </row>
    <row r="23" spans="1:7" s="3" customFormat="1" ht="16.5">
      <c r="A23" s="8"/>
      <c r="B23" s="9"/>
      <c r="C23" s="190"/>
      <c r="D23" s="190"/>
      <c r="E23" s="362">
        <f t="shared" si="0"/>
        <v>0</v>
      </c>
      <c r="F23" s="172"/>
      <c r="G23" s="129">
        <f t="shared" si="2"/>
        <v>0</v>
      </c>
    </row>
    <row r="24" spans="1:7" s="3" customFormat="1" ht="16.5">
      <c r="A24" s="10" t="s">
        <v>67</v>
      </c>
      <c r="B24" s="11" t="s">
        <v>40</v>
      </c>
      <c r="C24" s="194">
        <f>SUM(C26+C28)</f>
        <v>3780041</v>
      </c>
      <c r="D24" s="194">
        <f>SUM(D26+D28)</f>
        <v>0</v>
      </c>
      <c r="E24" s="362">
        <f t="shared" si="0"/>
        <v>3780041</v>
      </c>
      <c r="F24" s="194">
        <f>SUM(F26+F28)</f>
        <v>0</v>
      </c>
      <c r="G24" s="418">
        <f t="shared" si="2"/>
        <v>3780041</v>
      </c>
    </row>
    <row r="25" spans="1:7" s="3" customFormat="1" ht="16.5">
      <c r="A25" s="10"/>
      <c r="B25" s="21" t="s">
        <v>58</v>
      </c>
      <c r="C25" s="194"/>
      <c r="D25" s="194"/>
      <c r="E25" s="362">
        <f t="shared" si="0"/>
        <v>0</v>
      </c>
      <c r="F25" s="172"/>
      <c r="G25" s="129">
        <f t="shared" si="2"/>
        <v>0</v>
      </c>
    </row>
    <row r="26" spans="1:7" s="3" customFormat="1" ht="16.5">
      <c r="A26" s="8">
        <v>1</v>
      </c>
      <c r="B26" s="88" t="s">
        <v>111</v>
      </c>
      <c r="C26" s="190">
        <v>3780041</v>
      </c>
      <c r="D26" s="190"/>
      <c r="E26" s="321">
        <f t="shared" si="0"/>
        <v>3780041</v>
      </c>
      <c r="F26" s="190"/>
      <c r="G26" s="129">
        <f t="shared" si="2"/>
        <v>3780041</v>
      </c>
    </row>
    <row r="27" spans="1:7" s="3" customFormat="1" ht="16.5">
      <c r="A27" s="8"/>
      <c r="B27" s="88"/>
      <c r="C27" s="190"/>
      <c r="D27" s="190"/>
      <c r="E27" s="362">
        <f t="shared" si="0"/>
        <v>0</v>
      </c>
      <c r="F27" s="172"/>
      <c r="G27" s="129">
        <f t="shared" si="2"/>
        <v>0</v>
      </c>
    </row>
    <row r="28" spans="1:7" s="16" customFormat="1" ht="16.5">
      <c r="A28" s="10"/>
      <c r="B28" s="11" t="s">
        <v>16</v>
      </c>
      <c r="C28" s="194">
        <f>SUM(C29:C29)</f>
        <v>0</v>
      </c>
      <c r="D28" s="194"/>
      <c r="E28" s="362">
        <f t="shared" si="0"/>
        <v>0</v>
      </c>
      <c r="F28" s="194">
        <f>SUM(F29:F29)</f>
        <v>0</v>
      </c>
      <c r="G28" s="129">
        <f t="shared" si="2"/>
        <v>0</v>
      </c>
    </row>
    <row r="29" spans="1:7" s="3" customFormat="1" ht="16.5">
      <c r="A29" s="8">
        <v>1</v>
      </c>
      <c r="B29" s="9" t="s">
        <v>18</v>
      </c>
      <c r="C29" s="190"/>
      <c r="D29" s="190"/>
      <c r="E29" s="362">
        <f t="shared" si="0"/>
        <v>0</v>
      </c>
      <c r="F29" s="172"/>
      <c r="G29" s="129">
        <f t="shared" si="2"/>
        <v>0</v>
      </c>
    </row>
    <row r="30" spans="1:7" ht="16.5">
      <c r="A30" s="103"/>
      <c r="B30" s="13"/>
      <c r="C30" s="226"/>
      <c r="D30" s="226"/>
      <c r="E30" s="362">
        <f t="shared" si="0"/>
        <v>0</v>
      </c>
      <c r="F30" s="227"/>
      <c r="G30" s="129">
        <f t="shared" si="2"/>
        <v>0</v>
      </c>
    </row>
    <row r="31" spans="1:7" s="102" customFormat="1" ht="15">
      <c r="A31" s="104"/>
      <c r="B31" s="15" t="s">
        <v>71</v>
      </c>
      <c r="C31" s="194">
        <f>SUM(C2+C24)</f>
        <v>4373432</v>
      </c>
      <c r="D31" s="194">
        <f>SUM(D2+D24)</f>
        <v>129818</v>
      </c>
      <c r="E31" s="362">
        <f t="shared" si="0"/>
        <v>4503250</v>
      </c>
      <c r="F31" s="194">
        <f>SUM(F2+F24)</f>
        <v>14760</v>
      </c>
      <c r="G31" s="418">
        <f t="shared" si="2"/>
        <v>4488490</v>
      </c>
    </row>
    <row r="32" spans="1:7" s="102" customFormat="1" ht="16.5">
      <c r="A32" s="123"/>
      <c r="B32" s="15"/>
      <c r="C32" s="223"/>
      <c r="D32" s="223"/>
      <c r="E32" s="362">
        <f t="shared" si="0"/>
        <v>0</v>
      </c>
      <c r="F32" s="228"/>
      <c r="G32" s="129"/>
    </row>
    <row r="33" spans="1:7" s="102" customFormat="1" ht="15.75" thickBot="1">
      <c r="A33" s="120"/>
      <c r="B33" s="23" t="s">
        <v>72</v>
      </c>
      <c r="C33" s="229">
        <f>C11+C22</f>
        <v>4426658</v>
      </c>
      <c r="D33" s="229">
        <f>D11+D22</f>
        <v>93243</v>
      </c>
      <c r="E33" s="363">
        <f t="shared" si="0"/>
        <v>4519901</v>
      </c>
      <c r="F33" s="229">
        <f>F11+F22</f>
        <v>118388</v>
      </c>
      <c r="G33" s="419">
        <f t="shared" si="2"/>
        <v>4401513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75" r:id="rId1"/>
  <headerFooter>
    <oddHeader>&amp;C&amp;"Book Antiqua,Félkövér"&amp;12Keszthely Város Önkormányzata
2018.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26" sqref="H26:I26"/>
    </sheetView>
  </sheetViews>
  <sheetFormatPr defaultColWidth="9.140625" defaultRowHeight="12.75"/>
  <cols>
    <col min="1" max="1" width="20.28125" style="1" customWidth="1"/>
    <col min="2" max="2" width="8.00390625" style="47" customWidth="1"/>
    <col min="3" max="3" width="10.00390625" style="48" customWidth="1"/>
    <col min="4" max="4" width="10.7109375" style="1" customWidth="1"/>
    <col min="5" max="5" width="8.28125" style="1" customWidth="1"/>
    <col min="6" max="6" width="7.8515625" style="1" customWidth="1"/>
    <col min="7" max="7" width="11.00390625" style="1" customWidth="1"/>
    <col min="8" max="8" width="8.421875" style="1" customWidth="1"/>
    <col min="9" max="10" width="8.8515625" style="1" customWidth="1"/>
    <col min="11" max="12" width="9.28125" style="1" customWidth="1"/>
    <col min="13" max="14" width="8.00390625" style="1" bestFit="1" customWidth="1"/>
    <col min="15" max="15" width="8.28125" style="1" customWidth="1"/>
    <col min="16" max="16" width="9.421875" style="1" customWidth="1"/>
    <col min="17" max="16384" width="9.140625" style="1" customWidth="1"/>
  </cols>
  <sheetData>
    <row r="1" spans="1:16" ht="14.25" customHeight="1">
      <c r="A1" s="738" t="s">
        <v>39</v>
      </c>
      <c r="B1" s="750" t="s">
        <v>9</v>
      </c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2"/>
      <c r="N1" s="752"/>
      <c r="O1" s="752"/>
      <c r="P1" s="753" t="s">
        <v>41</v>
      </c>
    </row>
    <row r="2" spans="1:16" ht="13.5" customHeight="1">
      <c r="A2" s="739"/>
      <c r="B2" s="756" t="s">
        <v>2</v>
      </c>
      <c r="C2" s="757"/>
      <c r="D2" s="757"/>
      <c r="E2" s="757"/>
      <c r="F2" s="757"/>
      <c r="G2" s="757"/>
      <c r="H2" s="741" t="s">
        <v>3</v>
      </c>
      <c r="I2" s="741"/>
      <c r="J2" s="742"/>
      <c r="K2" s="742"/>
      <c r="L2" s="742"/>
      <c r="M2" s="747" t="s">
        <v>178</v>
      </c>
      <c r="N2" s="745"/>
      <c r="O2" s="749" t="s">
        <v>194</v>
      </c>
      <c r="P2" s="754"/>
    </row>
    <row r="3" spans="1:16" ht="16.5" customHeight="1">
      <c r="A3" s="739"/>
      <c r="B3" s="742" t="s">
        <v>109</v>
      </c>
      <c r="C3" s="742" t="s">
        <v>21</v>
      </c>
      <c r="D3" s="742" t="s">
        <v>469</v>
      </c>
      <c r="E3" s="747" t="s">
        <v>144</v>
      </c>
      <c r="F3" s="742" t="s">
        <v>154</v>
      </c>
      <c r="G3" s="741" t="s">
        <v>250</v>
      </c>
      <c r="H3" s="747" t="s">
        <v>142</v>
      </c>
      <c r="I3" s="741" t="s">
        <v>177</v>
      </c>
      <c r="J3" s="742" t="s">
        <v>467</v>
      </c>
      <c r="K3" s="741" t="s">
        <v>143</v>
      </c>
      <c r="L3" s="745" t="s">
        <v>468</v>
      </c>
      <c r="M3" s="748"/>
      <c r="N3" s="746"/>
      <c r="O3" s="749"/>
      <c r="P3" s="754"/>
    </row>
    <row r="4" spans="1:16" ht="59.25" customHeight="1">
      <c r="A4" s="740"/>
      <c r="B4" s="743"/>
      <c r="C4" s="744"/>
      <c r="D4" s="744"/>
      <c r="E4" s="748"/>
      <c r="F4" s="744"/>
      <c r="G4" s="741"/>
      <c r="H4" s="748"/>
      <c r="I4" s="741"/>
      <c r="J4" s="744"/>
      <c r="K4" s="741"/>
      <c r="L4" s="746"/>
      <c r="M4" s="41" t="s">
        <v>179</v>
      </c>
      <c r="N4" s="39" t="s">
        <v>159</v>
      </c>
      <c r="O4" s="748"/>
      <c r="P4" s="755"/>
    </row>
    <row r="5" spans="1:16" ht="14.25" thickBot="1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4">
        <v>13</v>
      </c>
      <c r="N5" s="44">
        <v>14</v>
      </c>
      <c r="O5" s="43">
        <v>15</v>
      </c>
      <c r="P5" s="45">
        <v>16</v>
      </c>
    </row>
    <row r="6" spans="1:16" ht="25.5">
      <c r="A6" s="107" t="s">
        <v>515</v>
      </c>
      <c r="B6" s="230">
        <v>292143</v>
      </c>
      <c r="C6" s="230">
        <v>1224830</v>
      </c>
      <c r="D6" s="230">
        <v>1285447</v>
      </c>
      <c r="E6" s="230">
        <v>75196</v>
      </c>
      <c r="F6" s="230">
        <v>64824</v>
      </c>
      <c r="G6" s="230">
        <v>10835</v>
      </c>
      <c r="H6" s="230">
        <v>325683</v>
      </c>
      <c r="I6" s="230">
        <v>0</v>
      </c>
      <c r="J6" s="230">
        <v>14760</v>
      </c>
      <c r="K6" s="230">
        <v>91439</v>
      </c>
      <c r="L6" s="230">
        <v>0</v>
      </c>
      <c r="M6" s="230">
        <v>0</v>
      </c>
      <c r="N6" s="230">
        <v>3774117</v>
      </c>
      <c r="O6" s="230">
        <v>6000</v>
      </c>
      <c r="P6" s="231">
        <f aca="true" t="shared" si="0" ref="P6:P13">SUM(B6:O6)</f>
        <v>7165274</v>
      </c>
    </row>
    <row r="7" spans="1:16" ht="15">
      <c r="A7" s="260" t="s">
        <v>358</v>
      </c>
      <c r="B7" s="176"/>
      <c r="C7" s="176"/>
      <c r="D7" s="176">
        <v>4460</v>
      </c>
      <c r="E7" s="176">
        <v>528</v>
      </c>
      <c r="F7" s="176"/>
      <c r="G7" s="176"/>
      <c r="H7" s="176"/>
      <c r="I7" s="176"/>
      <c r="J7" s="176"/>
      <c r="K7" s="176">
        <v>129818</v>
      </c>
      <c r="L7" s="176"/>
      <c r="M7" s="176"/>
      <c r="N7" s="176"/>
      <c r="O7" s="176">
        <v>42904</v>
      </c>
      <c r="P7" s="183">
        <f t="shared" si="0"/>
        <v>177710</v>
      </c>
    </row>
    <row r="8" spans="1:16" ht="15">
      <c r="A8" s="260" t="s">
        <v>359</v>
      </c>
      <c r="B8" s="176">
        <f>SUM(B6:B7)</f>
        <v>292143</v>
      </c>
      <c r="C8" s="176">
        <f aca="true" t="shared" si="1" ref="C8:O8">SUM(C6:C7)</f>
        <v>1224830</v>
      </c>
      <c r="D8" s="176">
        <f t="shared" si="1"/>
        <v>1289907</v>
      </c>
      <c r="E8" s="176">
        <f t="shared" si="1"/>
        <v>75724</v>
      </c>
      <c r="F8" s="176">
        <f t="shared" si="1"/>
        <v>64824</v>
      </c>
      <c r="G8" s="176">
        <f t="shared" si="1"/>
        <v>10835</v>
      </c>
      <c r="H8" s="176">
        <f t="shared" si="1"/>
        <v>325683</v>
      </c>
      <c r="I8" s="176">
        <f t="shared" si="1"/>
        <v>0</v>
      </c>
      <c r="J8" s="176">
        <f t="shared" si="1"/>
        <v>14760</v>
      </c>
      <c r="K8" s="176">
        <f t="shared" si="1"/>
        <v>221257</v>
      </c>
      <c r="L8" s="176">
        <f t="shared" si="1"/>
        <v>0</v>
      </c>
      <c r="M8" s="176">
        <f t="shared" si="1"/>
        <v>0</v>
      </c>
      <c r="N8" s="176">
        <f t="shared" si="1"/>
        <v>3774117</v>
      </c>
      <c r="O8" s="176">
        <f t="shared" si="1"/>
        <v>48904</v>
      </c>
      <c r="P8" s="364">
        <f t="shared" si="0"/>
        <v>7342984</v>
      </c>
    </row>
    <row r="9" spans="1:16" ht="15">
      <c r="A9" s="141" t="s">
        <v>60</v>
      </c>
      <c r="B9" s="176">
        <v>0</v>
      </c>
      <c r="C9" s="176">
        <v>276357</v>
      </c>
      <c r="D9" s="176">
        <v>1151908</v>
      </c>
      <c r="E9" s="176">
        <v>0</v>
      </c>
      <c r="F9" s="176">
        <v>0</v>
      </c>
      <c r="G9" s="176">
        <v>1000</v>
      </c>
      <c r="H9" s="176">
        <v>0</v>
      </c>
      <c r="I9" s="176">
        <v>0</v>
      </c>
      <c r="J9" s="176">
        <v>14760</v>
      </c>
      <c r="K9" s="176">
        <v>0</v>
      </c>
      <c r="L9" s="176">
        <v>0</v>
      </c>
      <c r="M9" s="176">
        <v>0</v>
      </c>
      <c r="N9" s="176">
        <v>0</v>
      </c>
      <c r="O9" s="176">
        <v>48904</v>
      </c>
      <c r="P9" s="232">
        <f t="shared" si="0"/>
        <v>1492929</v>
      </c>
    </row>
    <row r="10" spans="1:16" ht="25.5">
      <c r="A10" s="49" t="s">
        <v>516</v>
      </c>
      <c r="B10" s="233">
        <v>403662</v>
      </c>
      <c r="C10" s="234">
        <v>0</v>
      </c>
      <c r="D10" s="233">
        <v>0</v>
      </c>
      <c r="E10" s="233">
        <v>492075</v>
      </c>
      <c r="F10" s="233"/>
      <c r="G10" s="233"/>
      <c r="H10" s="233">
        <v>0</v>
      </c>
      <c r="I10" s="233">
        <v>1000</v>
      </c>
      <c r="J10" s="233"/>
      <c r="K10" s="233">
        <v>160509</v>
      </c>
      <c r="L10" s="233"/>
      <c r="M10" s="233">
        <v>15884</v>
      </c>
      <c r="N10" s="233">
        <v>5924</v>
      </c>
      <c r="O10" s="233">
        <v>0</v>
      </c>
      <c r="P10" s="232">
        <f t="shared" si="0"/>
        <v>1079054</v>
      </c>
    </row>
    <row r="11" spans="1:16" ht="15">
      <c r="A11" s="260" t="s">
        <v>358</v>
      </c>
      <c r="B11" s="233">
        <v>-200</v>
      </c>
      <c r="C11" s="234"/>
      <c r="D11" s="233"/>
      <c r="E11" s="233">
        <v>4423</v>
      </c>
      <c r="F11" s="233">
        <v>0</v>
      </c>
      <c r="G11" s="233">
        <v>200</v>
      </c>
      <c r="H11" s="233"/>
      <c r="I11" s="233"/>
      <c r="J11" s="233"/>
      <c r="K11" s="233"/>
      <c r="L11" s="233"/>
      <c r="M11" s="233"/>
      <c r="N11" s="233"/>
      <c r="O11" s="233"/>
      <c r="P11" s="232">
        <f t="shared" si="0"/>
        <v>4423</v>
      </c>
    </row>
    <row r="12" spans="1:16" ht="15">
      <c r="A12" s="260" t="s">
        <v>359</v>
      </c>
      <c r="B12" s="233">
        <f>SUM(B10:B11)</f>
        <v>403462</v>
      </c>
      <c r="C12" s="233">
        <f aca="true" t="shared" si="2" ref="C12:O12">SUM(C10:C11)</f>
        <v>0</v>
      </c>
      <c r="D12" s="233">
        <f t="shared" si="2"/>
        <v>0</v>
      </c>
      <c r="E12" s="233">
        <f t="shared" si="2"/>
        <v>496498</v>
      </c>
      <c r="F12" s="233">
        <f t="shared" si="2"/>
        <v>0</v>
      </c>
      <c r="G12" s="233">
        <f t="shared" si="2"/>
        <v>200</v>
      </c>
      <c r="H12" s="233">
        <f t="shared" si="2"/>
        <v>0</v>
      </c>
      <c r="I12" s="233">
        <f t="shared" si="2"/>
        <v>1000</v>
      </c>
      <c r="J12" s="233"/>
      <c r="K12" s="233">
        <f t="shared" si="2"/>
        <v>160509</v>
      </c>
      <c r="L12" s="233">
        <f t="shared" si="2"/>
        <v>0</v>
      </c>
      <c r="M12" s="233">
        <f t="shared" si="2"/>
        <v>15884</v>
      </c>
      <c r="N12" s="233">
        <f t="shared" si="2"/>
        <v>5924</v>
      </c>
      <c r="O12" s="233">
        <f t="shared" si="2"/>
        <v>0</v>
      </c>
      <c r="P12" s="183">
        <f t="shared" si="0"/>
        <v>1083477</v>
      </c>
    </row>
    <row r="13" spans="1:16" ht="15.75" thickBot="1">
      <c r="A13" s="142" t="s">
        <v>60</v>
      </c>
      <c r="B13" s="235">
        <v>28337</v>
      </c>
      <c r="C13" s="236"/>
      <c r="D13" s="235"/>
      <c r="E13" s="235">
        <v>87480</v>
      </c>
      <c r="F13" s="235">
        <v>0</v>
      </c>
      <c r="G13" s="235"/>
      <c r="H13" s="235"/>
      <c r="I13" s="235"/>
      <c r="J13" s="235"/>
      <c r="K13" s="235"/>
      <c r="L13" s="235">
        <v>0</v>
      </c>
      <c r="M13" s="235"/>
      <c r="N13" s="235"/>
      <c r="O13" s="235"/>
      <c r="P13" s="370">
        <f t="shared" si="0"/>
        <v>115817</v>
      </c>
    </row>
    <row r="14" spans="1:16" ht="15">
      <c r="A14" s="113" t="s">
        <v>1</v>
      </c>
      <c r="B14" s="237">
        <f aca="true" t="shared" si="3" ref="B14:P14">SUM(B6+B10)</f>
        <v>695805</v>
      </c>
      <c r="C14" s="237">
        <f t="shared" si="3"/>
        <v>1224830</v>
      </c>
      <c r="D14" s="237">
        <f t="shared" si="3"/>
        <v>1285447</v>
      </c>
      <c r="E14" s="237">
        <f t="shared" si="3"/>
        <v>567271</v>
      </c>
      <c r="F14" s="237">
        <f t="shared" si="3"/>
        <v>64824</v>
      </c>
      <c r="G14" s="237">
        <f t="shared" si="3"/>
        <v>10835</v>
      </c>
      <c r="H14" s="237">
        <f t="shared" si="3"/>
        <v>325683</v>
      </c>
      <c r="I14" s="237">
        <f t="shared" si="3"/>
        <v>1000</v>
      </c>
      <c r="J14" s="237">
        <f t="shared" si="3"/>
        <v>14760</v>
      </c>
      <c r="K14" s="237">
        <f t="shared" si="3"/>
        <v>251948</v>
      </c>
      <c r="L14" s="237">
        <f t="shared" si="3"/>
        <v>0</v>
      </c>
      <c r="M14" s="237">
        <f t="shared" si="3"/>
        <v>15884</v>
      </c>
      <c r="N14" s="237">
        <f t="shared" si="3"/>
        <v>3780041</v>
      </c>
      <c r="O14" s="237">
        <f t="shared" si="3"/>
        <v>6000</v>
      </c>
      <c r="P14" s="238">
        <f t="shared" si="3"/>
        <v>8244328</v>
      </c>
    </row>
    <row r="15" spans="1:16" ht="15">
      <c r="A15" s="368" t="s">
        <v>358</v>
      </c>
      <c r="B15" s="369">
        <f>SUM(B7+B11)</f>
        <v>-200</v>
      </c>
      <c r="C15" s="369">
        <f aca="true" t="shared" si="4" ref="C15:O15">SUM(C7+C11)</f>
        <v>0</v>
      </c>
      <c r="D15" s="369">
        <f t="shared" si="4"/>
        <v>4460</v>
      </c>
      <c r="E15" s="369">
        <f t="shared" si="4"/>
        <v>4951</v>
      </c>
      <c r="F15" s="369">
        <f t="shared" si="4"/>
        <v>0</v>
      </c>
      <c r="G15" s="369">
        <f t="shared" si="4"/>
        <v>200</v>
      </c>
      <c r="H15" s="369">
        <f t="shared" si="4"/>
        <v>0</v>
      </c>
      <c r="I15" s="369">
        <f t="shared" si="4"/>
        <v>0</v>
      </c>
      <c r="J15" s="369">
        <f t="shared" si="4"/>
        <v>0</v>
      </c>
      <c r="K15" s="369">
        <f t="shared" si="4"/>
        <v>129818</v>
      </c>
      <c r="L15" s="369">
        <f t="shared" si="4"/>
        <v>0</v>
      </c>
      <c r="M15" s="369">
        <f t="shared" si="4"/>
        <v>0</v>
      </c>
      <c r="N15" s="369">
        <f t="shared" si="4"/>
        <v>0</v>
      </c>
      <c r="O15" s="369">
        <f t="shared" si="4"/>
        <v>42904</v>
      </c>
      <c r="P15" s="240">
        <f>SUM(P7+P11)</f>
        <v>182133</v>
      </c>
    </row>
    <row r="16" spans="1:16" ht="15">
      <c r="A16" s="365" t="s">
        <v>359</v>
      </c>
      <c r="B16" s="366">
        <f>SUM(B14:B15)</f>
        <v>695605</v>
      </c>
      <c r="C16" s="366">
        <f aca="true" t="shared" si="5" ref="C16:P16">SUM(C14:C15)</f>
        <v>1224830</v>
      </c>
      <c r="D16" s="366">
        <f t="shared" si="5"/>
        <v>1289907</v>
      </c>
      <c r="E16" s="366">
        <f t="shared" si="5"/>
        <v>572222</v>
      </c>
      <c r="F16" s="366">
        <f t="shared" si="5"/>
        <v>64824</v>
      </c>
      <c r="G16" s="366">
        <f t="shared" si="5"/>
        <v>11035</v>
      </c>
      <c r="H16" s="366">
        <f t="shared" si="5"/>
        <v>325683</v>
      </c>
      <c r="I16" s="366">
        <f t="shared" si="5"/>
        <v>1000</v>
      </c>
      <c r="J16" s="366">
        <f t="shared" si="5"/>
        <v>14760</v>
      </c>
      <c r="K16" s="366">
        <f t="shared" si="5"/>
        <v>381766</v>
      </c>
      <c r="L16" s="366">
        <f t="shared" si="5"/>
        <v>0</v>
      </c>
      <c r="M16" s="366">
        <f t="shared" si="5"/>
        <v>15884</v>
      </c>
      <c r="N16" s="366">
        <f t="shared" si="5"/>
        <v>3780041</v>
      </c>
      <c r="O16" s="366">
        <f t="shared" si="5"/>
        <v>48904</v>
      </c>
      <c r="P16" s="367">
        <f t="shared" si="5"/>
        <v>8426461</v>
      </c>
    </row>
    <row r="17" spans="1:16" ht="15">
      <c r="A17" s="109" t="s">
        <v>60</v>
      </c>
      <c r="B17" s="239">
        <f>SUM(B9+B13)</f>
        <v>28337</v>
      </c>
      <c r="C17" s="239">
        <f aca="true" t="shared" si="6" ref="C17:P17">SUM(C9+C13)</f>
        <v>276357</v>
      </c>
      <c r="D17" s="239">
        <f t="shared" si="6"/>
        <v>1151908</v>
      </c>
      <c r="E17" s="239">
        <f t="shared" si="6"/>
        <v>87480</v>
      </c>
      <c r="F17" s="239">
        <f t="shared" si="6"/>
        <v>0</v>
      </c>
      <c r="G17" s="239">
        <f t="shared" si="6"/>
        <v>1000</v>
      </c>
      <c r="H17" s="239">
        <f t="shared" si="6"/>
        <v>0</v>
      </c>
      <c r="I17" s="239">
        <f t="shared" si="6"/>
        <v>0</v>
      </c>
      <c r="J17" s="239">
        <f t="shared" si="6"/>
        <v>14760</v>
      </c>
      <c r="K17" s="239">
        <f t="shared" si="6"/>
        <v>0</v>
      </c>
      <c r="L17" s="239">
        <f t="shared" si="6"/>
        <v>0</v>
      </c>
      <c r="M17" s="239">
        <f t="shared" si="6"/>
        <v>0</v>
      </c>
      <c r="N17" s="239">
        <f t="shared" si="6"/>
        <v>0</v>
      </c>
      <c r="O17" s="239">
        <f t="shared" si="6"/>
        <v>48904</v>
      </c>
      <c r="P17" s="240">
        <f t="shared" si="6"/>
        <v>1608746</v>
      </c>
    </row>
    <row r="18" spans="1:16" ht="15.75" thickBot="1">
      <c r="A18" s="114" t="s">
        <v>61</v>
      </c>
      <c r="B18" s="241">
        <f>B16-B17</f>
        <v>667268</v>
      </c>
      <c r="C18" s="241">
        <f aca="true" t="shared" si="7" ref="C18:P18">C16-C17</f>
        <v>948473</v>
      </c>
      <c r="D18" s="241">
        <f t="shared" si="7"/>
        <v>137999</v>
      </c>
      <c r="E18" s="241">
        <f t="shared" si="7"/>
        <v>484742</v>
      </c>
      <c r="F18" s="241">
        <f t="shared" si="7"/>
        <v>64824</v>
      </c>
      <c r="G18" s="241">
        <f t="shared" si="7"/>
        <v>10035</v>
      </c>
      <c r="H18" s="241">
        <f t="shared" si="7"/>
        <v>325683</v>
      </c>
      <c r="I18" s="241">
        <f t="shared" si="7"/>
        <v>1000</v>
      </c>
      <c r="J18" s="241">
        <f t="shared" si="7"/>
        <v>0</v>
      </c>
      <c r="K18" s="241">
        <f t="shared" si="7"/>
        <v>381766</v>
      </c>
      <c r="L18" s="241">
        <f t="shared" si="7"/>
        <v>0</v>
      </c>
      <c r="M18" s="241">
        <f t="shared" si="7"/>
        <v>15884</v>
      </c>
      <c r="N18" s="241">
        <f t="shared" si="7"/>
        <v>3780041</v>
      </c>
      <c r="O18" s="241">
        <f t="shared" si="7"/>
        <v>0</v>
      </c>
      <c r="P18" s="242">
        <f t="shared" si="7"/>
        <v>6817715</v>
      </c>
    </row>
    <row r="21" spans="3:16" ht="13.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3" spans="3:16" ht="13.5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sheetProtection/>
  <mergeCells count="19">
    <mergeCell ref="O2:O4"/>
    <mergeCell ref="B1:L1"/>
    <mergeCell ref="M1:O1"/>
    <mergeCell ref="P1:P4"/>
    <mergeCell ref="B2:G2"/>
    <mergeCell ref="F3:F4"/>
    <mergeCell ref="D3:D4"/>
    <mergeCell ref="E3:E4"/>
    <mergeCell ref="G3:G4"/>
    <mergeCell ref="H3:H4"/>
    <mergeCell ref="A1:A4"/>
    <mergeCell ref="H2:L2"/>
    <mergeCell ref="B3:B4"/>
    <mergeCell ref="C3:C4"/>
    <mergeCell ref="L3:L4"/>
    <mergeCell ref="M2:N3"/>
    <mergeCell ref="I3:I4"/>
    <mergeCell ref="K3:K4"/>
    <mergeCell ref="J3:J4"/>
  </mergeCells>
  <printOptions/>
  <pageMargins left="0.3937007874015748" right="0.2362204724409449" top="0.984251968503937" bottom="0.31496062992125984" header="0.31496062992125984" footer="0.1968503937007874"/>
  <pageSetup horizontalDpi="600" verticalDpi="600" orientation="landscape" paperSize="9" scale="90" r:id="rId1"/>
  <headerFooter>
    <oddHeader>&amp;C&amp;"Book Antiqua,Félkövér"&amp;11Keszthely Város Önkormányzata
2018.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3" sqref="G22:G23"/>
    </sheetView>
  </sheetViews>
  <sheetFormatPr defaultColWidth="9.140625" defaultRowHeight="12.75"/>
  <cols>
    <col min="1" max="1" width="36.140625" style="1" bestFit="1" customWidth="1"/>
    <col min="2" max="2" width="8.57421875" style="47" customWidth="1"/>
    <col min="3" max="3" width="9.28125" style="48" customWidth="1"/>
    <col min="4" max="5" width="11.421875" style="1" customWidth="1"/>
    <col min="6" max="6" width="8.28125" style="1" customWidth="1"/>
    <col min="7" max="7" width="11.8515625" style="1" customWidth="1"/>
    <col min="8" max="8" width="8.00390625" style="1" customWidth="1"/>
    <col min="9" max="9" width="9.7109375" style="1" customWidth="1"/>
    <col min="10" max="10" width="9.140625" style="1" customWidth="1"/>
    <col min="11" max="11" width="9.421875" style="1" customWidth="1"/>
    <col min="12" max="12" width="8.7109375" style="1" customWidth="1"/>
    <col min="13" max="13" width="9.8515625" style="1" customWidth="1"/>
    <col min="14" max="14" width="7.00390625" style="1" customWidth="1"/>
    <col min="15" max="15" width="10.8515625" style="1" customWidth="1"/>
    <col min="16" max="16384" width="9.140625" style="1" customWidth="1"/>
  </cols>
  <sheetData>
    <row r="1" spans="1:15" ht="24" customHeight="1" thickBot="1">
      <c r="A1" s="768" t="s">
        <v>112</v>
      </c>
      <c r="B1" s="769" t="s">
        <v>9</v>
      </c>
      <c r="C1" s="770"/>
      <c r="D1" s="770"/>
      <c r="E1" s="770"/>
      <c r="F1" s="770"/>
      <c r="G1" s="770"/>
      <c r="H1" s="770"/>
      <c r="I1" s="770"/>
      <c r="J1" s="770"/>
      <c r="K1" s="771"/>
      <c r="L1" s="763" t="s">
        <v>40</v>
      </c>
      <c r="M1" s="764"/>
      <c r="N1" s="764"/>
      <c r="O1" s="753" t="s">
        <v>41</v>
      </c>
    </row>
    <row r="2" spans="1:15" ht="26.25" customHeight="1">
      <c r="A2" s="739"/>
      <c r="B2" s="758" t="s">
        <v>2</v>
      </c>
      <c r="C2" s="759"/>
      <c r="D2" s="759"/>
      <c r="E2" s="759"/>
      <c r="F2" s="759"/>
      <c r="G2" s="760"/>
      <c r="H2" s="761" t="s">
        <v>3</v>
      </c>
      <c r="I2" s="772"/>
      <c r="J2" s="772"/>
      <c r="K2" s="773"/>
      <c r="L2" s="761" t="s">
        <v>147</v>
      </c>
      <c r="M2" s="762"/>
      <c r="N2" s="765" t="s">
        <v>455</v>
      </c>
      <c r="O2" s="754"/>
    </row>
    <row r="3" spans="1:15" ht="28.5" customHeight="1">
      <c r="A3" s="739"/>
      <c r="B3" s="742" t="s">
        <v>73</v>
      </c>
      <c r="C3" s="742" t="s">
        <v>21</v>
      </c>
      <c r="D3" s="747" t="s">
        <v>155</v>
      </c>
      <c r="E3" s="747" t="s">
        <v>144</v>
      </c>
      <c r="F3" s="742" t="s">
        <v>154</v>
      </c>
      <c r="G3" s="741" t="s">
        <v>241</v>
      </c>
      <c r="H3" s="742" t="s">
        <v>142</v>
      </c>
      <c r="I3" s="742" t="s">
        <v>454</v>
      </c>
      <c r="J3" s="747" t="s">
        <v>145</v>
      </c>
      <c r="K3" s="741" t="s">
        <v>146</v>
      </c>
      <c r="L3" s="766" t="s">
        <v>111</v>
      </c>
      <c r="M3" s="767"/>
      <c r="N3" s="743"/>
      <c r="O3" s="754"/>
    </row>
    <row r="4" spans="1:15" ht="25.5">
      <c r="A4" s="740"/>
      <c r="B4" s="744"/>
      <c r="C4" s="744"/>
      <c r="D4" s="748"/>
      <c r="E4" s="748"/>
      <c r="F4" s="744"/>
      <c r="G4" s="741"/>
      <c r="H4" s="744"/>
      <c r="I4" s="744"/>
      <c r="J4" s="748"/>
      <c r="K4" s="741"/>
      <c r="L4" s="41" t="s">
        <v>356</v>
      </c>
      <c r="M4" s="39" t="s">
        <v>38</v>
      </c>
      <c r="N4" s="744"/>
      <c r="O4" s="755"/>
    </row>
    <row r="5" spans="1:15" ht="14.25" thickBot="1">
      <c r="A5" s="42">
        <v>1</v>
      </c>
      <c r="B5" s="196">
        <v>2</v>
      </c>
      <c r="C5" s="196">
        <v>3</v>
      </c>
      <c r="D5" s="196">
        <v>4</v>
      </c>
      <c r="E5" s="196">
        <v>5</v>
      </c>
      <c r="F5" s="196">
        <v>6</v>
      </c>
      <c r="G5" s="196">
        <v>7</v>
      </c>
      <c r="H5" s="196">
        <v>8</v>
      </c>
      <c r="I5" s="196">
        <v>9</v>
      </c>
      <c r="J5" s="196">
        <v>10</v>
      </c>
      <c r="K5" s="196">
        <v>11</v>
      </c>
      <c r="L5" s="197">
        <v>12</v>
      </c>
      <c r="M5" s="197">
        <v>13</v>
      </c>
      <c r="N5" s="43">
        <v>14</v>
      </c>
      <c r="O5" s="45">
        <v>15</v>
      </c>
    </row>
    <row r="6" spans="1:15" ht="15">
      <c r="A6" s="107" t="s">
        <v>81</v>
      </c>
      <c r="B6" s="567">
        <v>508</v>
      </c>
      <c r="C6" s="567"/>
      <c r="D6" s="567"/>
      <c r="E6" s="567">
        <v>57000</v>
      </c>
      <c r="F6" s="567">
        <v>64824</v>
      </c>
      <c r="G6" s="567">
        <v>7284</v>
      </c>
      <c r="H6" s="567"/>
      <c r="I6" s="567"/>
      <c r="J6" s="567"/>
      <c r="K6" s="567"/>
      <c r="L6" s="567"/>
      <c r="M6" s="567"/>
      <c r="N6" s="567"/>
      <c r="O6" s="568">
        <f aca="true" t="shared" si="0" ref="O6:O34">SUM(B6:N6)</f>
        <v>129616</v>
      </c>
    </row>
    <row r="7" spans="1:15" ht="15">
      <c r="A7" s="49" t="s">
        <v>80</v>
      </c>
      <c r="B7" s="96">
        <v>265690</v>
      </c>
      <c r="C7" s="96"/>
      <c r="D7" s="96"/>
      <c r="E7" s="96"/>
      <c r="F7" s="96"/>
      <c r="G7" s="96"/>
      <c r="H7" s="96">
        <v>325683</v>
      </c>
      <c r="I7" s="96"/>
      <c r="J7" s="96"/>
      <c r="K7" s="96"/>
      <c r="L7" s="96"/>
      <c r="M7" s="96"/>
      <c r="N7" s="96"/>
      <c r="O7" s="121">
        <f t="shared" si="0"/>
        <v>591373</v>
      </c>
    </row>
    <row r="8" spans="1:15" ht="15">
      <c r="A8" s="58" t="s">
        <v>193</v>
      </c>
      <c r="B8" s="96"/>
      <c r="C8" s="96"/>
      <c r="D8" s="96">
        <v>1285447</v>
      </c>
      <c r="E8" s="96"/>
      <c r="F8" s="96"/>
      <c r="G8" s="96"/>
      <c r="H8" s="96"/>
      <c r="I8" s="96">
        <v>14760</v>
      </c>
      <c r="J8" s="96"/>
      <c r="K8" s="96"/>
      <c r="L8" s="96"/>
      <c r="M8" s="96"/>
      <c r="N8" s="176">
        <v>6000</v>
      </c>
      <c r="O8" s="121">
        <f t="shared" si="0"/>
        <v>1306207</v>
      </c>
    </row>
    <row r="9" spans="1:15" ht="15">
      <c r="A9" s="131" t="s">
        <v>358</v>
      </c>
      <c r="B9" s="96"/>
      <c r="C9" s="96"/>
      <c r="D9" s="96">
        <v>4460</v>
      </c>
      <c r="E9" s="96"/>
      <c r="F9" s="96"/>
      <c r="G9" s="96"/>
      <c r="H9" s="96"/>
      <c r="I9" s="96"/>
      <c r="J9" s="96"/>
      <c r="K9" s="96"/>
      <c r="L9" s="96"/>
      <c r="M9" s="96"/>
      <c r="N9" s="176">
        <v>42904</v>
      </c>
      <c r="O9" s="121">
        <f t="shared" si="0"/>
        <v>47364</v>
      </c>
    </row>
    <row r="10" spans="1:15" ht="15">
      <c r="A10" s="131" t="s">
        <v>359</v>
      </c>
      <c r="B10" s="96"/>
      <c r="C10" s="96"/>
      <c r="D10" s="96">
        <f>SUM(D8:D9)</f>
        <v>1289907</v>
      </c>
      <c r="E10" s="96"/>
      <c r="F10" s="96"/>
      <c r="G10" s="96"/>
      <c r="H10" s="96"/>
      <c r="I10" s="96">
        <f>SUM(I8:I9)</f>
        <v>14760</v>
      </c>
      <c r="J10" s="96"/>
      <c r="K10" s="96"/>
      <c r="L10" s="96"/>
      <c r="M10" s="96"/>
      <c r="N10" s="96">
        <f>SUM(N8:N9)</f>
        <v>48904</v>
      </c>
      <c r="O10" s="121">
        <f t="shared" si="0"/>
        <v>1353571</v>
      </c>
    </row>
    <row r="11" spans="1:15" ht="15">
      <c r="A11" s="134" t="s">
        <v>104</v>
      </c>
      <c r="B11" s="96"/>
      <c r="C11" s="96"/>
      <c r="D11" s="96">
        <v>1151908</v>
      </c>
      <c r="E11" s="96"/>
      <c r="F11" s="96"/>
      <c r="G11" s="96"/>
      <c r="H11" s="96"/>
      <c r="I11" s="96">
        <v>14760</v>
      </c>
      <c r="J11" s="96"/>
      <c r="K11" s="96"/>
      <c r="L11" s="96"/>
      <c r="M11" s="96"/>
      <c r="N11" s="176">
        <v>48904</v>
      </c>
      <c r="O11" s="121">
        <f t="shared" si="0"/>
        <v>1215572</v>
      </c>
    </row>
    <row r="12" spans="1:15" ht="15">
      <c r="A12" s="195" t="s">
        <v>191</v>
      </c>
      <c r="B12" s="96"/>
      <c r="C12" s="96"/>
      <c r="D12" s="96"/>
      <c r="E12" s="96"/>
      <c r="F12" s="96"/>
      <c r="G12" s="96"/>
      <c r="H12" s="96"/>
      <c r="I12" s="96"/>
      <c r="J12" s="267"/>
      <c r="K12" s="569"/>
      <c r="L12" s="96"/>
      <c r="M12" s="96">
        <v>3774117</v>
      </c>
      <c r="N12" s="176"/>
      <c r="O12" s="121">
        <f t="shared" si="0"/>
        <v>3774117</v>
      </c>
    </row>
    <row r="13" spans="1:15" ht="15">
      <c r="A13" s="58" t="s">
        <v>84</v>
      </c>
      <c r="B13" s="267"/>
      <c r="C13" s="267"/>
      <c r="D13" s="267"/>
      <c r="E13" s="267">
        <v>4556</v>
      </c>
      <c r="F13" s="267"/>
      <c r="G13" s="267"/>
      <c r="H13" s="267"/>
      <c r="I13" s="267"/>
      <c r="J13" s="267"/>
      <c r="K13" s="566"/>
      <c r="L13" s="267"/>
      <c r="M13" s="267"/>
      <c r="N13" s="233"/>
      <c r="O13" s="121">
        <f t="shared" si="0"/>
        <v>4556</v>
      </c>
    </row>
    <row r="14" spans="1:15" ht="15">
      <c r="A14" s="612" t="s">
        <v>358</v>
      </c>
      <c r="B14" s="96"/>
      <c r="C14" s="96"/>
      <c r="D14" s="96"/>
      <c r="E14" s="96">
        <v>297</v>
      </c>
      <c r="F14" s="96"/>
      <c r="G14" s="96"/>
      <c r="H14" s="96"/>
      <c r="I14" s="96"/>
      <c r="J14" s="96"/>
      <c r="K14" s="672"/>
      <c r="L14" s="96"/>
      <c r="M14" s="96"/>
      <c r="N14" s="176"/>
      <c r="O14" s="121">
        <f t="shared" si="0"/>
        <v>297</v>
      </c>
    </row>
    <row r="15" spans="1:15" ht="15">
      <c r="A15" s="131" t="s">
        <v>359</v>
      </c>
      <c r="B15" s="96"/>
      <c r="C15" s="96"/>
      <c r="D15" s="96"/>
      <c r="E15" s="96">
        <f>SUM(E13:E14)</f>
        <v>4853</v>
      </c>
      <c r="F15" s="96"/>
      <c r="G15" s="96"/>
      <c r="H15" s="96"/>
      <c r="I15" s="96"/>
      <c r="J15" s="96"/>
      <c r="K15" s="672"/>
      <c r="L15" s="96"/>
      <c r="M15" s="96"/>
      <c r="N15" s="176"/>
      <c r="O15" s="121">
        <f t="shared" si="0"/>
        <v>4853</v>
      </c>
    </row>
    <row r="16" spans="1:15" ht="15">
      <c r="A16" s="260" t="s">
        <v>79</v>
      </c>
      <c r="B16" s="96">
        <v>12700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261">
        <f t="shared" si="0"/>
        <v>12700</v>
      </c>
    </row>
    <row r="17" spans="1:15" ht="15">
      <c r="A17" s="260" t="s">
        <v>91</v>
      </c>
      <c r="B17" s="96">
        <v>24</v>
      </c>
      <c r="C17" s="96"/>
      <c r="D17" s="96"/>
      <c r="E17" s="96"/>
      <c r="F17" s="96"/>
      <c r="G17" s="96">
        <v>2551</v>
      </c>
      <c r="H17" s="96"/>
      <c r="I17" s="96"/>
      <c r="J17" s="96"/>
      <c r="K17" s="96"/>
      <c r="L17" s="96"/>
      <c r="M17" s="96"/>
      <c r="N17" s="96"/>
      <c r="O17" s="261">
        <f t="shared" si="0"/>
        <v>2575</v>
      </c>
    </row>
    <row r="18" spans="1:15" ht="15">
      <c r="A18" s="58" t="s">
        <v>219</v>
      </c>
      <c r="B18" s="96"/>
      <c r="C18" s="96"/>
      <c r="D18" s="96"/>
      <c r="E18" s="96"/>
      <c r="F18" s="96"/>
      <c r="G18" s="96"/>
      <c r="H18" s="96"/>
      <c r="I18" s="96"/>
      <c r="J18" s="96">
        <v>91439</v>
      </c>
      <c r="K18" s="96"/>
      <c r="L18" s="96"/>
      <c r="M18" s="96"/>
      <c r="N18" s="176"/>
      <c r="O18" s="121">
        <f t="shared" si="0"/>
        <v>91439</v>
      </c>
    </row>
    <row r="19" spans="1:15" ht="15">
      <c r="A19" s="612" t="s">
        <v>358</v>
      </c>
      <c r="B19" s="96"/>
      <c r="C19" s="96"/>
      <c r="D19" s="96"/>
      <c r="E19" s="96"/>
      <c r="F19" s="96"/>
      <c r="G19" s="96"/>
      <c r="H19" s="96"/>
      <c r="I19" s="96"/>
      <c r="J19" s="96">
        <v>129818</v>
      </c>
      <c r="K19" s="96"/>
      <c r="L19" s="96"/>
      <c r="M19" s="96"/>
      <c r="N19" s="176"/>
      <c r="O19" s="121">
        <f t="shared" si="0"/>
        <v>129818</v>
      </c>
    </row>
    <row r="20" spans="1:15" ht="15">
      <c r="A20" s="131" t="s">
        <v>359</v>
      </c>
      <c r="B20" s="96"/>
      <c r="C20" s="96"/>
      <c r="D20" s="96"/>
      <c r="E20" s="96"/>
      <c r="F20" s="96"/>
      <c r="G20" s="96"/>
      <c r="H20" s="96"/>
      <c r="I20" s="96"/>
      <c r="J20" s="96">
        <f>SUM(J18:J19)</f>
        <v>221257</v>
      </c>
      <c r="K20" s="96"/>
      <c r="L20" s="96"/>
      <c r="M20" s="96"/>
      <c r="N20" s="176"/>
      <c r="O20" s="121">
        <f t="shared" si="0"/>
        <v>221257</v>
      </c>
    </row>
    <row r="21" spans="1:15" ht="15">
      <c r="A21" s="58" t="s">
        <v>82</v>
      </c>
      <c r="B21" s="96">
        <v>50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176"/>
      <c r="O21" s="121">
        <f t="shared" si="0"/>
        <v>50</v>
      </c>
    </row>
    <row r="22" spans="1:15" ht="15">
      <c r="A22" s="58" t="s">
        <v>456</v>
      </c>
      <c r="B22" s="96"/>
      <c r="C22" s="96"/>
      <c r="D22" s="96"/>
      <c r="E22" s="96"/>
      <c r="F22" s="96"/>
      <c r="G22" s="96">
        <v>1000</v>
      </c>
      <c r="H22" s="96"/>
      <c r="I22" s="96"/>
      <c r="J22" s="96"/>
      <c r="K22" s="96"/>
      <c r="L22" s="96"/>
      <c r="M22" s="96"/>
      <c r="N22" s="176"/>
      <c r="O22" s="121">
        <f t="shared" si="0"/>
        <v>1000</v>
      </c>
    </row>
    <row r="23" spans="1:15" ht="15">
      <c r="A23" s="134" t="s">
        <v>104</v>
      </c>
      <c r="B23" s="267"/>
      <c r="C23" s="267"/>
      <c r="D23" s="267"/>
      <c r="E23" s="267"/>
      <c r="F23" s="267"/>
      <c r="G23" s="267">
        <v>1000</v>
      </c>
      <c r="H23" s="267"/>
      <c r="I23" s="267"/>
      <c r="J23" s="267"/>
      <c r="K23" s="267"/>
      <c r="L23" s="267"/>
      <c r="M23" s="267"/>
      <c r="N23" s="233"/>
      <c r="O23" s="121">
        <f t="shared" si="0"/>
        <v>1000</v>
      </c>
    </row>
    <row r="24" spans="1:15" ht="15">
      <c r="A24" s="262" t="s">
        <v>92</v>
      </c>
      <c r="B24" s="96"/>
      <c r="C24" s="96"/>
      <c r="D24" s="96"/>
      <c r="E24" s="96">
        <v>3500</v>
      </c>
      <c r="F24" s="96"/>
      <c r="G24" s="96"/>
      <c r="H24" s="96"/>
      <c r="I24" s="96"/>
      <c r="J24" s="96"/>
      <c r="K24" s="96"/>
      <c r="L24" s="96"/>
      <c r="M24" s="96"/>
      <c r="N24" s="176"/>
      <c r="O24" s="615">
        <f t="shared" si="0"/>
        <v>3500</v>
      </c>
    </row>
    <row r="25" spans="1:15" ht="15">
      <c r="A25" s="612" t="s">
        <v>358</v>
      </c>
      <c r="B25" s="96"/>
      <c r="C25" s="96"/>
      <c r="D25" s="96"/>
      <c r="E25" s="96">
        <v>213</v>
      </c>
      <c r="F25" s="96"/>
      <c r="G25" s="96"/>
      <c r="H25" s="96"/>
      <c r="I25" s="96"/>
      <c r="J25" s="96"/>
      <c r="K25" s="96"/>
      <c r="L25" s="96"/>
      <c r="M25" s="96"/>
      <c r="N25" s="176"/>
      <c r="O25" s="121">
        <f t="shared" si="0"/>
        <v>213</v>
      </c>
    </row>
    <row r="26" spans="1:15" ht="15">
      <c r="A26" s="131" t="s">
        <v>359</v>
      </c>
      <c r="B26" s="96"/>
      <c r="C26" s="96"/>
      <c r="D26" s="96"/>
      <c r="E26" s="96">
        <f>SUM(E24:E25)</f>
        <v>3713</v>
      </c>
      <c r="F26" s="96"/>
      <c r="G26" s="96"/>
      <c r="H26" s="96"/>
      <c r="I26" s="96"/>
      <c r="J26" s="96"/>
      <c r="K26" s="96"/>
      <c r="L26" s="96"/>
      <c r="M26" s="96"/>
      <c r="N26" s="176"/>
      <c r="O26" s="121">
        <f t="shared" si="0"/>
        <v>3713</v>
      </c>
    </row>
    <row r="27" spans="1:15" ht="15">
      <c r="A27" s="58" t="s">
        <v>242</v>
      </c>
      <c r="B27" s="96"/>
      <c r="C27" s="96"/>
      <c r="D27" s="96"/>
      <c r="E27" s="96">
        <v>789</v>
      </c>
      <c r="F27" s="96"/>
      <c r="G27" s="96"/>
      <c r="H27" s="96"/>
      <c r="I27" s="96"/>
      <c r="J27" s="96"/>
      <c r="K27" s="96"/>
      <c r="L27" s="96"/>
      <c r="M27" s="96"/>
      <c r="N27" s="176"/>
      <c r="O27" s="121">
        <f t="shared" si="0"/>
        <v>789</v>
      </c>
    </row>
    <row r="28" spans="1:15" ht="15">
      <c r="A28" s="195" t="s">
        <v>192</v>
      </c>
      <c r="B28" s="96">
        <v>13171</v>
      </c>
      <c r="C28" s="96"/>
      <c r="D28" s="96"/>
      <c r="E28" s="96"/>
      <c r="F28" s="96"/>
      <c r="G28" s="96"/>
      <c r="H28" s="96"/>
      <c r="I28" s="96"/>
      <c r="J28" s="96"/>
      <c r="K28" s="566"/>
      <c r="L28" s="96"/>
      <c r="M28" s="96"/>
      <c r="N28" s="176"/>
      <c r="O28" s="121">
        <f t="shared" si="0"/>
        <v>13171</v>
      </c>
    </row>
    <row r="29" spans="1:15" ht="15">
      <c r="A29" s="58" t="s">
        <v>571</v>
      </c>
      <c r="B29" s="96"/>
      <c r="C29" s="96"/>
      <c r="D29" s="96"/>
      <c r="E29" s="96">
        <v>2747</v>
      </c>
      <c r="F29" s="96"/>
      <c r="G29" s="96"/>
      <c r="H29" s="96"/>
      <c r="I29" s="96"/>
      <c r="J29" s="96"/>
      <c r="K29" s="267"/>
      <c r="L29" s="96"/>
      <c r="M29" s="96"/>
      <c r="N29" s="176"/>
      <c r="O29" s="121">
        <f t="shared" si="0"/>
        <v>2747</v>
      </c>
    </row>
    <row r="30" spans="1:15" ht="15">
      <c r="A30" s="131" t="s">
        <v>358</v>
      </c>
      <c r="B30" s="96"/>
      <c r="C30" s="96"/>
      <c r="D30" s="96"/>
      <c r="E30" s="96">
        <v>18</v>
      </c>
      <c r="F30" s="96"/>
      <c r="G30" s="96"/>
      <c r="H30" s="96"/>
      <c r="I30" s="96"/>
      <c r="J30" s="96"/>
      <c r="K30" s="96"/>
      <c r="L30" s="96"/>
      <c r="M30" s="96"/>
      <c r="N30" s="176"/>
      <c r="O30" s="121">
        <f t="shared" si="0"/>
        <v>18</v>
      </c>
    </row>
    <row r="31" spans="1:15" ht="15">
      <c r="A31" s="131" t="s">
        <v>359</v>
      </c>
      <c r="B31" s="96"/>
      <c r="C31" s="96"/>
      <c r="D31" s="96"/>
      <c r="E31" s="96">
        <f>SUM(E29:E30)</f>
        <v>2765</v>
      </c>
      <c r="F31" s="96"/>
      <c r="G31" s="96"/>
      <c r="H31" s="96"/>
      <c r="I31" s="96"/>
      <c r="J31" s="96"/>
      <c r="K31" s="96"/>
      <c r="L31" s="96"/>
      <c r="M31" s="96"/>
      <c r="N31" s="176"/>
      <c r="O31" s="121">
        <f t="shared" si="0"/>
        <v>2765</v>
      </c>
    </row>
    <row r="32" spans="1:15" ht="15">
      <c r="A32" s="58" t="s">
        <v>243</v>
      </c>
      <c r="B32" s="96"/>
      <c r="C32" s="96"/>
      <c r="D32" s="96"/>
      <c r="E32" s="96">
        <v>6604</v>
      </c>
      <c r="F32" s="96"/>
      <c r="G32" s="96"/>
      <c r="H32" s="96"/>
      <c r="I32" s="96"/>
      <c r="J32" s="96"/>
      <c r="K32" s="96"/>
      <c r="L32" s="96"/>
      <c r="M32" s="96"/>
      <c r="N32" s="176"/>
      <c r="O32" s="121">
        <f t="shared" si="0"/>
        <v>6604</v>
      </c>
    </row>
    <row r="33" spans="1:15" ht="15">
      <c r="A33" s="58" t="s">
        <v>249</v>
      </c>
      <c r="B33" s="96"/>
      <c r="C33" s="96">
        <v>1224830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176"/>
      <c r="O33" s="121">
        <f t="shared" si="0"/>
        <v>1224830</v>
      </c>
    </row>
    <row r="34" spans="1:15" ht="15.75" thickBot="1">
      <c r="A34" s="134" t="s">
        <v>104</v>
      </c>
      <c r="B34" s="96"/>
      <c r="C34" s="96">
        <v>276357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176"/>
      <c r="O34" s="183">
        <f t="shared" si="0"/>
        <v>276357</v>
      </c>
    </row>
    <row r="35" spans="1:15" ht="15">
      <c r="A35" s="135" t="s">
        <v>1</v>
      </c>
      <c r="B35" s="237">
        <f aca="true" t="shared" si="1" ref="B35:O35">SUM(B6+B7+B8+B12+B13+B16+B18+B21+B22+B24+B27+B28+B29+B32+B33+B17)</f>
        <v>292143</v>
      </c>
      <c r="C35" s="237">
        <f t="shared" si="1"/>
        <v>1224830</v>
      </c>
      <c r="D35" s="237">
        <f t="shared" si="1"/>
        <v>1285447</v>
      </c>
      <c r="E35" s="237">
        <f t="shared" si="1"/>
        <v>75196</v>
      </c>
      <c r="F35" s="237">
        <f t="shared" si="1"/>
        <v>64824</v>
      </c>
      <c r="G35" s="237">
        <f t="shared" si="1"/>
        <v>10835</v>
      </c>
      <c r="H35" s="237">
        <f t="shared" si="1"/>
        <v>325683</v>
      </c>
      <c r="I35" s="237">
        <f t="shared" si="1"/>
        <v>14760</v>
      </c>
      <c r="J35" s="237">
        <f t="shared" si="1"/>
        <v>91439</v>
      </c>
      <c r="K35" s="237">
        <f t="shared" si="1"/>
        <v>0</v>
      </c>
      <c r="L35" s="237">
        <f t="shared" si="1"/>
        <v>0</v>
      </c>
      <c r="M35" s="237">
        <f t="shared" si="1"/>
        <v>3774117</v>
      </c>
      <c r="N35" s="237">
        <f t="shared" si="1"/>
        <v>6000</v>
      </c>
      <c r="O35" s="238">
        <f t="shared" si="1"/>
        <v>7165274</v>
      </c>
    </row>
    <row r="36" spans="1:15" ht="15">
      <c r="A36" s="371" t="s">
        <v>358</v>
      </c>
      <c r="B36" s="369">
        <f>SUM(B9+B14+B19+B25+B30)</f>
        <v>0</v>
      </c>
      <c r="C36" s="369">
        <f aca="true" t="shared" si="2" ref="C36:O36">SUM(C9+C14+C19+C25+C30)</f>
        <v>0</v>
      </c>
      <c r="D36" s="369">
        <f t="shared" si="2"/>
        <v>4460</v>
      </c>
      <c r="E36" s="369">
        <f t="shared" si="2"/>
        <v>528</v>
      </c>
      <c r="F36" s="369">
        <f t="shared" si="2"/>
        <v>0</v>
      </c>
      <c r="G36" s="369">
        <f t="shared" si="2"/>
        <v>0</v>
      </c>
      <c r="H36" s="369">
        <f t="shared" si="2"/>
        <v>0</v>
      </c>
      <c r="I36" s="369">
        <f t="shared" si="2"/>
        <v>0</v>
      </c>
      <c r="J36" s="369">
        <f t="shared" si="2"/>
        <v>129818</v>
      </c>
      <c r="K36" s="369">
        <f t="shared" si="2"/>
        <v>0</v>
      </c>
      <c r="L36" s="369">
        <f t="shared" si="2"/>
        <v>0</v>
      </c>
      <c r="M36" s="369">
        <f t="shared" si="2"/>
        <v>0</v>
      </c>
      <c r="N36" s="369">
        <f t="shared" si="2"/>
        <v>42904</v>
      </c>
      <c r="O36" s="240">
        <f t="shared" si="2"/>
        <v>177710</v>
      </c>
    </row>
    <row r="37" spans="1:15" ht="15">
      <c r="A37" s="372" t="s">
        <v>359</v>
      </c>
      <c r="B37" s="366">
        <f>SUM(B35:B36)</f>
        <v>292143</v>
      </c>
      <c r="C37" s="366">
        <f aca="true" t="shared" si="3" ref="C37:M37">SUM(C35:C36)</f>
        <v>1224830</v>
      </c>
      <c r="D37" s="366">
        <f t="shared" si="3"/>
        <v>1289907</v>
      </c>
      <c r="E37" s="366">
        <f t="shared" si="3"/>
        <v>75724</v>
      </c>
      <c r="F37" s="366">
        <f t="shared" si="3"/>
        <v>64824</v>
      </c>
      <c r="G37" s="366">
        <f t="shared" si="3"/>
        <v>10835</v>
      </c>
      <c r="H37" s="366">
        <f t="shared" si="3"/>
        <v>325683</v>
      </c>
      <c r="I37" s="366">
        <f t="shared" si="3"/>
        <v>14760</v>
      </c>
      <c r="J37" s="366">
        <f t="shared" si="3"/>
        <v>221257</v>
      </c>
      <c r="K37" s="366">
        <f t="shared" si="3"/>
        <v>0</v>
      </c>
      <c r="L37" s="366">
        <f t="shared" si="3"/>
        <v>0</v>
      </c>
      <c r="M37" s="366">
        <f t="shared" si="3"/>
        <v>3774117</v>
      </c>
      <c r="N37" s="366">
        <f>SUM(N35:N36)</f>
        <v>48904</v>
      </c>
      <c r="O37" s="367">
        <f>SUM(O35:O36)</f>
        <v>7342984</v>
      </c>
    </row>
    <row r="38" spans="1:15" s="2" customFormat="1" ht="15">
      <c r="A38" s="372" t="s">
        <v>104</v>
      </c>
      <c r="B38" s="239">
        <f aca="true" t="shared" si="4" ref="B38:O38">SUM(B11+B23+B34)</f>
        <v>0</v>
      </c>
      <c r="C38" s="239">
        <f t="shared" si="4"/>
        <v>276357</v>
      </c>
      <c r="D38" s="239">
        <f t="shared" si="4"/>
        <v>1151908</v>
      </c>
      <c r="E38" s="239">
        <f t="shared" si="4"/>
        <v>0</v>
      </c>
      <c r="F38" s="239">
        <f t="shared" si="4"/>
        <v>0</v>
      </c>
      <c r="G38" s="239">
        <f t="shared" si="4"/>
        <v>1000</v>
      </c>
      <c r="H38" s="239">
        <f t="shared" si="4"/>
        <v>0</v>
      </c>
      <c r="I38" s="239">
        <f t="shared" si="4"/>
        <v>14760</v>
      </c>
      <c r="J38" s="239">
        <f t="shared" si="4"/>
        <v>0</v>
      </c>
      <c r="K38" s="239">
        <f t="shared" si="4"/>
        <v>0</v>
      </c>
      <c r="L38" s="239">
        <f t="shared" si="4"/>
        <v>0</v>
      </c>
      <c r="M38" s="239">
        <f t="shared" si="4"/>
        <v>0</v>
      </c>
      <c r="N38" s="239">
        <f t="shared" si="4"/>
        <v>48904</v>
      </c>
      <c r="O38" s="240">
        <f t="shared" si="4"/>
        <v>1492929</v>
      </c>
    </row>
    <row r="39" spans="1:15" s="2" customFormat="1" ht="15.75" thickBot="1">
      <c r="A39" s="647" t="s">
        <v>61</v>
      </c>
      <c r="B39" s="136">
        <f>B37-B38</f>
        <v>292143</v>
      </c>
      <c r="C39" s="136">
        <f aca="true" t="shared" si="5" ref="C39:O39">C37-C38</f>
        <v>948473</v>
      </c>
      <c r="D39" s="136">
        <f t="shared" si="5"/>
        <v>137999</v>
      </c>
      <c r="E39" s="136">
        <f t="shared" si="5"/>
        <v>75724</v>
      </c>
      <c r="F39" s="136">
        <f t="shared" si="5"/>
        <v>64824</v>
      </c>
      <c r="G39" s="136">
        <f t="shared" si="5"/>
        <v>9835</v>
      </c>
      <c r="H39" s="136">
        <f t="shared" si="5"/>
        <v>325683</v>
      </c>
      <c r="I39" s="136">
        <f t="shared" si="5"/>
        <v>0</v>
      </c>
      <c r="J39" s="136">
        <f t="shared" si="5"/>
        <v>221257</v>
      </c>
      <c r="K39" s="136">
        <f t="shared" si="5"/>
        <v>0</v>
      </c>
      <c r="L39" s="136">
        <f t="shared" si="5"/>
        <v>0</v>
      </c>
      <c r="M39" s="136">
        <f t="shared" si="5"/>
        <v>3774117</v>
      </c>
      <c r="N39" s="136">
        <f t="shared" si="5"/>
        <v>0</v>
      </c>
      <c r="O39" s="108">
        <f t="shared" si="5"/>
        <v>5850055</v>
      </c>
    </row>
  </sheetData>
  <sheetProtection/>
  <mergeCells count="19">
    <mergeCell ref="L3:M3"/>
    <mergeCell ref="A1:A4"/>
    <mergeCell ref="B1:K1"/>
    <mergeCell ref="H2:K2"/>
    <mergeCell ref="D3:D4"/>
    <mergeCell ref="G3:G4"/>
    <mergeCell ref="K3:K4"/>
    <mergeCell ref="H3:H4"/>
    <mergeCell ref="F3:F4"/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</mergeCells>
  <printOptions/>
  <pageMargins left="0.31496062992125984" right="0.2362204724409449" top="0.61" bottom="0.26" header="0.19" footer="0.2"/>
  <pageSetup horizontalDpi="600" verticalDpi="600" orientation="landscape" paperSize="9" scale="85" r:id="rId1"/>
  <headerFooter>
    <oddHeader>&amp;C&amp;"Book Antiqua,Félkövér"&amp;11Keszthely Város Önkormányzata
2018. évi bevételei&amp;R&amp;"Book Antiqua,Félkövér"5.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9" sqref="O39:P39"/>
    </sheetView>
  </sheetViews>
  <sheetFormatPr defaultColWidth="9.140625" defaultRowHeight="12.75"/>
  <cols>
    <col min="1" max="1" width="29.7109375" style="457" customWidth="1"/>
    <col min="2" max="2" width="10.57421875" style="1" bestFit="1" customWidth="1"/>
    <col min="3" max="3" width="11.00390625" style="1" bestFit="1" customWidth="1"/>
    <col min="4" max="5" width="9.28125" style="1" bestFit="1" customWidth="1"/>
    <col min="6" max="6" width="10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57421875" style="1" bestFit="1" customWidth="1"/>
    <col min="11" max="11" width="11.8515625" style="1" bestFit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spans="1:13" ht="14.25" customHeight="1">
      <c r="A1" s="774" t="s">
        <v>364</v>
      </c>
      <c r="B1" s="777"/>
      <c r="C1" s="778"/>
      <c r="D1" s="778"/>
      <c r="E1" s="778"/>
      <c r="F1" s="778"/>
      <c r="G1" s="778"/>
      <c r="H1" s="778"/>
      <c r="I1" s="778"/>
      <c r="J1" s="778"/>
      <c r="K1" s="779"/>
      <c r="L1" s="777" t="s">
        <v>41</v>
      </c>
      <c r="M1" s="782" t="s">
        <v>365</v>
      </c>
    </row>
    <row r="2" spans="1:13" ht="28.5" customHeight="1">
      <c r="A2" s="775"/>
      <c r="B2" s="785" t="s">
        <v>2</v>
      </c>
      <c r="C2" s="785"/>
      <c r="D2" s="785"/>
      <c r="E2" s="786" t="s">
        <v>3</v>
      </c>
      <c r="F2" s="786"/>
      <c r="G2" s="786"/>
      <c r="H2" s="786"/>
      <c r="I2" s="787" t="s">
        <v>366</v>
      </c>
      <c r="J2" s="789" t="s">
        <v>367</v>
      </c>
      <c r="K2" s="789"/>
      <c r="L2" s="780"/>
      <c r="M2" s="783"/>
    </row>
    <row r="3" spans="1:13" ht="75.75" customHeight="1" thickBot="1">
      <c r="A3" s="776"/>
      <c r="B3" s="427" t="s">
        <v>73</v>
      </c>
      <c r="C3" s="427" t="s">
        <v>368</v>
      </c>
      <c r="D3" s="427" t="s">
        <v>369</v>
      </c>
      <c r="E3" s="427" t="s">
        <v>370</v>
      </c>
      <c r="F3" s="427" t="s">
        <v>395</v>
      </c>
      <c r="G3" s="427" t="s">
        <v>154</v>
      </c>
      <c r="H3" s="427" t="s">
        <v>396</v>
      </c>
      <c r="I3" s="788"/>
      <c r="J3" s="428" t="s">
        <v>371</v>
      </c>
      <c r="K3" s="429" t="s">
        <v>372</v>
      </c>
      <c r="L3" s="781"/>
      <c r="M3" s="784"/>
    </row>
    <row r="4" spans="1:20" s="435" customFormat="1" ht="15" thickBot="1">
      <c r="A4" s="430">
        <v>1</v>
      </c>
      <c r="B4" s="431">
        <v>2</v>
      </c>
      <c r="C4" s="431">
        <v>3</v>
      </c>
      <c r="D4" s="431">
        <v>4</v>
      </c>
      <c r="E4" s="431">
        <v>5</v>
      </c>
      <c r="F4" s="431">
        <v>6</v>
      </c>
      <c r="G4" s="431">
        <v>7</v>
      </c>
      <c r="H4" s="431">
        <v>8</v>
      </c>
      <c r="I4" s="525">
        <v>9</v>
      </c>
      <c r="J4" s="431">
        <v>10</v>
      </c>
      <c r="K4" s="431">
        <v>11</v>
      </c>
      <c r="L4" s="526">
        <v>12</v>
      </c>
      <c r="M4" s="432">
        <v>13</v>
      </c>
      <c r="N4" s="433"/>
      <c r="O4" s="433"/>
      <c r="P4" s="433"/>
      <c r="Q4" s="433"/>
      <c r="R4" s="433"/>
      <c r="S4" s="433"/>
      <c r="T4" s="434"/>
    </row>
    <row r="5" spans="1:20" s="435" customFormat="1" ht="28.5">
      <c r="A5" s="511" t="s">
        <v>517</v>
      </c>
      <c r="B5" s="437">
        <v>1571</v>
      </c>
      <c r="C5" s="437">
        <v>9307</v>
      </c>
      <c r="D5" s="437"/>
      <c r="E5" s="437">
        <v>0</v>
      </c>
      <c r="F5" s="437"/>
      <c r="G5" s="437">
        <v>1000</v>
      </c>
      <c r="H5" s="437"/>
      <c r="I5" s="436">
        <v>315055</v>
      </c>
      <c r="J5" s="437">
        <v>1852</v>
      </c>
      <c r="K5" s="437">
        <v>3808</v>
      </c>
      <c r="L5" s="436">
        <f>SUM(B5:K5)</f>
        <v>332593</v>
      </c>
      <c r="M5" s="512">
        <v>191467</v>
      </c>
      <c r="N5" s="433"/>
      <c r="O5" s="433"/>
      <c r="P5" s="433"/>
      <c r="Q5" s="433"/>
      <c r="R5" s="433"/>
      <c r="S5" s="433"/>
      <c r="T5" s="434"/>
    </row>
    <row r="6" spans="1:20" s="435" customFormat="1" ht="15">
      <c r="A6" s="445" t="s">
        <v>358</v>
      </c>
      <c r="B6" s="441"/>
      <c r="C6" s="441"/>
      <c r="D6" s="441"/>
      <c r="E6" s="441"/>
      <c r="F6" s="441"/>
      <c r="G6" s="441"/>
      <c r="H6" s="441"/>
      <c r="I6" s="439">
        <v>43</v>
      </c>
      <c r="J6" s="441"/>
      <c r="K6" s="441"/>
      <c r="L6" s="439">
        <f aca="true" t="shared" si="0" ref="L6:L42">SUM(B6:K6)</f>
        <v>43</v>
      </c>
      <c r="M6" s="449">
        <v>43</v>
      </c>
      <c r="N6" s="433"/>
      <c r="O6" s="433"/>
      <c r="P6" s="433"/>
      <c r="Q6" s="433"/>
      <c r="R6" s="433"/>
      <c r="S6" s="433"/>
      <c r="T6" s="434"/>
    </row>
    <row r="7" spans="1:20" s="435" customFormat="1" ht="15">
      <c r="A7" s="445" t="s">
        <v>359</v>
      </c>
      <c r="B7" s="441">
        <f>SUM(B5:B6)</f>
        <v>1571</v>
      </c>
      <c r="C7" s="441">
        <f aca="true" t="shared" si="1" ref="C7:M7">SUM(C5:C6)</f>
        <v>9307</v>
      </c>
      <c r="D7" s="441">
        <f t="shared" si="1"/>
        <v>0</v>
      </c>
      <c r="E7" s="441">
        <f t="shared" si="1"/>
        <v>0</v>
      </c>
      <c r="F7" s="441">
        <f t="shared" si="1"/>
        <v>0</v>
      </c>
      <c r="G7" s="441">
        <f t="shared" si="1"/>
        <v>1000</v>
      </c>
      <c r="H7" s="441">
        <f t="shared" si="1"/>
        <v>0</v>
      </c>
      <c r="I7" s="439">
        <f t="shared" si="1"/>
        <v>315098</v>
      </c>
      <c r="J7" s="441">
        <f t="shared" si="1"/>
        <v>1852</v>
      </c>
      <c r="K7" s="441">
        <f t="shared" si="1"/>
        <v>3808</v>
      </c>
      <c r="L7" s="439">
        <f t="shared" si="0"/>
        <v>332636</v>
      </c>
      <c r="M7" s="449">
        <f t="shared" si="1"/>
        <v>191510</v>
      </c>
      <c r="N7" s="433"/>
      <c r="O7" s="433"/>
      <c r="P7" s="433"/>
      <c r="Q7" s="433"/>
      <c r="R7" s="433"/>
      <c r="S7" s="433"/>
      <c r="T7" s="434"/>
    </row>
    <row r="8" spans="1:20" s="435" customFormat="1" ht="15">
      <c r="A8" s="445" t="s">
        <v>60</v>
      </c>
      <c r="B8" s="441"/>
      <c r="C8" s="441"/>
      <c r="D8" s="441"/>
      <c r="E8" s="441"/>
      <c r="F8" s="441"/>
      <c r="G8" s="441"/>
      <c r="H8" s="441"/>
      <c r="I8" s="439">
        <v>191510</v>
      </c>
      <c r="J8" s="441"/>
      <c r="K8" s="441"/>
      <c r="L8" s="439">
        <f t="shared" si="0"/>
        <v>191510</v>
      </c>
      <c r="M8" s="449">
        <v>191510</v>
      </c>
      <c r="N8" s="433"/>
      <c r="O8" s="433"/>
      <c r="P8" s="433"/>
      <c r="Q8" s="433"/>
      <c r="R8" s="433"/>
      <c r="S8" s="433"/>
      <c r="T8" s="434"/>
    </row>
    <row r="9" spans="1:13" s="444" customFormat="1" ht="15">
      <c r="A9" s="440" t="s">
        <v>518</v>
      </c>
      <c r="B9" s="441">
        <v>3349</v>
      </c>
      <c r="C9" s="513"/>
      <c r="D9" s="513"/>
      <c r="E9" s="513"/>
      <c r="F9" s="513"/>
      <c r="G9" s="513"/>
      <c r="H9" s="441"/>
      <c r="I9" s="442">
        <v>444451</v>
      </c>
      <c r="J9" s="441">
        <v>794</v>
      </c>
      <c r="K9" s="513"/>
      <c r="L9" s="439">
        <f t="shared" si="0"/>
        <v>448594</v>
      </c>
      <c r="M9" s="449">
        <v>374746</v>
      </c>
    </row>
    <row r="10" spans="1:13" s="444" customFormat="1" ht="15">
      <c r="A10" s="445" t="s">
        <v>358</v>
      </c>
      <c r="B10" s="441"/>
      <c r="C10" s="513"/>
      <c r="D10" s="513"/>
      <c r="E10" s="513"/>
      <c r="F10" s="513"/>
      <c r="G10" s="513"/>
      <c r="H10" s="441"/>
      <c r="I10" s="442">
        <v>9</v>
      </c>
      <c r="J10" s="441"/>
      <c r="K10" s="513"/>
      <c r="L10" s="439">
        <f t="shared" si="0"/>
        <v>9</v>
      </c>
      <c r="M10" s="449">
        <v>9</v>
      </c>
    </row>
    <row r="11" spans="1:13" s="444" customFormat="1" ht="15">
      <c r="A11" s="445" t="s">
        <v>359</v>
      </c>
      <c r="B11" s="441">
        <f>SUM(B9:B10)</f>
        <v>3349</v>
      </c>
      <c r="C11" s="441">
        <f aca="true" t="shared" si="2" ref="C11:M11">SUM(C9:C10)</f>
        <v>0</v>
      </c>
      <c r="D11" s="441">
        <f t="shared" si="2"/>
        <v>0</v>
      </c>
      <c r="E11" s="441">
        <f t="shared" si="2"/>
        <v>0</v>
      </c>
      <c r="F11" s="441">
        <f t="shared" si="2"/>
        <v>0</v>
      </c>
      <c r="G11" s="441">
        <f t="shared" si="2"/>
        <v>0</v>
      </c>
      <c r="H11" s="441">
        <f t="shared" si="2"/>
        <v>0</v>
      </c>
      <c r="I11" s="439">
        <f t="shared" si="2"/>
        <v>444460</v>
      </c>
      <c r="J11" s="441">
        <f t="shared" si="2"/>
        <v>794</v>
      </c>
      <c r="K11" s="441">
        <f t="shared" si="2"/>
        <v>0</v>
      </c>
      <c r="L11" s="439">
        <f t="shared" si="0"/>
        <v>448603</v>
      </c>
      <c r="M11" s="449">
        <f t="shared" si="2"/>
        <v>374755</v>
      </c>
    </row>
    <row r="12" spans="1:13" s="444" customFormat="1" ht="15">
      <c r="A12" s="445" t="s">
        <v>60</v>
      </c>
      <c r="B12" s="441"/>
      <c r="C12" s="513"/>
      <c r="D12" s="513"/>
      <c r="E12" s="513"/>
      <c r="F12" s="513"/>
      <c r="G12" s="513"/>
      <c r="H12" s="441"/>
      <c r="I12" s="439">
        <v>374755</v>
      </c>
      <c r="J12" s="441"/>
      <c r="K12" s="513"/>
      <c r="L12" s="439">
        <f t="shared" si="0"/>
        <v>374755</v>
      </c>
      <c r="M12" s="449">
        <v>374755</v>
      </c>
    </row>
    <row r="13" spans="1:13" ht="28.5">
      <c r="A13" s="440" t="s">
        <v>519</v>
      </c>
      <c r="B13" s="441">
        <v>65160</v>
      </c>
      <c r="C13" s="513">
        <v>219934</v>
      </c>
      <c r="D13" s="513"/>
      <c r="E13" s="513"/>
      <c r="F13" s="513">
        <v>35328</v>
      </c>
      <c r="G13" s="513"/>
      <c r="H13" s="441"/>
      <c r="I13" s="439">
        <v>119232</v>
      </c>
      <c r="J13" s="441">
        <v>1346</v>
      </c>
      <c r="K13" s="513"/>
      <c r="L13" s="439">
        <f t="shared" si="0"/>
        <v>441000</v>
      </c>
      <c r="M13" s="449">
        <v>17389</v>
      </c>
    </row>
    <row r="14" spans="1:13" ht="15">
      <c r="A14" s="445" t="s">
        <v>358</v>
      </c>
      <c r="B14" s="441"/>
      <c r="C14" s="513">
        <v>2172</v>
      </c>
      <c r="D14" s="513"/>
      <c r="E14" s="513"/>
      <c r="F14" s="513"/>
      <c r="G14" s="513"/>
      <c r="H14" s="441"/>
      <c r="I14" s="439">
        <v>317</v>
      </c>
      <c r="J14" s="441"/>
      <c r="K14" s="513"/>
      <c r="L14" s="439">
        <f t="shared" si="0"/>
        <v>2489</v>
      </c>
      <c r="M14" s="449">
        <v>317</v>
      </c>
    </row>
    <row r="15" spans="1:13" ht="15">
      <c r="A15" s="445" t="s">
        <v>359</v>
      </c>
      <c r="B15" s="441">
        <f>SUM(B13:B14)</f>
        <v>65160</v>
      </c>
      <c r="C15" s="441">
        <f aca="true" t="shared" si="3" ref="C15:M15">SUM(C13:C14)</f>
        <v>222106</v>
      </c>
      <c r="D15" s="441">
        <f t="shared" si="3"/>
        <v>0</v>
      </c>
      <c r="E15" s="441">
        <f t="shared" si="3"/>
        <v>0</v>
      </c>
      <c r="F15" s="441">
        <f t="shared" si="3"/>
        <v>35328</v>
      </c>
      <c r="G15" s="441">
        <f t="shared" si="3"/>
        <v>0</v>
      </c>
      <c r="H15" s="441">
        <f t="shared" si="3"/>
        <v>0</v>
      </c>
      <c r="I15" s="439">
        <f t="shared" si="3"/>
        <v>119549</v>
      </c>
      <c r="J15" s="441">
        <f t="shared" si="3"/>
        <v>1346</v>
      </c>
      <c r="K15" s="441">
        <f t="shared" si="3"/>
        <v>0</v>
      </c>
      <c r="L15" s="439">
        <f t="shared" si="0"/>
        <v>443489</v>
      </c>
      <c r="M15" s="449">
        <f t="shared" si="3"/>
        <v>17706</v>
      </c>
    </row>
    <row r="16" spans="1:13" ht="15">
      <c r="A16" s="445" t="s">
        <v>60</v>
      </c>
      <c r="B16" s="441">
        <v>16160</v>
      </c>
      <c r="C16" s="513">
        <v>500</v>
      </c>
      <c r="D16" s="513"/>
      <c r="E16" s="513"/>
      <c r="F16" s="513"/>
      <c r="G16" s="513"/>
      <c r="H16" s="441"/>
      <c r="I16" s="439">
        <v>17706</v>
      </c>
      <c r="J16" s="441"/>
      <c r="K16" s="513"/>
      <c r="L16" s="439">
        <f t="shared" si="0"/>
        <v>34366</v>
      </c>
      <c r="M16" s="449">
        <v>17706</v>
      </c>
    </row>
    <row r="17" spans="1:13" ht="15">
      <c r="A17" s="440" t="s">
        <v>520</v>
      </c>
      <c r="B17" s="447">
        <v>4200</v>
      </c>
      <c r="C17" s="514">
        <v>4609</v>
      </c>
      <c r="D17" s="514"/>
      <c r="E17" s="514"/>
      <c r="F17" s="514">
        <v>45776</v>
      </c>
      <c r="G17" s="514"/>
      <c r="H17" s="447"/>
      <c r="I17" s="442">
        <v>63791</v>
      </c>
      <c r="J17" s="447">
        <v>20</v>
      </c>
      <c r="K17" s="514">
        <v>753</v>
      </c>
      <c r="L17" s="439">
        <f t="shared" si="0"/>
        <v>119149</v>
      </c>
      <c r="M17" s="449">
        <v>11605</v>
      </c>
    </row>
    <row r="18" spans="1:13" ht="15">
      <c r="A18" s="445" t="s">
        <v>358</v>
      </c>
      <c r="B18" s="447"/>
      <c r="C18" s="514">
        <v>89</v>
      </c>
      <c r="D18" s="514"/>
      <c r="E18" s="514"/>
      <c r="F18" s="514"/>
      <c r="G18" s="514"/>
      <c r="H18" s="447"/>
      <c r="I18" s="442">
        <v>353</v>
      </c>
      <c r="J18" s="447"/>
      <c r="K18" s="514"/>
      <c r="L18" s="439">
        <f t="shared" si="0"/>
        <v>442</v>
      </c>
      <c r="M18" s="449">
        <v>353</v>
      </c>
    </row>
    <row r="19" spans="1:13" ht="15">
      <c r="A19" s="445" t="s">
        <v>359</v>
      </c>
      <c r="B19" s="447">
        <f>SUM(B17:B18)</f>
        <v>4200</v>
      </c>
      <c r="C19" s="447">
        <f aca="true" t="shared" si="4" ref="C19:M19">SUM(C17:C18)</f>
        <v>4698</v>
      </c>
      <c r="D19" s="447">
        <f t="shared" si="4"/>
        <v>0</v>
      </c>
      <c r="E19" s="447">
        <f t="shared" si="4"/>
        <v>0</v>
      </c>
      <c r="F19" s="447">
        <f t="shared" si="4"/>
        <v>45776</v>
      </c>
      <c r="G19" s="447">
        <f t="shared" si="4"/>
        <v>0</v>
      </c>
      <c r="H19" s="447">
        <f t="shared" si="4"/>
        <v>0</v>
      </c>
      <c r="I19" s="442">
        <f t="shared" si="4"/>
        <v>64144</v>
      </c>
      <c r="J19" s="447">
        <f t="shared" si="4"/>
        <v>20</v>
      </c>
      <c r="K19" s="447">
        <f t="shared" si="4"/>
        <v>753</v>
      </c>
      <c r="L19" s="439">
        <f t="shared" si="0"/>
        <v>119591</v>
      </c>
      <c r="M19" s="527">
        <f t="shared" si="4"/>
        <v>11958</v>
      </c>
    </row>
    <row r="20" spans="1:13" ht="15">
      <c r="A20" s="445" t="s">
        <v>60</v>
      </c>
      <c r="B20" s="447"/>
      <c r="C20" s="514"/>
      <c r="D20" s="514"/>
      <c r="E20" s="514"/>
      <c r="F20" s="514"/>
      <c r="G20" s="514"/>
      <c r="H20" s="447">
        <v>0</v>
      </c>
      <c r="I20" s="442">
        <v>11958</v>
      </c>
      <c r="J20" s="447"/>
      <c r="K20" s="514"/>
      <c r="L20" s="439">
        <f t="shared" si="0"/>
        <v>11958</v>
      </c>
      <c r="M20" s="449">
        <v>11958</v>
      </c>
    </row>
    <row r="21" spans="1:13" ht="28.5">
      <c r="A21" s="440" t="s">
        <v>521</v>
      </c>
      <c r="B21" s="447">
        <v>12177</v>
      </c>
      <c r="C21" s="514">
        <v>88480</v>
      </c>
      <c r="D21" s="514"/>
      <c r="E21" s="515"/>
      <c r="F21" s="515"/>
      <c r="G21" s="515"/>
      <c r="H21" s="447"/>
      <c r="I21" s="442">
        <v>67978</v>
      </c>
      <c r="J21" s="447">
        <v>7723</v>
      </c>
      <c r="K21" s="514">
        <v>1081</v>
      </c>
      <c r="L21" s="439">
        <f t="shared" si="0"/>
        <v>177439</v>
      </c>
      <c r="M21" s="449">
        <v>1083</v>
      </c>
    </row>
    <row r="22" spans="1:13" ht="15">
      <c r="A22" s="445" t="s">
        <v>358</v>
      </c>
      <c r="B22" s="447"/>
      <c r="C22" s="514"/>
      <c r="D22" s="514"/>
      <c r="E22" s="515"/>
      <c r="F22" s="515"/>
      <c r="G22" s="515"/>
      <c r="H22" s="447"/>
      <c r="I22" s="442">
        <v>93</v>
      </c>
      <c r="J22" s="447"/>
      <c r="K22" s="514"/>
      <c r="L22" s="439">
        <f t="shared" si="0"/>
        <v>93</v>
      </c>
      <c r="M22" s="449">
        <v>93</v>
      </c>
    </row>
    <row r="23" spans="1:13" ht="15">
      <c r="A23" s="445" t="s">
        <v>359</v>
      </c>
      <c r="B23" s="447">
        <f>SUM(B21:B22)</f>
        <v>12177</v>
      </c>
      <c r="C23" s="447">
        <f aca="true" t="shared" si="5" ref="C23:M23">SUM(C21:C22)</f>
        <v>88480</v>
      </c>
      <c r="D23" s="447">
        <f t="shared" si="5"/>
        <v>0</v>
      </c>
      <c r="E23" s="447">
        <f t="shared" si="5"/>
        <v>0</v>
      </c>
      <c r="F23" s="447">
        <f t="shared" si="5"/>
        <v>0</v>
      </c>
      <c r="G23" s="447">
        <f t="shared" si="5"/>
        <v>0</v>
      </c>
      <c r="H23" s="447">
        <f t="shared" si="5"/>
        <v>0</v>
      </c>
      <c r="I23" s="442">
        <f t="shared" si="5"/>
        <v>68071</v>
      </c>
      <c r="J23" s="447">
        <f t="shared" si="5"/>
        <v>7723</v>
      </c>
      <c r="K23" s="447">
        <f t="shared" si="5"/>
        <v>1081</v>
      </c>
      <c r="L23" s="439">
        <f t="shared" si="0"/>
        <v>177532</v>
      </c>
      <c r="M23" s="527">
        <f t="shared" si="5"/>
        <v>1176</v>
      </c>
    </row>
    <row r="24" spans="1:13" ht="15">
      <c r="A24" s="445" t="s">
        <v>60</v>
      </c>
      <c r="B24" s="447">
        <v>12177</v>
      </c>
      <c r="C24" s="514">
        <v>86980</v>
      </c>
      <c r="D24" s="514"/>
      <c r="E24" s="515"/>
      <c r="F24" s="515"/>
      <c r="G24" s="515"/>
      <c r="H24" s="447"/>
      <c r="I24" s="442">
        <v>43053</v>
      </c>
      <c r="J24" s="447"/>
      <c r="K24" s="514"/>
      <c r="L24" s="439">
        <f>SUM(B24:K24)</f>
        <v>142210</v>
      </c>
      <c r="M24" s="449">
        <v>1176</v>
      </c>
    </row>
    <row r="25" spans="1:13" ht="28.5">
      <c r="A25" s="440" t="s">
        <v>522</v>
      </c>
      <c r="B25" s="447">
        <v>80948</v>
      </c>
      <c r="C25" s="514">
        <v>95461</v>
      </c>
      <c r="D25" s="514"/>
      <c r="E25" s="514"/>
      <c r="F25" s="514">
        <v>8946</v>
      </c>
      <c r="G25" s="514"/>
      <c r="H25" s="447"/>
      <c r="I25" s="442">
        <v>222135</v>
      </c>
      <c r="J25" s="447">
        <v>1048</v>
      </c>
      <c r="K25" s="514"/>
      <c r="L25" s="439">
        <f t="shared" si="0"/>
        <v>408538</v>
      </c>
      <c r="M25" s="449">
        <v>183030</v>
      </c>
    </row>
    <row r="26" spans="1:13" ht="15">
      <c r="A26" s="445" t="s">
        <v>358</v>
      </c>
      <c r="B26" s="447"/>
      <c r="C26" s="514"/>
      <c r="D26" s="514"/>
      <c r="E26" s="514"/>
      <c r="F26" s="514"/>
      <c r="G26" s="514"/>
      <c r="H26" s="447"/>
      <c r="I26" s="442">
        <v>811</v>
      </c>
      <c r="J26" s="447"/>
      <c r="K26" s="514"/>
      <c r="L26" s="439">
        <f t="shared" si="0"/>
        <v>811</v>
      </c>
      <c r="M26" s="449">
        <v>811</v>
      </c>
    </row>
    <row r="27" spans="1:13" ht="15">
      <c r="A27" s="445" t="s">
        <v>359</v>
      </c>
      <c r="B27" s="447">
        <f>SUM(B25:B26)</f>
        <v>80948</v>
      </c>
      <c r="C27" s="447">
        <f aca="true" t="shared" si="6" ref="C27:M27">SUM(C25:C26)</f>
        <v>95461</v>
      </c>
      <c r="D27" s="447">
        <f t="shared" si="6"/>
        <v>0</v>
      </c>
      <c r="E27" s="447">
        <f t="shared" si="6"/>
        <v>0</v>
      </c>
      <c r="F27" s="447">
        <f t="shared" si="6"/>
        <v>8946</v>
      </c>
      <c r="G27" s="447">
        <f t="shared" si="6"/>
        <v>0</v>
      </c>
      <c r="H27" s="447">
        <f t="shared" si="6"/>
        <v>0</v>
      </c>
      <c r="I27" s="442">
        <f t="shared" si="6"/>
        <v>222946</v>
      </c>
      <c r="J27" s="447">
        <f t="shared" si="6"/>
        <v>1048</v>
      </c>
      <c r="K27" s="447">
        <f t="shared" si="6"/>
        <v>0</v>
      </c>
      <c r="L27" s="439">
        <f t="shared" si="0"/>
        <v>409349</v>
      </c>
      <c r="M27" s="527">
        <f t="shared" si="6"/>
        <v>183841</v>
      </c>
    </row>
    <row r="28" spans="1:13" ht="15.75" thickBot="1">
      <c r="A28" s="528" t="s">
        <v>60</v>
      </c>
      <c r="B28" s="450"/>
      <c r="C28" s="529"/>
      <c r="D28" s="529"/>
      <c r="E28" s="529"/>
      <c r="F28" s="529"/>
      <c r="G28" s="529"/>
      <c r="H28" s="450"/>
      <c r="I28" s="530">
        <v>183841</v>
      </c>
      <c r="J28" s="450"/>
      <c r="K28" s="529"/>
      <c r="L28" s="564">
        <f t="shared" si="0"/>
        <v>183841</v>
      </c>
      <c r="M28" s="451">
        <v>183841</v>
      </c>
    </row>
    <row r="29" spans="1:13" ht="15">
      <c r="A29" s="531" t="s">
        <v>523</v>
      </c>
      <c r="B29" s="532">
        <v>23354</v>
      </c>
      <c r="C29" s="533">
        <v>30924</v>
      </c>
      <c r="D29" s="533"/>
      <c r="E29" s="533"/>
      <c r="F29" s="533">
        <v>57979</v>
      </c>
      <c r="G29" s="533"/>
      <c r="H29" s="532"/>
      <c r="I29" s="534">
        <v>65738</v>
      </c>
      <c r="J29" s="532">
        <v>588</v>
      </c>
      <c r="K29" s="533"/>
      <c r="L29" s="571">
        <f t="shared" si="0"/>
        <v>178583</v>
      </c>
      <c r="M29" s="438">
        <v>36164</v>
      </c>
    </row>
    <row r="30" spans="1:13" ht="15">
      <c r="A30" s="445" t="s">
        <v>358</v>
      </c>
      <c r="B30" s="447"/>
      <c r="C30" s="514">
        <v>207</v>
      </c>
      <c r="D30" s="514"/>
      <c r="E30" s="514"/>
      <c r="F30" s="514"/>
      <c r="G30" s="514"/>
      <c r="H30" s="447"/>
      <c r="I30" s="442">
        <v>297</v>
      </c>
      <c r="J30" s="447"/>
      <c r="K30" s="514"/>
      <c r="L30" s="439">
        <f t="shared" si="0"/>
        <v>504</v>
      </c>
      <c r="M30" s="449">
        <v>297</v>
      </c>
    </row>
    <row r="31" spans="1:13" ht="15">
      <c r="A31" s="445" t="s">
        <v>359</v>
      </c>
      <c r="B31" s="447">
        <f>SUM(B29:B30)</f>
        <v>23354</v>
      </c>
      <c r="C31" s="447">
        <f aca="true" t="shared" si="7" ref="C31:M31">SUM(C29:C30)</f>
        <v>31131</v>
      </c>
      <c r="D31" s="447">
        <f t="shared" si="7"/>
        <v>0</v>
      </c>
      <c r="E31" s="447">
        <f t="shared" si="7"/>
        <v>0</v>
      </c>
      <c r="F31" s="447">
        <f t="shared" si="7"/>
        <v>57979</v>
      </c>
      <c r="G31" s="447">
        <f t="shared" si="7"/>
        <v>0</v>
      </c>
      <c r="H31" s="447">
        <f t="shared" si="7"/>
        <v>0</v>
      </c>
      <c r="I31" s="442">
        <f t="shared" si="7"/>
        <v>66035</v>
      </c>
      <c r="J31" s="447">
        <f t="shared" si="7"/>
        <v>588</v>
      </c>
      <c r="K31" s="447">
        <f t="shared" si="7"/>
        <v>0</v>
      </c>
      <c r="L31" s="439">
        <f t="shared" si="0"/>
        <v>179087</v>
      </c>
      <c r="M31" s="527">
        <f t="shared" si="7"/>
        <v>36461</v>
      </c>
    </row>
    <row r="32" spans="1:13" ht="28.5">
      <c r="A32" s="448" t="s">
        <v>524</v>
      </c>
      <c r="B32" s="447"/>
      <c r="C32" s="514">
        <v>25838</v>
      </c>
      <c r="D32" s="514"/>
      <c r="E32" s="514"/>
      <c r="F32" s="514">
        <v>1828</v>
      </c>
      <c r="G32" s="514"/>
      <c r="H32" s="447"/>
      <c r="I32" s="442">
        <v>64311</v>
      </c>
      <c r="J32" s="447"/>
      <c r="K32" s="514">
        <v>282</v>
      </c>
      <c r="L32" s="439">
        <f t="shared" si="0"/>
        <v>92259</v>
      </c>
      <c r="M32" s="449">
        <v>44685</v>
      </c>
    </row>
    <row r="33" spans="1:13" ht="15">
      <c r="A33" s="445" t="s">
        <v>358</v>
      </c>
      <c r="B33" s="447"/>
      <c r="C33" s="514"/>
      <c r="D33" s="514"/>
      <c r="E33" s="514"/>
      <c r="F33" s="514"/>
      <c r="G33" s="514"/>
      <c r="H33" s="447"/>
      <c r="I33" s="442">
        <v>1376</v>
      </c>
      <c r="J33" s="447">
        <v>0</v>
      </c>
      <c r="K33" s="514"/>
      <c r="L33" s="439">
        <f t="shared" si="0"/>
        <v>1376</v>
      </c>
      <c r="M33" s="449">
        <v>1376</v>
      </c>
    </row>
    <row r="34" spans="1:13" ht="15">
      <c r="A34" s="445" t="s">
        <v>359</v>
      </c>
      <c r="B34" s="447">
        <f>SUM(B32:B33)</f>
        <v>0</v>
      </c>
      <c r="C34" s="447">
        <f aca="true" t="shared" si="8" ref="C34:M34">SUM(C32:C33)</f>
        <v>25838</v>
      </c>
      <c r="D34" s="447">
        <f t="shared" si="8"/>
        <v>0</v>
      </c>
      <c r="E34" s="447">
        <f t="shared" si="8"/>
        <v>0</v>
      </c>
      <c r="F34" s="447">
        <f t="shared" si="8"/>
        <v>1828</v>
      </c>
      <c r="G34" s="447">
        <f t="shared" si="8"/>
        <v>0</v>
      </c>
      <c r="H34" s="447">
        <f t="shared" si="8"/>
        <v>0</v>
      </c>
      <c r="I34" s="442">
        <f t="shared" si="8"/>
        <v>65687</v>
      </c>
      <c r="J34" s="447">
        <f t="shared" si="8"/>
        <v>0</v>
      </c>
      <c r="K34" s="447">
        <f t="shared" si="8"/>
        <v>282</v>
      </c>
      <c r="L34" s="439">
        <f t="shared" si="0"/>
        <v>93635</v>
      </c>
      <c r="M34" s="527">
        <f t="shared" si="8"/>
        <v>46061</v>
      </c>
    </row>
    <row r="35" spans="1:13" ht="15">
      <c r="A35" s="445" t="s">
        <v>373</v>
      </c>
      <c r="B35" s="447"/>
      <c r="C35" s="514"/>
      <c r="D35" s="514"/>
      <c r="E35" s="514"/>
      <c r="F35" s="514"/>
      <c r="G35" s="514"/>
      <c r="H35" s="447"/>
      <c r="I35" s="442">
        <v>59924</v>
      </c>
      <c r="J35" s="447"/>
      <c r="K35" s="514"/>
      <c r="L35" s="439">
        <f t="shared" si="0"/>
        <v>59924</v>
      </c>
      <c r="M35" s="449">
        <v>46061</v>
      </c>
    </row>
    <row r="36" spans="1:13" ht="28.5">
      <c r="A36" s="440" t="s">
        <v>525</v>
      </c>
      <c r="B36" s="447">
        <v>212903</v>
      </c>
      <c r="C36" s="514">
        <v>17522</v>
      </c>
      <c r="D36" s="514">
        <v>0</v>
      </c>
      <c r="E36" s="514"/>
      <c r="F36" s="514">
        <v>10652</v>
      </c>
      <c r="G36" s="514"/>
      <c r="H36" s="447"/>
      <c r="I36" s="442">
        <v>622607</v>
      </c>
      <c r="J36" s="447">
        <v>2513</v>
      </c>
      <c r="K36" s="447"/>
      <c r="L36" s="439">
        <f t="shared" si="0"/>
        <v>866197</v>
      </c>
      <c r="M36" s="449">
        <v>166962</v>
      </c>
    </row>
    <row r="37" spans="1:13" ht="15">
      <c r="A37" s="445" t="s">
        <v>358</v>
      </c>
      <c r="B37" s="447">
        <v>-200</v>
      </c>
      <c r="C37" s="514">
        <v>1955</v>
      </c>
      <c r="D37" s="514">
        <v>200</v>
      </c>
      <c r="E37" s="514"/>
      <c r="F37" s="514"/>
      <c r="G37" s="514"/>
      <c r="H37" s="447"/>
      <c r="I37" s="442">
        <v>-1370</v>
      </c>
      <c r="J37" s="447"/>
      <c r="K37" s="447"/>
      <c r="L37" s="439">
        <f t="shared" si="0"/>
        <v>585</v>
      </c>
      <c r="M37" s="449">
        <v>-1370</v>
      </c>
    </row>
    <row r="38" spans="1:13" ht="15">
      <c r="A38" s="445" t="s">
        <v>359</v>
      </c>
      <c r="B38" s="447">
        <f>SUM(B36:B37)</f>
        <v>212703</v>
      </c>
      <c r="C38" s="447">
        <f aca="true" t="shared" si="9" ref="C38:M38">SUM(C36:C37)</f>
        <v>19477</v>
      </c>
      <c r="D38" s="447">
        <f t="shared" si="9"/>
        <v>200</v>
      </c>
      <c r="E38" s="447">
        <f t="shared" si="9"/>
        <v>0</v>
      </c>
      <c r="F38" s="447">
        <f t="shared" si="9"/>
        <v>10652</v>
      </c>
      <c r="G38" s="447">
        <f t="shared" si="9"/>
        <v>0</v>
      </c>
      <c r="H38" s="447">
        <f t="shared" si="9"/>
        <v>0</v>
      </c>
      <c r="I38" s="442">
        <f t="shared" si="9"/>
        <v>621237</v>
      </c>
      <c r="J38" s="447">
        <f t="shared" si="9"/>
        <v>2513</v>
      </c>
      <c r="K38" s="447">
        <f t="shared" si="9"/>
        <v>0</v>
      </c>
      <c r="L38" s="439">
        <f t="shared" si="0"/>
        <v>866782</v>
      </c>
      <c r="M38" s="527">
        <f t="shared" si="9"/>
        <v>165592</v>
      </c>
    </row>
    <row r="39" spans="1:13" ht="15.75" thickBot="1">
      <c r="A39" s="535" t="s">
        <v>60</v>
      </c>
      <c r="B39" s="446"/>
      <c r="C39" s="517"/>
      <c r="D39" s="517"/>
      <c r="E39" s="517"/>
      <c r="F39" s="517"/>
      <c r="G39" s="517"/>
      <c r="H39" s="446"/>
      <c r="I39" s="518">
        <v>165592</v>
      </c>
      <c r="J39" s="446"/>
      <c r="K39" s="517"/>
      <c r="L39" s="564">
        <f t="shared" si="0"/>
        <v>165592</v>
      </c>
      <c r="M39" s="443">
        <v>165592</v>
      </c>
    </row>
    <row r="40" spans="1:13" s="2" customFormat="1" ht="15">
      <c r="A40" s="519" t="s">
        <v>20</v>
      </c>
      <c r="B40" s="523">
        <f>B5+B9+B13+B17+B21+B25+B29+B32+B36</f>
        <v>403662</v>
      </c>
      <c r="C40" s="520">
        <f aca="true" t="shared" si="10" ref="C40:M40">C5+C9+C13+C17+C21+C25+C29+C32+C36</f>
        <v>492075</v>
      </c>
      <c r="D40" s="520">
        <f t="shared" si="10"/>
        <v>0</v>
      </c>
      <c r="E40" s="520">
        <f t="shared" si="10"/>
        <v>0</v>
      </c>
      <c r="F40" s="520">
        <f t="shared" si="10"/>
        <v>160509</v>
      </c>
      <c r="G40" s="520">
        <f t="shared" si="10"/>
        <v>1000</v>
      </c>
      <c r="H40" s="520">
        <f t="shared" si="10"/>
        <v>0</v>
      </c>
      <c r="I40" s="520">
        <f t="shared" si="10"/>
        <v>1985298</v>
      </c>
      <c r="J40" s="520">
        <f t="shared" si="10"/>
        <v>15884</v>
      </c>
      <c r="K40" s="520">
        <f t="shared" si="10"/>
        <v>5924</v>
      </c>
      <c r="L40" s="571">
        <f t="shared" si="0"/>
        <v>3064352</v>
      </c>
      <c r="M40" s="521">
        <f t="shared" si="10"/>
        <v>1027131</v>
      </c>
    </row>
    <row r="41" spans="1:13" s="2" customFormat="1" ht="15">
      <c r="A41" s="522" t="s">
        <v>358</v>
      </c>
      <c r="B41" s="516">
        <f aca="true" t="shared" si="11" ref="B41:M42">B6+B10+B14+B18+B22+B26+B30+B33+B37</f>
        <v>-200</v>
      </c>
      <c r="C41" s="516">
        <f t="shared" si="11"/>
        <v>4423</v>
      </c>
      <c r="D41" s="516">
        <f t="shared" si="11"/>
        <v>200</v>
      </c>
      <c r="E41" s="516">
        <f t="shared" si="11"/>
        <v>0</v>
      </c>
      <c r="F41" s="516">
        <f t="shared" si="11"/>
        <v>0</v>
      </c>
      <c r="G41" s="516">
        <f t="shared" si="11"/>
        <v>0</v>
      </c>
      <c r="H41" s="516">
        <f t="shared" si="11"/>
        <v>0</v>
      </c>
      <c r="I41" s="516">
        <f t="shared" si="11"/>
        <v>1929</v>
      </c>
      <c r="J41" s="516">
        <f t="shared" si="11"/>
        <v>0</v>
      </c>
      <c r="K41" s="516">
        <f t="shared" si="11"/>
        <v>0</v>
      </c>
      <c r="L41" s="516">
        <f t="shared" si="11"/>
        <v>6352</v>
      </c>
      <c r="M41" s="572">
        <f t="shared" si="11"/>
        <v>1929</v>
      </c>
    </row>
    <row r="42" spans="1:13" s="2" customFormat="1" ht="15">
      <c r="A42" s="522" t="s">
        <v>359</v>
      </c>
      <c r="B42" s="524">
        <f t="shared" si="11"/>
        <v>403462</v>
      </c>
      <c r="C42" s="524">
        <f t="shared" si="11"/>
        <v>496498</v>
      </c>
      <c r="D42" s="524">
        <f t="shared" si="11"/>
        <v>200</v>
      </c>
      <c r="E42" s="524">
        <f t="shared" si="11"/>
        <v>0</v>
      </c>
      <c r="F42" s="524">
        <f t="shared" si="11"/>
        <v>160509</v>
      </c>
      <c r="G42" s="524">
        <f t="shared" si="11"/>
        <v>1000</v>
      </c>
      <c r="H42" s="524">
        <f t="shared" si="11"/>
        <v>0</v>
      </c>
      <c r="I42" s="524">
        <f t="shared" si="11"/>
        <v>1987227</v>
      </c>
      <c r="J42" s="524">
        <f t="shared" si="11"/>
        <v>15884</v>
      </c>
      <c r="K42" s="524">
        <f t="shared" si="11"/>
        <v>5924</v>
      </c>
      <c r="L42" s="439">
        <f t="shared" si="0"/>
        <v>3070704</v>
      </c>
      <c r="M42" s="536">
        <f t="shared" si="11"/>
        <v>1029060</v>
      </c>
    </row>
    <row r="43" spans="1:13" ht="15">
      <c r="A43" s="452" t="s">
        <v>60</v>
      </c>
      <c r="B43" s="453">
        <f>SUM(B8+B12+B16+B20+B24+B28+B39+B35)</f>
        <v>28337</v>
      </c>
      <c r="C43" s="453">
        <f>SUM(C8+C12+C16+C20+C24+C28+C39+C35)</f>
        <v>87480</v>
      </c>
      <c r="D43" s="453">
        <f aca="true" t="shared" si="12" ref="D43:M43">SUM(D8+D12+D16+D20+D24+D28+D39+D35)</f>
        <v>0</v>
      </c>
      <c r="E43" s="453">
        <f t="shared" si="12"/>
        <v>0</v>
      </c>
      <c r="F43" s="453">
        <f t="shared" si="12"/>
        <v>0</v>
      </c>
      <c r="G43" s="453">
        <f t="shared" si="12"/>
        <v>0</v>
      </c>
      <c r="H43" s="453">
        <f t="shared" si="12"/>
        <v>0</v>
      </c>
      <c r="I43" s="453">
        <f t="shared" si="12"/>
        <v>1048339</v>
      </c>
      <c r="J43" s="453">
        <f t="shared" si="12"/>
        <v>0</v>
      </c>
      <c r="K43" s="453">
        <f t="shared" si="12"/>
        <v>0</v>
      </c>
      <c r="L43" s="453">
        <f t="shared" si="12"/>
        <v>1164156</v>
      </c>
      <c r="M43" s="454">
        <f t="shared" si="12"/>
        <v>992599</v>
      </c>
    </row>
    <row r="44" spans="1:13" ht="15.75" thickBot="1">
      <c r="A44" s="455" t="s">
        <v>61</v>
      </c>
      <c r="B44" s="456">
        <f>B42-B43</f>
        <v>375125</v>
      </c>
      <c r="C44" s="456">
        <f aca="true" t="shared" si="13" ref="C44:M44">C42-C43</f>
        <v>409018</v>
      </c>
      <c r="D44" s="456">
        <f t="shared" si="13"/>
        <v>200</v>
      </c>
      <c r="E44" s="456">
        <f t="shared" si="13"/>
        <v>0</v>
      </c>
      <c r="F44" s="456">
        <f t="shared" si="13"/>
        <v>160509</v>
      </c>
      <c r="G44" s="456">
        <f t="shared" si="13"/>
        <v>1000</v>
      </c>
      <c r="H44" s="456">
        <f t="shared" si="13"/>
        <v>0</v>
      </c>
      <c r="I44" s="456">
        <f t="shared" si="13"/>
        <v>938888</v>
      </c>
      <c r="J44" s="456">
        <f t="shared" si="13"/>
        <v>15884</v>
      </c>
      <c r="K44" s="456">
        <f t="shared" si="13"/>
        <v>5924</v>
      </c>
      <c r="L44" s="456">
        <f t="shared" si="13"/>
        <v>1906548</v>
      </c>
      <c r="M44" s="578">
        <f t="shared" si="13"/>
        <v>36461</v>
      </c>
    </row>
    <row r="45" spans="2:12" ht="15">
      <c r="B45" s="458"/>
      <c r="C45" s="458"/>
      <c r="D45" s="458"/>
      <c r="E45" s="458"/>
      <c r="F45" s="458"/>
      <c r="G45" s="458"/>
      <c r="H45" s="458"/>
      <c r="I45" s="459"/>
      <c r="J45" s="458"/>
      <c r="K45" s="458"/>
      <c r="L45" s="459"/>
    </row>
    <row r="46" ht="15">
      <c r="L46" s="459"/>
    </row>
  </sheetData>
  <sheetProtection/>
  <mergeCells count="9">
    <mergeCell ref="A1:A3"/>
    <mergeCell ref="B1:H1"/>
    <mergeCell ref="I1:K1"/>
    <mergeCell ref="L1:L3"/>
    <mergeCell ref="M1:M3"/>
    <mergeCell ref="B2:D2"/>
    <mergeCell ref="E2:H2"/>
    <mergeCell ref="I2:I3"/>
    <mergeCell ref="J2:K2"/>
  </mergeCells>
  <printOptions/>
  <pageMargins left="0.1968503937007874" right="0.31496062992125984" top="0.7480314960629921" bottom="0.52" header="0.31496062992125984" footer="0.31496062992125984"/>
  <pageSetup horizontalDpi="600" verticalDpi="600" orientation="landscape" paperSize="9" scale="90" r:id="rId1"/>
  <headerFooter>
    <oddHeader>&amp;C&amp;"Book Antiqua,Félkövér"&amp;11Önkormányzati költségvetési szervek
2018. évi főbb bevételei jogcím-csoportonként&amp;R&amp;"Book Antiqua,Félkövér"&amp;11 6. melléklet
ezer Ft</oddHeader>
    <oddFooter>&amp;C&amp;P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23.57421875" style="50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 thickBot="1">
      <c r="A1" s="790" t="s">
        <v>11</v>
      </c>
      <c r="B1" s="769" t="s">
        <v>45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1"/>
      <c r="P1" s="763" t="s">
        <v>19</v>
      </c>
      <c r="Q1" s="800"/>
      <c r="R1" s="796" t="s">
        <v>6</v>
      </c>
    </row>
    <row r="2" spans="1:18" ht="15" customHeight="1">
      <c r="A2" s="791"/>
      <c r="B2" s="793" t="s">
        <v>5</v>
      </c>
      <c r="C2" s="794"/>
      <c r="D2" s="794"/>
      <c r="E2" s="794"/>
      <c r="F2" s="794"/>
      <c r="G2" s="794"/>
      <c r="H2" s="794"/>
      <c r="I2" s="794"/>
      <c r="J2" s="793" t="s">
        <v>59</v>
      </c>
      <c r="K2" s="794"/>
      <c r="L2" s="794"/>
      <c r="M2" s="794"/>
      <c r="N2" s="794"/>
      <c r="O2" s="795"/>
      <c r="P2" s="749" t="s">
        <v>194</v>
      </c>
      <c r="Q2" s="744" t="s">
        <v>188</v>
      </c>
      <c r="R2" s="797"/>
    </row>
    <row r="3" spans="1:18" ht="16.5" customHeight="1">
      <c r="A3" s="791"/>
      <c r="B3" s="747" t="s">
        <v>0</v>
      </c>
      <c r="C3" s="742" t="s">
        <v>113</v>
      </c>
      <c r="D3" s="742" t="s">
        <v>7</v>
      </c>
      <c r="E3" s="742" t="s">
        <v>43</v>
      </c>
      <c r="F3" s="799" t="s">
        <v>42</v>
      </c>
      <c r="G3" s="799"/>
      <c r="H3" s="799"/>
      <c r="I3" s="799"/>
      <c r="J3" s="743" t="s">
        <v>207</v>
      </c>
      <c r="K3" s="749" t="s">
        <v>8</v>
      </c>
      <c r="L3" s="741" t="s">
        <v>57</v>
      </c>
      <c r="M3" s="741"/>
      <c r="N3" s="741"/>
      <c r="O3" s="741"/>
      <c r="P3" s="749"/>
      <c r="Q3" s="741"/>
      <c r="R3" s="797"/>
    </row>
    <row r="4" spans="1:18" ht="38.25">
      <c r="A4" s="792"/>
      <c r="B4" s="748"/>
      <c r="C4" s="744"/>
      <c r="D4" s="744"/>
      <c r="E4" s="744"/>
      <c r="F4" s="169" t="s">
        <v>206</v>
      </c>
      <c r="G4" s="40" t="s">
        <v>115</v>
      </c>
      <c r="H4" s="40" t="s">
        <v>148</v>
      </c>
      <c r="I4" s="174" t="s">
        <v>118</v>
      </c>
      <c r="J4" s="744"/>
      <c r="K4" s="748"/>
      <c r="L4" s="40" t="s">
        <v>114</v>
      </c>
      <c r="M4" s="40" t="s">
        <v>115</v>
      </c>
      <c r="N4" s="174" t="s">
        <v>118</v>
      </c>
      <c r="O4" s="174" t="s">
        <v>148</v>
      </c>
      <c r="P4" s="748"/>
      <c r="Q4" s="741"/>
      <c r="R4" s="798"/>
    </row>
    <row r="5" spans="1:18" ht="14.2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5">
        <v>18</v>
      </c>
    </row>
    <row r="6" spans="1:18" ht="28.5">
      <c r="A6" s="115" t="s">
        <v>526</v>
      </c>
      <c r="B6" s="243">
        <v>82623</v>
      </c>
      <c r="C6" s="243">
        <v>19002</v>
      </c>
      <c r="D6" s="243">
        <v>510067</v>
      </c>
      <c r="E6" s="243">
        <v>23897</v>
      </c>
      <c r="F6" s="243">
        <v>95977</v>
      </c>
      <c r="G6" s="243">
        <v>251243</v>
      </c>
      <c r="H6" s="243"/>
      <c r="I6" s="243">
        <v>16315</v>
      </c>
      <c r="J6" s="243">
        <v>3250624</v>
      </c>
      <c r="K6" s="243">
        <v>615825</v>
      </c>
      <c r="L6" s="243">
        <v>84847</v>
      </c>
      <c r="M6" s="243">
        <v>23164</v>
      </c>
      <c r="N6" s="243">
        <v>161842</v>
      </c>
      <c r="O6" s="243">
        <v>0</v>
      </c>
      <c r="P6" s="243">
        <v>44550</v>
      </c>
      <c r="Q6" s="243">
        <v>0</v>
      </c>
      <c r="R6" s="250">
        <f>SUM(B6:Q6)</f>
        <v>5179976</v>
      </c>
    </row>
    <row r="7" spans="1:18" ht="15">
      <c r="A7" s="375" t="s">
        <v>358</v>
      </c>
      <c r="B7" s="244">
        <v>987</v>
      </c>
      <c r="C7" s="244">
        <v>360</v>
      </c>
      <c r="D7" s="244">
        <v>36236</v>
      </c>
      <c r="E7" s="244">
        <v>18</v>
      </c>
      <c r="F7" s="244">
        <v>948</v>
      </c>
      <c r="G7" s="244">
        <v>50</v>
      </c>
      <c r="H7" s="244"/>
      <c r="I7" s="244">
        <v>1534</v>
      </c>
      <c r="J7" s="244">
        <v>94801</v>
      </c>
      <c r="K7" s="244">
        <v>-2057</v>
      </c>
      <c r="L7" s="244"/>
      <c r="M7" s="244"/>
      <c r="N7" s="244"/>
      <c r="O7" s="244"/>
      <c r="P7" s="244">
        <v>42904</v>
      </c>
      <c r="Q7" s="244"/>
      <c r="R7" s="247">
        <f aca="true" t="shared" si="0" ref="R7:R17">SUM(B7:Q7)</f>
        <v>175781</v>
      </c>
    </row>
    <row r="8" spans="1:18" ht="15">
      <c r="A8" s="116" t="s">
        <v>359</v>
      </c>
      <c r="B8" s="246">
        <f>SUM(B6:B7)</f>
        <v>83610</v>
      </c>
      <c r="C8" s="246">
        <f aca="true" t="shared" si="1" ref="C8:R8">SUM(C6:C7)</f>
        <v>19362</v>
      </c>
      <c r="D8" s="246">
        <f t="shared" si="1"/>
        <v>546303</v>
      </c>
      <c r="E8" s="246">
        <f t="shared" si="1"/>
        <v>23915</v>
      </c>
      <c r="F8" s="246">
        <f t="shared" si="1"/>
        <v>96925</v>
      </c>
      <c r="G8" s="246">
        <f t="shared" si="1"/>
        <v>251293</v>
      </c>
      <c r="H8" s="246">
        <f t="shared" si="1"/>
        <v>0</v>
      </c>
      <c r="I8" s="246">
        <f t="shared" si="1"/>
        <v>17849</v>
      </c>
      <c r="J8" s="246">
        <f t="shared" si="1"/>
        <v>3345425</v>
      </c>
      <c r="K8" s="246">
        <f t="shared" si="1"/>
        <v>613768</v>
      </c>
      <c r="L8" s="246">
        <f t="shared" si="1"/>
        <v>84847</v>
      </c>
      <c r="M8" s="246">
        <f t="shared" si="1"/>
        <v>23164</v>
      </c>
      <c r="N8" s="246">
        <f t="shared" si="1"/>
        <v>161842</v>
      </c>
      <c r="O8" s="246">
        <f t="shared" si="1"/>
        <v>0</v>
      </c>
      <c r="P8" s="246">
        <f t="shared" si="1"/>
        <v>87454</v>
      </c>
      <c r="Q8" s="246">
        <f t="shared" si="1"/>
        <v>0</v>
      </c>
      <c r="R8" s="251">
        <f t="shared" si="1"/>
        <v>5355757</v>
      </c>
    </row>
    <row r="9" spans="1:18" ht="17.25" customHeight="1">
      <c r="A9" s="139" t="s">
        <v>104</v>
      </c>
      <c r="B9" s="246">
        <v>23975</v>
      </c>
      <c r="C9" s="246">
        <v>4675</v>
      </c>
      <c r="D9" s="246">
        <v>208600</v>
      </c>
      <c r="E9" s="246"/>
      <c r="F9" s="246">
        <v>24233</v>
      </c>
      <c r="G9" s="246">
        <v>99222</v>
      </c>
      <c r="H9" s="246"/>
      <c r="I9" s="246"/>
      <c r="J9" s="246">
        <v>32428</v>
      </c>
      <c r="K9" s="246">
        <v>83860</v>
      </c>
      <c r="L9" s="246">
        <v>0</v>
      </c>
      <c r="M9" s="246">
        <v>0</v>
      </c>
      <c r="N9" s="246">
        <v>0</v>
      </c>
      <c r="O9" s="246">
        <v>0</v>
      </c>
      <c r="P9" s="246">
        <v>87454</v>
      </c>
      <c r="Q9" s="246">
        <v>0</v>
      </c>
      <c r="R9" s="247">
        <f t="shared" si="0"/>
        <v>564447</v>
      </c>
    </row>
    <row r="10" spans="1:18" ht="28.5">
      <c r="A10" s="139" t="s">
        <v>516</v>
      </c>
      <c r="B10" s="246">
        <v>1436036</v>
      </c>
      <c r="C10" s="246">
        <v>300358</v>
      </c>
      <c r="D10" s="246">
        <v>1036583</v>
      </c>
      <c r="E10" s="246"/>
      <c r="F10" s="246">
        <v>169</v>
      </c>
      <c r="G10" s="246">
        <v>850</v>
      </c>
      <c r="H10" s="246"/>
      <c r="I10" s="246"/>
      <c r="J10" s="246">
        <v>241240</v>
      </c>
      <c r="K10" s="246">
        <v>49116</v>
      </c>
      <c r="L10" s="246"/>
      <c r="M10" s="246"/>
      <c r="N10" s="246"/>
      <c r="O10" s="246"/>
      <c r="P10" s="246"/>
      <c r="Q10" s="246"/>
      <c r="R10" s="373">
        <f t="shared" si="0"/>
        <v>3064352</v>
      </c>
    </row>
    <row r="11" spans="1:18" ht="15">
      <c r="A11" s="116" t="s">
        <v>358</v>
      </c>
      <c r="B11" s="246">
        <v>4329</v>
      </c>
      <c r="C11" s="246">
        <v>619</v>
      </c>
      <c r="D11" s="246">
        <v>905</v>
      </c>
      <c r="E11" s="246"/>
      <c r="F11" s="246"/>
      <c r="G11" s="246"/>
      <c r="H11" s="246"/>
      <c r="I11" s="246"/>
      <c r="J11" s="246">
        <v>522</v>
      </c>
      <c r="K11" s="246">
        <v>-23</v>
      </c>
      <c r="L11" s="246"/>
      <c r="M11" s="246"/>
      <c r="N11" s="246"/>
      <c r="O11" s="246"/>
      <c r="P11" s="246"/>
      <c r="Q11" s="246"/>
      <c r="R11" s="247">
        <f t="shared" si="0"/>
        <v>6352</v>
      </c>
    </row>
    <row r="12" spans="1:18" ht="15">
      <c r="A12" s="116" t="s">
        <v>359</v>
      </c>
      <c r="B12" s="246">
        <f>SUM(B10:B11)</f>
        <v>1440365</v>
      </c>
      <c r="C12" s="246">
        <f>SUM(C10:C11)</f>
        <v>300977</v>
      </c>
      <c r="D12" s="246">
        <f>SUM(D10:D11)</f>
        <v>1037488</v>
      </c>
      <c r="E12" s="246"/>
      <c r="F12" s="246">
        <f>SUM(F10:F11)</f>
        <v>169</v>
      </c>
      <c r="G12" s="246">
        <f>SUM(G10:G11)</f>
        <v>850</v>
      </c>
      <c r="H12" s="246"/>
      <c r="I12" s="246"/>
      <c r="J12" s="246">
        <f>SUM(J10:J11)</f>
        <v>241762</v>
      </c>
      <c r="K12" s="246">
        <f>SUM(K10:K11)</f>
        <v>49093</v>
      </c>
      <c r="L12" s="246">
        <f>SUM(L10:L11)</f>
        <v>0</v>
      </c>
      <c r="M12" s="246"/>
      <c r="N12" s="246"/>
      <c r="O12" s="246"/>
      <c r="P12" s="246"/>
      <c r="Q12" s="246"/>
      <c r="R12" s="247">
        <f t="shared" si="0"/>
        <v>3070704</v>
      </c>
    </row>
    <row r="13" spans="1:18" ht="20.25" customHeight="1" thickBot="1">
      <c r="A13" s="140" t="s">
        <v>104</v>
      </c>
      <c r="B13" s="248">
        <v>701445</v>
      </c>
      <c r="C13" s="248">
        <v>146424</v>
      </c>
      <c r="D13" s="248">
        <v>314018</v>
      </c>
      <c r="E13" s="248"/>
      <c r="F13" s="248">
        <v>169</v>
      </c>
      <c r="G13" s="248"/>
      <c r="H13" s="248"/>
      <c r="I13" s="248"/>
      <c r="J13" s="248">
        <v>2100</v>
      </c>
      <c r="K13" s="248"/>
      <c r="L13" s="248"/>
      <c r="M13" s="248"/>
      <c r="N13" s="248"/>
      <c r="O13" s="248"/>
      <c r="P13" s="248"/>
      <c r="Q13" s="248"/>
      <c r="R13" s="245">
        <f t="shared" si="0"/>
        <v>1164156</v>
      </c>
    </row>
    <row r="14" spans="1:18" ht="16.5" customHeight="1">
      <c r="A14" s="111" t="s">
        <v>46</v>
      </c>
      <c r="B14" s="249">
        <f aca="true" t="shared" si="2" ref="B14:Q14">SUM(B6+B10)</f>
        <v>1518659</v>
      </c>
      <c r="C14" s="249">
        <f t="shared" si="2"/>
        <v>319360</v>
      </c>
      <c r="D14" s="249">
        <f t="shared" si="2"/>
        <v>1546650</v>
      </c>
      <c r="E14" s="249">
        <f t="shared" si="2"/>
        <v>23897</v>
      </c>
      <c r="F14" s="249">
        <f t="shared" si="2"/>
        <v>96146</v>
      </c>
      <c r="G14" s="249">
        <f t="shared" si="2"/>
        <v>252093</v>
      </c>
      <c r="H14" s="249">
        <f t="shared" si="2"/>
        <v>0</v>
      </c>
      <c r="I14" s="249">
        <f t="shared" si="2"/>
        <v>16315</v>
      </c>
      <c r="J14" s="249">
        <f t="shared" si="2"/>
        <v>3491864</v>
      </c>
      <c r="K14" s="249">
        <f t="shared" si="2"/>
        <v>664941</v>
      </c>
      <c r="L14" s="249">
        <f t="shared" si="2"/>
        <v>84847</v>
      </c>
      <c r="M14" s="249">
        <f t="shared" si="2"/>
        <v>23164</v>
      </c>
      <c r="N14" s="249">
        <f t="shared" si="2"/>
        <v>161842</v>
      </c>
      <c r="O14" s="249">
        <f t="shared" si="2"/>
        <v>0</v>
      </c>
      <c r="P14" s="249">
        <f t="shared" si="2"/>
        <v>44550</v>
      </c>
      <c r="Q14" s="249">
        <f t="shared" si="2"/>
        <v>0</v>
      </c>
      <c r="R14" s="250">
        <f t="shared" si="0"/>
        <v>8244328</v>
      </c>
    </row>
    <row r="15" spans="1:18" ht="16.5" customHeight="1">
      <c r="A15" s="116" t="s">
        <v>358</v>
      </c>
      <c r="B15" s="251">
        <f>SUM(B7+B11)</f>
        <v>5316</v>
      </c>
      <c r="C15" s="251">
        <f aca="true" t="shared" si="3" ref="C15:R15">SUM(C7+C11)</f>
        <v>979</v>
      </c>
      <c r="D15" s="251">
        <f t="shared" si="3"/>
        <v>37141</v>
      </c>
      <c r="E15" s="251">
        <f t="shared" si="3"/>
        <v>18</v>
      </c>
      <c r="F15" s="251">
        <f t="shared" si="3"/>
        <v>948</v>
      </c>
      <c r="G15" s="251">
        <f t="shared" si="3"/>
        <v>50</v>
      </c>
      <c r="H15" s="251">
        <f t="shared" si="3"/>
        <v>0</v>
      </c>
      <c r="I15" s="251">
        <f t="shared" si="3"/>
        <v>1534</v>
      </c>
      <c r="J15" s="251">
        <f t="shared" si="3"/>
        <v>95323</v>
      </c>
      <c r="K15" s="251">
        <f t="shared" si="3"/>
        <v>-2080</v>
      </c>
      <c r="L15" s="251">
        <f t="shared" si="3"/>
        <v>0</v>
      </c>
      <c r="M15" s="251">
        <f t="shared" si="3"/>
        <v>0</v>
      </c>
      <c r="N15" s="251">
        <f t="shared" si="3"/>
        <v>0</v>
      </c>
      <c r="O15" s="251">
        <f t="shared" si="3"/>
        <v>0</v>
      </c>
      <c r="P15" s="251">
        <f t="shared" si="3"/>
        <v>42904</v>
      </c>
      <c r="Q15" s="251">
        <f t="shared" si="3"/>
        <v>0</v>
      </c>
      <c r="R15" s="247">
        <f t="shared" si="3"/>
        <v>182133</v>
      </c>
    </row>
    <row r="16" spans="1:18" ht="16.5" customHeight="1">
      <c r="A16" s="375" t="s">
        <v>359</v>
      </c>
      <c r="B16" s="374">
        <f>SUM(B14:B15)</f>
        <v>1523975</v>
      </c>
      <c r="C16" s="374">
        <f aca="true" t="shared" si="4" ref="C16:R16">SUM(C14:C15)</f>
        <v>320339</v>
      </c>
      <c r="D16" s="374">
        <f t="shared" si="4"/>
        <v>1583791</v>
      </c>
      <c r="E16" s="374">
        <f t="shared" si="4"/>
        <v>23915</v>
      </c>
      <c r="F16" s="374">
        <f t="shared" si="4"/>
        <v>97094</v>
      </c>
      <c r="G16" s="374">
        <f t="shared" si="4"/>
        <v>252143</v>
      </c>
      <c r="H16" s="374">
        <f t="shared" si="4"/>
        <v>0</v>
      </c>
      <c r="I16" s="374">
        <f t="shared" si="4"/>
        <v>17849</v>
      </c>
      <c r="J16" s="374">
        <f t="shared" si="4"/>
        <v>3587187</v>
      </c>
      <c r="K16" s="374">
        <f t="shared" si="4"/>
        <v>662861</v>
      </c>
      <c r="L16" s="374">
        <f t="shared" si="4"/>
        <v>84847</v>
      </c>
      <c r="M16" s="374">
        <f t="shared" si="4"/>
        <v>23164</v>
      </c>
      <c r="N16" s="374">
        <f t="shared" si="4"/>
        <v>161842</v>
      </c>
      <c r="O16" s="374">
        <f t="shared" si="4"/>
        <v>0</v>
      </c>
      <c r="P16" s="374">
        <f t="shared" si="4"/>
        <v>87454</v>
      </c>
      <c r="Q16" s="374">
        <f t="shared" si="4"/>
        <v>0</v>
      </c>
      <c r="R16" s="373">
        <f t="shared" si="4"/>
        <v>8426461</v>
      </c>
    </row>
    <row r="17" spans="1:18" s="2" customFormat="1" ht="15">
      <c r="A17" s="116" t="s">
        <v>60</v>
      </c>
      <c r="B17" s="251">
        <f>B9+B13</f>
        <v>725420</v>
      </c>
      <c r="C17" s="251">
        <f aca="true" t="shared" si="5" ref="C17:Q17">C9+C13</f>
        <v>151099</v>
      </c>
      <c r="D17" s="251">
        <f t="shared" si="5"/>
        <v>522618</v>
      </c>
      <c r="E17" s="251">
        <f t="shared" si="5"/>
        <v>0</v>
      </c>
      <c r="F17" s="251">
        <f t="shared" si="5"/>
        <v>24402</v>
      </c>
      <c r="G17" s="251">
        <f t="shared" si="5"/>
        <v>99222</v>
      </c>
      <c r="H17" s="251">
        <f t="shared" si="5"/>
        <v>0</v>
      </c>
      <c r="I17" s="251">
        <f t="shared" si="5"/>
        <v>0</v>
      </c>
      <c r="J17" s="251">
        <f t="shared" si="5"/>
        <v>34528</v>
      </c>
      <c r="K17" s="251">
        <f t="shared" si="5"/>
        <v>83860</v>
      </c>
      <c r="L17" s="251">
        <f t="shared" si="5"/>
        <v>0</v>
      </c>
      <c r="M17" s="251">
        <f t="shared" si="5"/>
        <v>0</v>
      </c>
      <c r="N17" s="251">
        <f t="shared" si="5"/>
        <v>0</v>
      </c>
      <c r="O17" s="251">
        <f t="shared" si="5"/>
        <v>0</v>
      </c>
      <c r="P17" s="251">
        <f t="shared" si="5"/>
        <v>87454</v>
      </c>
      <c r="Q17" s="251">
        <f t="shared" si="5"/>
        <v>0</v>
      </c>
      <c r="R17" s="247">
        <f t="shared" si="0"/>
        <v>1728603</v>
      </c>
    </row>
    <row r="18" spans="1:18" s="2" customFormat="1" ht="15.75" thickBot="1">
      <c r="A18" s="117" t="s">
        <v>61</v>
      </c>
      <c r="B18" s="252">
        <f>B16-B17</f>
        <v>798555</v>
      </c>
      <c r="C18" s="252">
        <f aca="true" t="shared" si="6" ref="C18:R18">C16-C17</f>
        <v>169240</v>
      </c>
      <c r="D18" s="252">
        <f t="shared" si="6"/>
        <v>1061173</v>
      </c>
      <c r="E18" s="252">
        <f t="shared" si="6"/>
        <v>23915</v>
      </c>
      <c r="F18" s="252">
        <f t="shared" si="6"/>
        <v>72692</v>
      </c>
      <c r="G18" s="252">
        <f t="shared" si="6"/>
        <v>152921</v>
      </c>
      <c r="H18" s="252">
        <f t="shared" si="6"/>
        <v>0</v>
      </c>
      <c r="I18" s="252">
        <f t="shared" si="6"/>
        <v>17849</v>
      </c>
      <c r="J18" s="252">
        <f t="shared" si="6"/>
        <v>3552659</v>
      </c>
      <c r="K18" s="252">
        <f t="shared" si="6"/>
        <v>579001</v>
      </c>
      <c r="L18" s="252">
        <f t="shared" si="6"/>
        <v>84847</v>
      </c>
      <c r="M18" s="252">
        <f t="shared" si="6"/>
        <v>23164</v>
      </c>
      <c r="N18" s="252">
        <f t="shared" si="6"/>
        <v>161842</v>
      </c>
      <c r="O18" s="252">
        <f t="shared" si="6"/>
        <v>0</v>
      </c>
      <c r="P18" s="252">
        <f t="shared" si="6"/>
        <v>0</v>
      </c>
      <c r="Q18" s="252">
        <f t="shared" si="6"/>
        <v>0</v>
      </c>
      <c r="R18" s="253">
        <f t="shared" si="6"/>
        <v>6697858</v>
      </c>
    </row>
    <row r="22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4330708661417323" right="0.15748031496062992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2018.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3" sqref="I51:I53"/>
    </sheetView>
  </sheetViews>
  <sheetFormatPr defaultColWidth="9.140625" defaultRowHeight="12.75"/>
  <cols>
    <col min="1" max="1" width="24.00390625" style="626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10.0039062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768" t="s">
        <v>112</v>
      </c>
      <c r="B1" s="804" t="s">
        <v>45</v>
      </c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6"/>
      <c r="P1" s="810" t="s">
        <v>19</v>
      </c>
      <c r="Q1" s="811"/>
      <c r="R1" s="812"/>
      <c r="S1" s="796" t="s">
        <v>6</v>
      </c>
    </row>
    <row r="2" spans="1:19" ht="13.5" customHeight="1">
      <c r="A2" s="739"/>
      <c r="B2" s="807" t="s">
        <v>5</v>
      </c>
      <c r="C2" s="808"/>
      <c r="D2" s="808"/>
      <c r="E2" s="808"/>
      <c r="F2" s="808"/>
      <c r="G2" s="808"/>
      <c r="H2" s="808"/>
      <c r="I2" s="809"/>
      <c r="J2" s="813" t="s">
        <v>59</v>
      </c>
      <c r="K2" s="814"/>
      <c r="L2" s="814"/>
      <c r="M2" s="814"/>
      <c r="N2" s="814"/>
      <c r="O2" s="815"/>
      <c r="P2" s="741" t="s">
        <v>189</v>
      </c>
      <c r="Q2" s="747" t="s">
        <v>190</v>
      </c>
      <c r="R2" s="741" t="s">
        <v>188</v>
      </c>
      <c r="S2" s="797"/>
    </row>
    <row r="3" spans="1:19" ht="20.25" customHeight="1">
      <c r="A3" s="739"/>
      <c r="B3" s="747" t="s">
        <v>0</v>
      </c>
      <c r="C3" s="742" t="s">
        <v>113</v>
      </c>
      <c r="D3" s="742" t="s">
        <v>7</v>
      </c>
      <c r="E3" s="742" t="s">
        <v>43</v>
      </c>
      <c r="F3" s="801" t="s">
        <v>4</v>
      </c>
      <c r="G3" s="802"/>
      <c r="H3" s="802"/>
      <c r="I3" s="803"/>
      <c r="J3" s="741" t="s">
        <v>116</v>
      </c>
      <c r="K3" s="741" t="s">
        <v>117</v>
      </c>
      <c r="L3" s="741" t="s">
        <v>135</v>
      </c>
      <c r="M3" s="741"/>
      <c r="N3" s="741"/>
      <c r="O3" s="741"/>
      <c r="P3" s="741"/>
      <c r="Q3" s="749"/>
      <c r="R3" s="741"/>
      <c r="S3" s="797"/>
    </row>
    <row r="4" spans="1:19" ht="76.5">
      <c r="A4" s="740"/>
      <c r="B4" s="748"/>
      <c r="C4" s="744"/>
      <c r="D4" s="744"/>
      <c r="E4" s="744"/>
      <c r="F4" s="46" t="s">
        <v>149</v>
      </c>
      <c r="G4" s="51" t="s">
        <v>150</v>
      </c>
      <c r="H4" s="170" t="s">
        <v>118</v>
      </c>
      <c r="I4" s="170" t="s">
        <v>148</v>
      </c>
      <c r="J4" s="741"/>
      <c r="K4" s="741"/>
      <c r="L4" s="51" t="s">
        <v>151</v>
      </c>
      <c r="M4" s="51" t="s">
        <v>152</v>
      </c>
      <c r="N4" s="51" t="s">
        <v>44</v>
      </c>
      <c r="O4" s="51" t="s">
        <v>153</v>
      </c>
      <c r="P4" s="741"/>
      <c r="Q4" s="748"/>
      <c r="R4" s="741"/>
      <c r="S4" s="798"/>
    </row>
    <row r="5" spans="1:19" ht="1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62">
        <v>19</v>
      </c>
    </row>
    <row r="6" spans="1:21" s="57" customFormat="1" ht="14.25">
      <c r="A6" s="56" t="s">
        <v>81</v>
      </c>
      <c r="B6" s="266">
        <v>48930</v>
      </c>
      <c r="C6" s="266">
        <v>12241</v>
      </c>
      <c r="D6" s="266">
        <v>77828</v>
      </c>
      <c r="E6" s="266"/>
      <c r="F6" s="266"/>
      <c r="G6" s="266">
        <v>24000</v>
      </c>
      <c r="H6" s="266"/>
      <c r="I6" s="266"/>
      <c r="J6" s="266">
        <v>546</v>
      </c>
      <c r="K6" s="266">
        <v>0</v>
      </c>
      <c r="L6" s="266"/>
      <c r="M6" s="266">
        <v>1150</v>
      </c>
      <c r="N6" s="266"/>
      <c r="O6" s="266"/>
      <c r="P6" s="266"/>
      <c r="Q6" s="266"/>
      <c r="R6" s="179"/>
      <c r="S6" s="570">
        <f aca="true" t="shared" si="0" ref="S6:S42">SUM(B6:R6)</f>
        <v>164695</v>
      </c>
      <c r="T6" s="60"/>
      <c r="U6" s="59"/>
    </row>
    <row r="7" spans="1:21" s="57" customFormat="1" ht="14.25">
      <c r="A7" s="131" t="s">
        <v>358</v>
      </c>
      <c r="B7" s="133">
        <v>-195</v>
      </c>
      <c r="C7" s="133"/>
      <c r="D7" s="133">
        <v>194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376"/>
      <c r="S7" s="98">
        <f t="shared" si="0"/>
        <v>-1</v>
      </c>
      <c r="T7" s="60"/>
      <c r="U7" s="59"/>
    </row>
    <row r="8" spans="1:21" s="57" customFormat="1" ht="14.25">
      <c r="A8" s="131" t="s">
        <v>359</v>
      </c>
      <c r="B8" s="133">
        <f>SUM(B6:B7)</f>
        <v>48735</v>
      </c>
      <c r="C8" s="133">
        <f>SUM(C6:C7)</f>
        <v>12241</v>
      </c>
      <c r="D8" s="133">
        <f>SUM(D6:D7)</f>
        <v>78022</v>
      </c>
      <c r="E8" s="133"/>
      <c r="F8" s="133"/>
      <c r="G8" s="133">
        <f>SUM(G6:G7)</f>
        <v>24000</v>
      </c>
      <c r="H8" s="133"/>
      <c r="I8" s="133"/>
      <c r="J8" s="133">
        <f>SUM(J6:J7)</f>
        <v>546</v>
      </c>
      <c r="K8" s="133"/>
      <c r="L8" s="133"/>
      <c r="M8" s="133">
        <f>SUM(M6:M7)</f>
        <v>1150</v>
      </c>
      <c r="N8" s="133"/>
      <c r="O8" s="133"/>
      <c r="P8" s="133"/>
      <c r="Q8" s="133"/>
      <c r="R8" s="133"/>
      <c r="S8" s="558">
        <f>SUM(S6:S7)</f>
        <v>164694</v>
      </c>
      <c r="T8" s="60"/>
      <c r="U8" s="59"/>
    </row>
    <row r="9" spans="1:21" s="57" customFormat="1" ht="14.25">
      <c r="A9" s="131" t="s">
        <v>103</v>
      </c>
      <c r="B9" s="97">
        <v>23975</v>
      </c>
      <c r="C9" s="97">
        <v>4675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81"/>
      <c r="S9" s="98">
        <f t="shared" si="0"/>
        <v>28650</v>
      </c>
      <c r="T9" s="60"/>
      <c r="U9" s="59"/>
    </row>
    <row r="10" spans="1:20" s="57" customFormat="1" ht="14.25">
      <c r="A10" s="58" t="s">
        <v>458</v>
      </c>
      <c r="B10" s="97"/>
      <c r="C10" s="97"/>
      <c r="D10" s="97">
        <v>20300</v>
      </c>
      <c r="E10" s="97"/>
      <c r="F10" s="97"/>
      <c r="G10" s="97"/>
      <c r="H10" s="97"/>
      <c r="I10" s="97"/>
      <c r="J10" s="97">
        <v>0</v>
      </c>
      <c r="K10" s="97">
        <v>10000</v>
      </c>
      <c r="L10" s="97"/>
      <c r="M10" s="97"/>
      <c r="N10" s="97"/>
      <c r="O10" s="97"/>
      <c r="P10" s="97"/>
      <c r="Q10" s="97"/>
      <c r="R10" s="181"/>
      <c r="S10" s="98">
        <f t="shared" si="0"/>
        <v>30300</v>
      </c>
      <c r="T10" s="60"/>
    </row>
    <row r="11" spans="1:20" s="57" customFormat="1" ht="14.25">
      <c r="A11" s="131" t="s">
        <v>103</v>
      </c>
      <c r="B11" s="132"/>
      <c r="C11" s="132"/>
      <c r="D11" s="132">
        <v>20300</v>
      </c>
      <c r="E11" s="132"/>
      <c r="F11" s="132"/>
      <c r="G11" s="132"/>
      <c r="H11" s="132"/>
      <c r="I11" s="132"/>
      <c r="J11" s="132"/>
      <c r="K11" s="132">
        <v>10000</v>
      </c>
      <c r="L11" s="132"/>
      <c r="M11" s="132"/>
      <c r="N11" s="132"/>
      <c r="O11" s="132"/>
      <c r="P11" s="97"/>
      <c r="Q11" s="132"/>
      <c r="R11" s="200"/>
      <c r="S11" s="98">
        <f t="shared" si="0"/>
        <v>30300</v>
      </c>
      <c r="T11" s="60"/>
    </row>
    <row r="12" spans="1:21" s="57" customFormat="1" ht="26.25">
      <c r="A12" s="58" t="s">
        <v>88</v>
      </c>
      <c r="B12" s="97"/>
      <c r="C12" s="97"/>
      <c r="D12" s="97">
        <v>124247</v>
      </c>
      <c r="E12" s="97"/>
      <c r="F12" s="97"/>
      <c r="G12" s="97"/>
      <c r="H12" s="97"/>
      <c r="I12" s="97"/>
      <c r="J12" s="97">
        <v>218700</v>
      </c>
      <c r="K12" s="97">
        <v>72077</v>
      </c>
      <c r="L12" s="97"/>
      <c r="M12" s="97">
        <v>11609</v>
      </c>
      <c r="N12" s="97"/>
      <c r="O12" s="97"/>
      <c r="P12" s="97"/>
      <c r="Q12" s="97"/>
      <c r="R12" s="181"/>
      <c r="S12" s="98">
        <f t="shared" si="0"/>
        <v>426633</v>
      </c>
      <c r="T12" s="60"/>
      <c r="U12" s="59"/>
    </row>
    <row r="13" spans="1:21" s="57" customFormat="1" ht="14.25">
      <c r="A13" s="131" t="s">
        <v>358</v>
      </c>
      <c r="B13" s="97"/>
      <c r="C13" s="97"/>
      <c r="D13" s="97">
        <v>1972</v>
      </c>
      <c r="E13" s="97"/>
      <c r="F13" s="97"/>
      <c r="G13" s="97"/>
      <c r="H13" s="97"/>
      <c r="I13" s="97"/>
      <c r="J13" s="97"/>
      <c r="K13" s="97">
        <v>-1972</v>
      </c>
      <c r="L13" s="97"/>
      <c r="M13" s="97"/>
      <c r="N13" s="97"/>
      <c r="O13" s="97"/>
      <c r="P13" s="97"/>
      <c r="Q13" s="97"/>
      <c r="R13" s="181"/>
      <c r="S13" s="98">
        <f t="shared" si="0"/>
        <v>0</v>
      </c>
      <c r="T13" s="60"/>
      <c r="U13" s="59"/>
    </row>
    <row r="14" spans="1:21" s="57" customFormat="1" ht="14.25">
      <c r="A14" s="131" t="s">
        <v>359</v>
      </c>
      <c r="B14" s="97"/>
      <c r="C14" s="97"/>
      <c r="D14" s="97">
        <f>SUM(D12:D13)</f>
        <v>126219</v>
      </c>
      <c r="E14" s="97"/>
      <c r="F14" s="97"/>
      <c r="G14" s="97"/>
      <c r="H14" s="97"/>
      <c r="I14" s="97"/>
      <c r="J14" s="97">
        <f>SUM(J12:J13)</f>
        <v>218700</v>
      </c>
      <c r="K14" s="97">
        <f>SUM(K12:K13)</f>
        <v>70105</v>
      </c>
      <c r="L14" s="97">
        <f>SUM(L12:L13)</f>
        <v>0</v>
      </c>
      <c r="M14" s="97">
        <f>SUM(M12:M13)</f>
        <v>11609</v>
      </c>
      <c r="N14" s="97"/>
      <c r="O14" s="97"/>
      <c r="P14" s="97"/>
      <c r="Q14" s="97"/>
      <c r="R14" s="181"/>
      <c r="S14" s="98">
        <f t="shared" si="0"/>
        <v>426633</v>
      </c>
      <c r="T14" s="60"/>
      <c r="U14" s="59"/>
    </row>
    <row r="15" spans="1:21" s="57" customFormat="1" ht="14.25">
      <c r="A15" s="58" t="s">
        <v>322</v>
      </c>
      <c r="B15" s="97"/>
      <c r="C15" s="97"/>
      <c r="D15" s="97"/>
      <c r="E15" s="97"/>
      <c r="F15" s="97"/>
      <c r="G15" s="97"/>
      <c r="H15" s="97"/>
      <c r="I15" s="97"/>
      <c r="J15" s="97">
        <v>11000</v>
      </c>
      <c r="K15" s="97"/>
      <c r="L15" s="97"/>
      <c r="M15" s="97"/>
      <c r="N15" s="97"/>
      <c r="O15" s="97"/>
      <c r="P15" s="97"/>
      <c r="Q15" s="97"/>
      <c r="R15" s="181"/>
      <c r="S15" s="98">
        <f t="shared" si="0"/>
        <v>11000</v>
      </c>
      <c r="T15" s="60"/>
      <c r="U15" s="59"/>
    </row>
    <row r="16" spans="1:21" s="57" customFormat="1" ht="14.25">
      <c r="A16" s="131" t="s">
        <v>358</v>
      </c>
      <c r="B16" s="97"/>
      <c r="C16" s="97"/>
      <c r="D16" s="97">
        <v>5</v>
      </c>
      <c r="E16" s="97"/>
      <c r="F16" s="97"/>
      <c r="G16" s="97"/>
      <c r="H16" s="97"/>
      <c r="I16" s="97"/>
      <c r="J16" s="97">
        <v>-5</v>
      </c>
      <c r="K16" s="97"/>
      <c r="L16" s="97"/>
      <c r="M16" s="97"/>
      <c r="N16" s="97"/>
      <c r="O16" s="97"/>
      <c r="P16" s="97"/>
      <c r="Q16" s="97"/>
      <c r="R16" s="181"/>
      <c r="S16" s="98">
        <f t="shared" si="0"/>
        <v>0</v>
      </c>
      <c r="T16" s="60"/>
      <c r="U16" s="59"/>
    </row>
    <row r="17" spans="1:21" s="57" customFormat="1" ht="14.25">
      <c r="A17" s="131" t="s">
        <v>359</v>
      </c>
      <c r="B17" s="97"/>
      <c r="C17" s="97"/>
      <c r="D17" s="97">
        <f>SUM(D15:D16)</f>
        <v>5</v>
      </c>
      <c r="E17" s="97"/>
      <c r="F17" s="97"/>
      <c r="G17" s="97"/>
      <c r="H17" s="97"/>
      <c r="I17" s="97"/>
      <c r="J17" s="97">
        <f>SUM(J15:J16)</f>
        <v>10995</v>
      </c>
      <c r="K17" s="97"/>
      <c r="L17" s="97"/>
      <c r="M17" s="97"/>
      <c r="N17" s="97"/>
      <c r="O17" s="97"/>
      <c r="P17" s="97"/>
      <c r="Q17" s="97"/>
      <c r="R17" s="181"/>
      <c r="S17" s="98">
        <f t="shared" si="0"/>
        <v>11000</v>
      </c>
      <c r="T17" s="60"/>
      <c r="U17" s="59"/>
    </row>
    <row r="18" spans="1:21" s="57" customFormat="1" ht="14.25">
      <c r="A18" s="58" t="s">
        <v>244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>
        <v>44550</v>
      </c>
      <c r="R18" s="181"/>
      <c r="S18" s="98">
        <f t="shared" si="0"/>
        <v>44550</v>
      </c>
      <c r="T18" s="60"/>
      <c r="U18" s="59"/>
    </row>
    <row r="19" spans="1:21" s="57" customFormat="1" ht="14.25">
      <c r="A19" s="131" t="s">
        <v>358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>
        <v>42904</v>
      </c>
      <c r="R19" s="181"/>
      <c r="S19" s="98">
        <f t="shared" si="0"/>
        <v>42904</v>
      </c>
      <c r="T19" s="60"/>
      <c r="U19" s="59"/>
    </row>
    <row r="20" spans="1:21" s="57" customFormat="1" ht="14.25">
      <c r="A20" s="131" t="s">
        <v>359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>
        <f>SUM(Q18:Q19)</f>
        <v>87454</v>
      </c>
      <c r="R20" s="181"/>
      <c r="S20" s="98">
        <f t="shared" si="0"/>
        <v>87454</v>
      </c>
      <c r="T20" s="60"/>
      <c r="U20" s="59"/>
    </row>
    <row r="21" spans="1:21" s="57" customFormat="1" ht="14.25">
      <c r="A21" s="131" t="s">
        <v>205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>
        <v>87454</v>
      </c>
      <c r="R21" s="181"/>
      <c r="S21" s="98">
        <f t="shared" si="0"/>
        <v>87454</v>
      </c>
      <c r="T21" s="60"/>
      <c r="U21" s="59"/>
    </row>
    <row r="22" spans="1:21" s="57" customFormat="1" ht="14.25">
      <c r="A22" s="58" t="s">
        <v>490</v>
      </c>
      <c r="B22" s="97"/>
      <c r="C22" s="97"/>
      <c r="D22" s="97"/>
      <c r="E22" s="97"/>
      <c r="F22" s="97">
        <v>2575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81"/>
      <c r="S22" s="98">
        <f t="shared" si="0"/>
        <v>2575</v>
      </c>
      <c r="T22" s="60"/>
      <c r="U22" s="59"/>
    </row>
    <row r="23" spans="1:21" s="57" customFormat="1" ht="14.25">
      <c r="A23" s="131" t="s">
        <v>103</v>
      </c>
      <c r="B23" s="97"/>
      <c r="C23" s="97"/>
      <c r="D23" s="97"/>
      <c r="E23" s="97"/>
      <c r="F23" s="97">
        <v>2575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181"/>
      <c r="S23" s="98">
        <f t="shared" si="0"/>
        <v>2575</v>
      </c>
      <c r="T23" s="60"/>
      <c r="U23" s="59"/>
    </row>
    <row r="24" spans="1:21" s="57" customFormat="1" ht="14.25">
      <c r="A24" s="58" t="s">
        <v>459</v>
      </c>
      <c r="B24" s="97"/>
      <c r="C24" s="97"/>
      <c r="D24" s="97"/>
      <c r="E24" s="97"/>
      <c r="F24" s="264">
        <v>91602</v>
      </c>
      <c r="G24" s="264"/>
      <c r="H24" s="264"/>
      <c r="I24" s="264"/>
      <c r="J24" s="264"/>
      <c r="K24" s="264"/>
      <c r="L24" s="264">
        <v>3000</v>
      </c>
      <c r="M24" s="264"/>
      <c r="N24" s="264"/>
      <c r="O24" s="264"/>
      <c r="P24" s="264">
        <v>1985298</v>
      </c>
      <c r="Q24" s="97"/>
      <c r="R24" s="181"/>
      <c r="S24" s="265">
        <f t="shared" si="0"/>
        <v>2079900</v>
      </c>
      <c r="T24" s="60"/>
      <c r="U24" s="59"/>
    </row>
    <row r="25" spans="1:21" s="57" customFormat="1" ht="14.25">
      <c r="A25" s="131" t="s">
        <v>358</v>
      </c>
      <c r="B25" s="97"/>
      <c r="C25" s="97"/>
      <c r="D25" s="97"/>
      <c r="E25" s="97"/>
      <c r="F25" s="264">
        <v>948</v>
      </c>
      <c r="G25" s="264"/>
      <c r="H25" s="264"/>
      <c r="I25" s="264"/>
      <c r="J25" s="264"/>
      <c r="K25" s="264"/>
      <c r="L25" s="264"/>
      <c r="M25" s="264"/>
      <c r="N25" s="264"/>
      <c r="O25" s="264"/>
      <c r="P25" s="264">
        <v>1929</v>
      </c>
      <c r="Q25" s="97"/>
      <c r="R25" s="181"/>
      <c r="S25" s="265">
        <f t="shared" si="0"/>
        <v>2877</v>
      </c>
      <c r="T25" s="60"/>
      <c r="U25" s="59"/>
    </row>
    <row r="26" spans="1:21" s="57" customFormat="1" ht="14.25">
      <c r="A26" s="131" t="s">
        <v>359</v>
      </c>
      <c r="B26" s="97"/>
      <c r="C26" s="97"/>
      <c r="D26" s="97"/>
      <c r="E26" s="97"/>
      <c r="F26" s="264">
        <f>SUM(F24:F25)</f>
        <v>92550</v>
      </c>
      <c r="G26" s="264"/>
      <c r="H26" s="264"/>
      <c r="I26" s="264"/>
      <c r="J26" s="264"/>
      <c r="K26" s="264"/>
      <c r="L26" s="264">
        <f>SUM(L24:L25)</f>
        <v>3000</v>
      </c>
      <c r="M26" s="264"/>
      <c r="N26" s="264"/>
      <c r="O26" s="264"/>
      <c r="P26" s="264">
        <f>SUM(P24:P25)</f>
        <v>1987227</v>
      </c>
      <c r="Q26" s="97"/>
      <c r="R26" s="181"/>
      <c r="S26" s="265">
        <f t="shared" si="0"/>
        <v>2082777</v>
      </c>
      <c r="T26" s="60"/>
      <c r="U26" s="59"/>
    </row>
    <row r="27" spans="1:21" s="57" customFormat="1" ht="14.25">
      <c r="A27" s="131" t="s">
        <v>103</v>
      </c>
      <c r="B27" s="97"/>
      <c r="C27" s="97"/>
      <c r="D27" s="97"/>
      <c r="E27" s="97"/>
      <c r="F27" s="97">
        <v>21658</v>
      </c>
      <c r="G27" s="97"/>
      <c r="H27" s="97"/>
      <c r="I27" s="97"/>
      <c r="J27" s="97"/>
      <c r="K27" s="97"/>
      <c r="L27" s="97"/>
      <c r="M27" s="97"/>
      <c r="N27" s="97"/>
      <c r="O27" s="97"/>
      <c r="P27" s="97">
        <v>1048339</v>
      </c>
      <c r="Q27" s="97"/>
      <c r="R27" s="181"/>
      <c r="S27" s="182">
        <f t="shared" si="0"/>
        <v>1069997</v>
      </c>
      <c r="T27" s="60"/>
      <c r="U27" s="59"/>
    </row>
    <row r="28" spans="1:21" s="57" customFormat="1" ht="14.25">
      <c r="A28" s="58" t="s">
        <v>240</v>
      </c>
      <c r="B28" s="97"/>
      <c r="C28" s="97"/>
      <c r="D28" s="97">
        <v>1500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181"/>
      <c r="S28" s="182">
        <f t="shared" si="0"/>
        <v>1500</v>
      </c>
      <c r="T28" s="60"/>
      <c r="U28" s="59"/>
    </row>
    <row r="29" spans="1:21" s="57" customFormat="1" ht="14.25">
      <c r="A29" s="131" t="s">
        <v>358</v>
      </c>
      <c r="B29" s="97">
        <v>535</v>
      </c>
      <c r="C29" s="97">
        <v>200</v>
      </c>
      <c r="D29" s="97">
        <v>-735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181"/>
      <c r="S29" s="182">
        <f t="shared" si="0"/>
        <v>0</v>
      </c>
      <c r="T29" s="60"/>
      <c r="U29" s="59"/>
    </row>
    <row r="30" spans="1:21" s="57" customFormat="1" ht="14.25">
      <c r="A30" s="131" t="s">
        <v>359</v>
      </c>
      <c r="B30" s="97">
        <f>SUM(B28:B29)</f>
        <v>535</v>
      </c>
      <c r="C30" s="97">
        <f>SUM(C28:C29)</f>
        <v>200</v>
      </c>
      <c r="D30" s="97">
        <f>SUM(D28:D29)</f>
        <v>765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181"/>
      <c r="S30" s="182">
        <f t="shared" si="0"/>
        <v>1500</v>
      </c>
      <c r="T30" s="60"/>
      <c r="U30" s="59"/>
    </row>
    <row r="31" spans="1:21" s="57" customFormat="1" ht="14.25">
      <c r="A31" s="58" t="s">
        <v>84</v>
      </c>
      <c r="B31" s="97">
        <v>4092</v>
      </c>
      <c r="C31" s="97">
        <v>464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181"/>
      <c r="S31" s="182">
        <f t="shared" si="0"/>
        <v>4556</v>
      </c>
      <c r="T31" s="60"/>
      <c r="U31" s="59"/>
    </row>
    <row r="32" spans="1:21" s="57" customFormat="1" ht="14.25">
      <c r="A32" s="131" t="s">
        <v>358</v>
      </c>
      <c r="B32" s="133">
        <v>297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97"/>
      <c r="Q32" s="133"/>
      <c r="R32" s="376"/>
      <c r="S32" s="182">
        <f t="shared" si="0"/>
        <v>297</v>
      </c>
      <c r="T32" s="60"/>
      <c r="U32" s="59"/>
    </row>
    <row r="33" spans="1:21" s="57" customFormat="1" ht="14.25">
      <c r="A33" s="131" t="s">
        <v>359</v>
      </c>
      <c r="B33" s="133">
        <f>SUM(B31:B32)</f>
        <v>4389</v>
      </c>
      <c r="C33" s="133">
        <f>SUM(C31:C32)</f>
        <v>464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97"/>
      <c r="Q33" s="133"/>
      <c r="R33" s="376"/>
      <c r="S33" s="182">
        <f t="shared" si="0"/>
        <v>4853</v>
      </c>
      <c r="T33" s="60"/>
      <c r="U33" s="59"/>
    </row>
    <row r="34" spans="1:21" s="57" customFormat="1" ht="15" thickBot="1">
      <c r="A34" s="674" t="s">
        <v>85</v>
      </c>
      <c r="B34" s="675"/>
      <c r="C34" s="675"/>
      <c r="D34" s="675">
        <v>1500</v>
      </c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19"/>
      <c r="Q34" s="675"/>
      <c r="R34" s="675"/>
      <c r="S34" s="676">
        <f t="shared" si="0"/>
        <v>1500</v>
      </c>
      <c r="T34" s="60"/>
      <c r="U34" s="61"/>
    </row>
    <row r="35" spans="1:21" s="57" customFormat="1" ht="14.25">
      <c r="A35" s="56" t="s">
        <v>187</v>
      </c>
      <c r="B35" s="266"/>
      <c r="C35" s="266"/>
      <c r="D35" s="266">
        <v>2551</v>
      </c>
      <c r="E35" s="266"/>
      <c r="F35" s="266"/>
      <c r="G35" s="266"/>
      <c r="H35" s="266"/>
      <c r="I35" s="266"/>
      <c r="J35" s="266">
        <v>171437</v>
      </c>
      <c r="K35" s="266">
        <v>73860</v>
      </c>
      <c r="L35" s="266"/>
      <c r="M35" s="266"/>
      <c r="N35" s="266"/>
      <c r="O35" s="266"/>
      <c r="P35" s="266"/>
      <c r="Q35" s="266"/>
      <c r="R35" s="179"/>
      <c r="S35" s="622">
        <f t="shared" si="0"/>
        <v>247848</v>
      </c>
      <c r="T35" s="60"/>
      <c r="U35" s="59"/>
    </row>
    <row r="36" spans="1:21" s="57" customFormat="1" ht="14.25">
      <c r="A36" s="131" t="s">
        <v>358</v>
      </c>
      <c r="B36" s="97"/>
      <c r="C36" s="97"/>
      <c r="D36" s="97">
        <v>35097</v>
      </c>
      <c r="E36" s="97"/>
      <c r="F36" s="97"/>
      <c r="G36" s="97"/>
      <c r="H36" s="97"/>
      <c r="I36" s="97"/>
      <c r="J36" s="97">
        <v>-35097</v>
      </c>
      <c r="K36" s="97"/>
      <c r="L36" s="97"/>
      <c r="M36" s="97"/>
      <c r="N36" s="97"/>
      <c r="O36" s="97"/>
      <c r="P36" s="97"/>
      <c r="Q36" s="97"/>
      <c r="R36" s="181"/>
      <c r="S36" s="182">
        <f t="shared" si="0"/>
        <v>0</v>
      </c>
      <c r="T36" s="60"/>
      <c r="U36" s="59"/>
    </row>
    <row r="37" spans="1:21" s="57" customFormat="1" ht="14.25">
      <c r="A37" s="131" t="s">
        <v>359</v>
      </c>
      <c r="B37" s="97"/>
      <c r="C37" s="97"/>
      <c r="D37" s="97">
        <f>SUM(D35:D36)</f>
        <v>37648</v>
      </c>
      <c r="E37" s="97"/>
      <c r="F37" s="97"/>
      <c r="G37" s="97"/>
      <c r="H37" s="97"/>
      <c r="I37" s="97"/>
      <c r="J37" s="97">
        <f>SUM(J35:J36)</f>
        <v>136340</v>
      </c>
      <c r="K37" s="97">
        <f>SUM(K35:K36)</f>
        <v>73860</v>
      </c>
      <c r="L37" s="97"/>
      <c r="M37" s="97"/>
      <c r="N37" s="97"/>
      <c r="O37" s="97"/>
      <c r="P37" s="97"/>
      <c r="Q37" s="97"/>
      <c r="R37" s="181"/>
      <c r="S37" s="182">
        <f t="shared" si="0"/>
        <v>247848</v>
      </c>
      <c r="T37" s="60"/>
      <c r="U37" s="59"/>
    </row>
    <row r="38" spans="1:21" s="57" customFormat="1" ht="14.25">
      <c r="A38" s="131" t="s">
        <v>103</v>
      </c>
      <c r="B38" s="97"/>
      <c r="C38" s="97"/>
      <c r="D38" s="97"/>
      <c r="E38" s="97"/>
      <c r="F38" s="97"/>
      <c r="G38" s="97"/>
      <c r="H38" s="97"/>
      <c r="I38" s="97"/>
      <c r="J38" s="97"/>
      <c r="K38" s="97">
        <v>73860</v>
      </c>
      <c r="L38" s="97"/>
      <c r="M38" s="97"/>
      <c r="N38" s="97"/>
      <c r="O38" s="97"/>
      <c r="P38" s="97"/>
      <c r="Q38" s="97"/>
      <c r="R38" s="181"/>
      <c r="S38" s="182">
        <f t="shared" si="0"/>
        <v>73860</v>
      </c>
      <c r="T38" s="60"/>
      <c r="U38" s="59"/>
    </row>
    <row r="39" spans="1:21" s="57" customFormat="1" ht="14.25">
      <c r="A39" s="262" t="s">
        <v>87</v>
      </c>
      <c r="B39" s="133"/>
      <c r="C39" s="133"/>
      <c r="D39" s="133">
        <v>95470</v>
      </c>
      <c r="E39" s="133"/>
      <c r="F39" s="133"/>
      <c r="G39" s="133">
        <v>9623</v>
      </c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376"/>
      <c r="S39" s="263">
        <f t="shared" si="0"/>
        <v>105093</v>
      </c>
      <c r="T39" s="60"/>
      <c r="U39" s="59"/>
    </row>
    <row r="40" spans="1:21" s="57" customFormat="1" ht="14.25">
      <c r="A40" s="131" t="s">
        <v>103</v>
      </c>
      <c r="B40" s="97"/>
      <c r="C40" s="97"/>
      <c r="D40" s="97">
        <v>93250</v>
      </c>
      <c r="E40" s="97"/>
      <c r="F40" s="97"/>
      <c r="G40" s="97">
        <v>9623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181"/>
      <c r="S40" s="182">
        <f t="shared" si="0"/>
        <v>102873</v>
      </c>
      <c r="T40" s="60"/>
      <c r="U40" s="59"/>
    </row>
    <row r="41" spans="1:21" s="57" customFormat="1" ht="14.25">
      <c r="A41" s="199" t="s">
        <v>91</v>
      </c>
      <c r="B41" s="132"/>
      <c r="C41" s="132"/>
      <c r="D41" s="132">
        <v>23050</v>
      </c>
      <c r="E41" s="132"/>
      <c r="F41" s="132"/>
      <c r="G41" s="132">
        <v>89599</v>
      </c>
      <c r="H41" s="132"/>
      <c r="I41" s="132"/>
      <c r="J41" s="132">
        <v>144000</v>
      </c>
      <c r="K41" s="132"/>
      <c r="L41" s="132"/>
      <c r="M41" s="132"/>
      <c r="N41" s="132"/>
      <c r="O41" s="132"/>
      <c r="P41" s="132"/>
      <c r="Q41" s="132"/>
      <c r="R41" s="200"/>
      <c r="S41" s="254">
        <f t="shared" si="0"/>
        <v>256649</v>
      </c>
      <c r="T41" s="60"/>
      <c r="U41" s="59"/>
    </row>
    <row r="42" spans="1:21" s="57" customFormat="1" ht="14.25">
      <c r="A42" s="131" t="s">
        <v>103</v>
      </c>
      <c r="B42" s="110"/>
      <c r="C42" s="110"/>
      <c r="D42" s="110">
        <v>20150</v>
      </c>
      <c r="E42" s="110"/>
      <c r="F42" s="110"/>
      <c r="G42" s="110">
        <v>89599</v>
      </c>
      <c r="H42" s="110"/>
      <c r="I42" s="110"/>
      <c r="J42" s="110">
        <v>24000</v>
      </c>
      <c r="K42" s="110"/>
      <c r="L42" s="110"/>
      <c r="M42" s="110"/>
      <c r="N42" s="110"/>
      <c r="O42" s="110"/>
      <c r="P42" s="97"/>
      <c r="Q42" s="110"/>
      <c r="R42" s="180"/>
      <c r="S42" s="182">
        <f t="shared" si="0"/>
        <v>133749</v>
      </c>
      <c r="T42" s="60"/>
      <c r="U42" s="59"/>
    </row>
    <row r="43" spans="1:21" s="57" customFormat="1" ht="14.25">
      <c r="A43" s="58" t="s">
        <v>86</v>
      </c>
      <c r="B43" s="97"/>
      <c r="C43" s="97"/>
      <c r="D43" s="97">
        <v>500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181"/>
      <c r="S43" s="182">
        <f aca="true" t="shared" si="1" ref="S43:S54">SUM(B43:R43)</f>
        <v>500</v>
      </c>
      <c r="T43" s="60"/>
      <c r="U43" s="59"/>
    </row>
    <row r="44" spans="1:21" s="57" customFormat="1" ht="14.25">
      <c r="A44" s="131" t="s">
        <v>103</v>
      </c>
      <c r="B44" s="97"/>
      <c r="C44" s="97"/>
      <c r="D44" s="97">
        <v>500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81"/>
      <c r="S44" s="182">
        <f t="shared" si="1"/>
        <v>500</v>
      </c>
      <c r="T44" s="60"/>
      <c r="U44" s="59"/>
    </row>
    <row r="45" spans="1:21" s="57" customFormat="1" ht="14.25">
      <c r="A45" s="262" t="s">
        <v>219</v>
      </c>
      <c r="B45" s="133">
        <v>8500</v>
      </c>
      <c r="C45" s="133">
        <v>697</v>
      </c>
      <c r="D45" s="133">
        <v>22580</v>
      </c>
      <c r="E45" s="133"/>
      <c r="F45" s="133"/>
      <c r="G45" s="133"/>
      <c r="H45" s="133"/>
      <c r="I45" s="133"/>
      <c r="J45" s="133">
        <v>2690301</v>
      </c>
      <c r="K45" s="133">
        <v>34645</v>
      </c>
      <c r="L45" s="133"/>
      <c r="M45" s="133"/>
      <c r="N45" s="133"/>
      <c r="O45" s="133"/>
      <c r="P45" s="133"/>
      <c r="Q45" s="133"/>
      <c r="R45" s="133"/>
      <c r="S45" s="558">
        <f t="shared" si="1"/>
        <v>2756723</v>
      </c>
      <c r="T45" s="60"/>
      <c r="U45" s="59"/>
    </row>
    <row r="46" spans="1:21" s="57" customFormat="1" ht="14.25">
      <c r="A46" s="131" t="s">
        <v>358</v>
      </c>
      <c r="B46" s="133"/>
      <c r="C46" s="133"/>
      <c r="D46" s="133"/>
      <c r="E46" s="133"/>
      <c r="F46" s="133"/>
      <c r="G46" s="133"/>
      <c r="H46" s="133"/>
      <c r="I46" s="133"/>
      <c r="J46" s="133">
        <v>129903</v>
      </c>
      <c r="K46" s="133">
        <v>-85</v>
      </c>
      <c r="L46" s="133"/>
      <c r="M46" s="133"/>
      <c r="N46" s="133"/>
      <c r="O46" s="133"/>
      <c r="P46" s="133"/>
      <c r="Q46" s="133"/>
      <c r="R46" s="133"/>
      <c r="S46" s="558">
        <f t="shared" si="1"/>
        <v>129818</v>
      </c>
      <c r="T46" s="60"/>
      <c r="U46" s="59"/>
    </row>
    <row r="47" spans="1:21" s="57" customFormat="1" ht="14.25">
      <c r="A47" s="131" t="s">
        <v>359</v>
      </c>
      <c r="B47" s="133">
        <f>SUM(B45:B46)</f>
        <v>8500</v>
      </c>
      <c r="C47" s="133">
        <f>SUM(C45:C46)</f>
        <v>697</v>
      </c>
      <c r="D47" s="133">
        <f>SUM(D45:D46)</f>
        <v>22580</v>
      </c>
      <c r="E47" s="133"/>
      <c r="F47" s="133"/>
      <c r="G47" s="133"/>
      <c r="H47" s="133"/>
      <c r="I47" s="133"/>
      <c r="J47" s="133">
        <f>SUM(J45:J46)</f>
        <v>2820204</v>
      </c>
      <c r="K47" s="133">
        <f>SUM(K45:K46)</f>
        <v>34560</v>
      </c>
      <c r="L47" s="133"/>
      <c r="M47" s="133"/>
      <c r="N47" s="133"/>
      <c r="O47" s="133"/>
      <c r="P47" s="133"/>
      <c r="Q47" s="133"/>
      <c r="R47" s="133"/>
      <c r="S47" s="558">
        <f t="shared" si="1"/>
        <v>2886541</v>
      </c>
      <c r="T47" s="60"/>
      <c r="U47" s="59"/>
    </row>
    <row r="48" spans="1:21" s="57" customFormat="1" ht="14.25">
      <c r="A48" s="131" t="s">
        <v>103</v>
      </c>
      <c r="B48" s="97"/>
      <c r="C48" s="97"/>
      <c r="D48" s="97">
        <v>100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8">
        <f t="shared" si="1"/>
        <v>100</v>
      </c>
      <c r="T48" s="60"/>
      <c r="U48" s="59"/>
    </row>
    <row r="49" spans="1:20" s="57" customFormat="1" ht="14.25">
      <c r="A49" s="262" t="s">
        <v>82</v>
      </c>
      <c r="B49" s="97"/>
      <c r="C49" s="97"/>
      <c r="D49" s="97">
        <v>56259</v>
      </c>
      <c r="E49" s="97"/>
      <c r="F49" s="97"/>
      <c r="G49" s="97"/>
      <c r="H49" s="97"/>
      <c r="I49" s="97"/>
      <c r="J49" s="97">
        <v>8428</v>
      </c>
      <c r="K49" s="97"/>
      <c r="L49" s="97"/>
      <c r="M49" s="97"/>
      <c r="N49" s="97"/>
      <c r="O49" s="97"/>
      <c r="P49" s="97"/>
      <c r="Q49" s="97"/>
      <c r="R49" s="181"/>
      <c r="S49" s="182">
        <f t="shared" si="1"/>
        <v>64687</v>
      </c>
      <c r="T49" s="60"/>
    </row>
    <row r="50" spans="1:20" s="57" customFormat="1" ht="14.25">
      <c r="A50" s="131" t="s">
        <v>103</v>
      </c>
      <c r="B50" s="97"/>
      <c r="C50" s="97"/>
      <c r="D50" s="97">
        <v>48500</v>
      </c>
      <c r="E50" s="97"/>
      <c r="F50" s="97"/>
      <c r="G50" s="97"/>
      <c r="H50" s="97"/>
      <c r="I50" s="97"/>
      <c r="J50" s="97">
        <v>8428</v>
      </c>
      <c r="K50" s="97"/>
      <c r="L50" s="97"/>
      <c r="M50" s="97"/>
      <c r="N50" s="97"/>
      <c r="O50" s="97"/>
      <c r="P50" s="97"/>
      <c r="Q50" s="97"/>
      <c r="R50" s="181"/>
      <c r="S50" s="182">
        <f t="shared" si="1"/>
        <v>56928</v>
      </c>
      <c r="T50" s="60"/>
    </row>
    <row r="51" spans="1:21" s="57" customFormat="1" ht="14.25">
      <c r="A51" s="262" t="s">
        <v>89</v>
      </c>
      <c r="B51" s="133"/>
      <c r="C51" s="133"/>
      <c r="D51" s="133">
        <v>8370</v>
      </c>
      <c r="E51" s="133"/>
      <c r="F51" s="133"/>
      <c r="G51" s="133"/>
      <c r="H51" s="133"/>
      <c r="I51" s="133"/>
      <c r="J51" s="133">
        <v>450</v>
      </c>
      <c r="K51" s="133"/>
      <c r="L51" s="133"/>
      <c r="M51" s="133"/>
      <c r="N51" s="133"/>
      <c r="O51" s="133"/>
      <c r="P51" s="133"/>
      <c r="Q51" s="133"/>
      <c r="R51" s="376"/>
      <c r="S51" s="263">
        <f t="shared" si="1"/>
        <v>8820</v>
      </c>
      <c r="T51" s="60"/>
      <c r="U51" s="59"/>
    </row>
    <row r="52" spans="1:21" s="57" customFormat="1" ht="14.25">
      <c r="A52" s="131" t="s">
        <v>103</v>
      </c>
      <c r="B52" s="97"/>
      <c r="C52" s="97"/>
      <c r="D52" s="97">
        <v>3800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181"/>
      <c r="S52" s="182">
        <f t="shared" si="1"/>
        <v>3800</v>
      </c>
      <c r="T52" s="60"/>
      <c r="U52" s="59"/>
    </row>
    <row r="53" spans="1:21" s="57" customFormat="1" ht="26.25">
      <c r="A53" s="58" t="s">
        <v>83</v>
      </c>
      <c r="B53" s="97"/>
      <c r="C53" s="97"/>
      <c r="D53" s="97">
        <v>22000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8">
        <f t="shared" si="1"/>
        <v>22000</v>
      </c>
      <c r="T53" s="60"/>
      <c r="U53" s="59"/>
    </row>
    <row r="54" spans="1:21" s="57" customFormat="1" ht="14.25">
      <c r="A54" s="131" t="s">
        <v>103</v>
      </c>
      <c r="B54" s="97"/>
      <c r="C54" s="97"/>
      <c r="D54" s="97">
        <v>22000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8">
        <f t="shared" si="1"/>
        <v>22000</v>
      </c>
      <c r="T54" s="60"/>
      <c r="U54" s="59"/>
    </row>
    <row r="55" spans="1:21" s="57" customFormat="1" ht="14.25">
      <c r="A55" s="58" t="s">
        <v>92</v>
      </c>
      <c r="B55" s="97"/>
      <c r="C55" s="97"/>
      <c r="D55" s="97">
        <v>5080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181"/>
      <c r="S55" s="182">
        <f aca="true" t="shared" si="2" ref="S55:S68">SUM(B55:R55)</f>
        <v>5080</v>
      </c>
      <c r="T55" s="60"/>
      <c r="U55" s="59"/>
    </row>
    <row r="56" spans="1:21" s="57" customFormat="1" ht="14.25">
      <c r="A56" s="131" t="s">
        <v>358</v>
      </c>
      <c r="B56" s="97"/>
      <c r="C56" s="97"/>
      <c r="D56" s="97">
        <v>213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181"/>
      <c r="S56" s="182">
        <f t="shared" si="2"/>
        <v>213</v>
      </c>
      <c r="T56" s="60"/>
      <c r="U56" s="59"/>
    </row>
    <row r="57" spans="1:21" s="57" customFormat="1" ht="14.25">
      <c r="A57" s="131" t="s">
        <v>359</v>
      </c>
      <c r="B57" s="97"/>
      <c r="C57" s="97"/>
      <c r="D57" s="97">
        <f>SUM(D55:D56)</f>
        <v>5293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181"/>
      <c r="S57" s="182">
        <f t="shared" si="2"/>
        <v>5293</v>
      </c>
      <c r="T57" s="60"/>
      <c r="U57" s="59"/>
    </row>
    <row r="58" spans="1:21" s="57" customFormat="1" ht="14.25">
      <c r="A58" s="58" t="s">
        <v>502</v>
      </c>
      <c r="B58" s="97">
        <v>50</v>
      </c>
      <c r="C58" s="97"/>
      <c r="D58" s="97">
        <v>1589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181"/>
      <c r="S58" s="182">
        <f t="shared" si="2"/>
        <v>1639</v>
      </c>
      <c r="T58" s="60"/>
      <c r="U58" s="59"/>
    </row>
    <row r="59" spans="1:21" s="57" customFormat="1" ht="14.25">
      <c r="A59" s="131" t="s">
        <v>358</v>
      </c>
      <c r="B59" s="97">
        <v>350</v>
      </c>
      <c r="C59" s="97">
        <v>160</v>
      </c>
      <c r="D59" s="97">
        <v>-510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181"/>
      <c r="S59" s="182">
        <f t="shared" si="2"/>
        <v>0</v>
      </c>
      <c r="T59" s="60"/>
      <c r="U59" s="59"/>
    </row>
    <row r="60" spans="1:21" s="57" customFormat="1" ht="14.25">
      <c r="A60" s="131" t="s">
        <v>359</v>
      </c>
      <c r="B60" s="97">
        <f>SUM(B58:B59)</f>
        <v>400</v>
      </c>
      <c r="C60" s="97">
        <f>SUM(C58:C59)</f>
        <v>160</v>
      </c>
      <c r="D60" s="97">
        <f>SUM(D58:D59)</f>
        <v>1079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81"/>
      <c r="S60" s="182">
        <f t="shared" si="2"/>
        <v>1639</v>
      </c>
      <c r="T60" s="60"/>
      <c r="U60" s="59"/>
    </row>
    <row r="61" spans="1:21" s="57" customFormat="1" ht="14.25">
      <c r="A61" s="58" t="s">
        <v>460</v>
      </c>
      <c r="B61" s="97"/>
      <c r="C61" s="97"/>
      <c r="D61" s="97"/>
      <c r="E61" s="97"/>
      <c r="F61" s="97"/>
      <c r="G61" s="264">
        <v>23577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181"/>
      <c r="S61" s="182">
        <f t="shared" si="2"/>
        <v>23577</v>
      </c>
      <c r="T61" s="60"/>
      <c r="U61" s="59"/>
    </row>
    <row r="62" spans="1:21" s="57" customFormat="1" ht="14.25">
      <c r="A62" s="131" t="s">
        <v>358</v>
      </c>
      <c r="B62" s="97"/>
      <c r="C62" s="97"/>
      <c r="D62" s="97"/>
      <c r="E62" s="97"/>
      <c r="F62" s="97"/>
      <c r="G62" s="264">
        <v>50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181"/>
      <c r="S62" s="182">
        <f t="shared" si="2"/>
        <v>50</v>
      </c>
      <c r="T62" s="60"/>
      <c r="U62" s="59"/>
    </row>
    <row r="63" spans="1:21" s="57" customFormat="1" ht="15" thickBot="1">
      <c r="A63" s="618" t="s">
        <v>359</v>
      </c>
      <c r="B63" s="619"/>
      <c r="C63" s="619"/>
      <c r="D63" s="619"/>
      <c r="E63" s="619"/>
      <c r="F63" s="619"/>
      <c r="G63" s="677">
        <f>SUM(G61:G62)</f>
        <v>23627</v>
      </c>
      <c r="H63" s="619"/>
      <c r="I63" s="619"/>
      <c r="J63" s="619"/>
      <c r="K63" s="619"/>
      <c r="L63" s="619"/>
      <c r="M63" s="619"/>
      <c r="N63" s="619"/>
      <c r="O63" s="619"/>
      <c r="P63" s="619"/>
      <c r="Q63" s="619"/>
      <c r="R63" s="620"/>
      <c r="S63" s="621">
        <f t="shared" si="2"/>
        <v>23627</v>
      </c>
      <c r="T63" s="60"/>
      <c r="U63" s="59"/>
    </row>
    <row r="64" spans="1:21" s="57" customFormat="1" ht="14.25">
      <c r="A64" s="56" t="s">
        <v>192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>
        <v>4905</v>
      </c>
      <c r="N64" s="266"/>
      <c r="O64" s="266"/>
      <c r="P64" s="266"/>
      <c r="Q64" s="266"/>
      <c r="R64" s="179"/>
      <c r="S64" s="622">
        <f t="shared" si="2"/>
        <v>4905</v>
      </c>
      <c r="T64" s="60"/>
      <c r="U64" s="59"/>
    </row>
    <row r="65" spans="1:21" s="57" customFormat="1" ht="14.25">
      <c r="A65" s="262" t="s">
        <v>93</v>
      </c>
      <c r="B65" s="133"/>
      <c r="C65" s="133"/>
      <c r="D65" s="133"/>
      <c r="E65" s="133"/>
      <c r="F65" s="133"/>
      <c r="G65" s="133">
        <v>64769</v>
      </c>
      <c r="H65" s="133"/>
      <c r="J65" s="133"/>
      <c r="K65" s="133"/>
      <c r="L65" s="133"/>
      <c r="M65" s="133"/>
      <c r="N65" s="133"/>
      <c r="O65" s="133"/>
      <c r="P65" s="133"/>
      <c r="Q65" s="133"/>
      <c r="R65" s="376"/>
      <c r="S65" s="263">
        <f t="shared" si="2"/>
        <v>64769</v>
      </c>
      <c r="T65" s="60"/>
      <c r="U65" s="59"/>
    </row>
    <row r="66" spans="1:21" s="57" customFormat="1" ht="26.25">
      <c r="A66" s="58" t="s">
        <v>94</v>
      </c>
      <c r="B66" s="97"/>
      <c r="C66" s="97"/>
      <c r="D66" s="97"/>
      <c r="E66" s="97"/>
      <c r="F66" s="97"/>
      <c r="G66" s="97">
        <v>175</v>
      </c>
      <c r="H66" s="97"/>
      <c r="I66" s="97"/>
      <c r="J66" s="97"/>
      <c r="K66" s="97"/>
      <c r="L66" s="97"/>
      <c r="M66" s="264">
        <v>5500</v>
      </c>
      <c r="N66" s="97"/>
      <c r="O66" s="97"/>
      <c r="P66" s="97"/>
      <c r="Q66" s="97"/>
      <c r="R66" s="181"/>
      <c r="S66" s="182">
        <f t="shared" si="2"/>
        <v>5675</v>
      </c>
      <c r="T66" s="60"/>
      <c r="U66" s="59"/>
    </row>
    <row r="67" spans="1:21" s="57" customFormat="1" ht="26.25">
      <c r="A67" s="58" t="s">
        <v>501</v>
      </c>
      <c r="B67" s="97"/>
      <c r="C67" s="97"/>
      <c r="D67" s="97"/>
      <c r="E67" s="97"/>
      <c r="F67" s="97"/>
      <c r="G67" s="97"/>
      <c r="H67" s="97"/>
      <c r="I67" s="97"/>
      <c r="J67" s="97">
        <v>762</v>
      </c>
      <c r="K67" s="97">
        <v>281718</v>
      </c>
      <c r="L67" s="97"/>
      <c r="M67" s="264"/>
      <c r="N67" s="97"/>
      <c r="O67" s="97"/>
      <c r="Q67" s="97"/>
      <c r="R67" s="181"/>
      <c r="S67" s="182">
        <f t="shared" si="2"/>
        <v>282480</v>
      </c>
      <c r="T67" s="60"/>
      <c r="U67" s="59"/>
    </row>
    <row r="68" spans="1:21" s="57" customFormat="1" ht="26.25">
      <c r="A68" s="58" t="s">
        <v>500</v>
      </c>
      <c r="B68" s="97"/>
      <c r="C68" s="97"/>
      <c r="D68" s="97"/>
      <c r="E68" s="97"/>
      <c r="F68" s="97"/>
      <c r="G68" s="97"/>
      <c r="H68" s="97"/>
      <c r="I68" s="97"/>
      <c r="J68" s="97"/>
      <c r="K68" s="97">
        <v>3925</v>
      </c>
      <c r="L68" s="97">
        <v>81847</v>
      </c>
      <c r="M68" s="264"/>
      <c r="N68" s="97"/>
      <c r="O68" s="97"/>
      <c r="P68" s="377"/>
      <c r="Q68" s="97"/>
      <c r="R68" s="181"/>
      <c r="S68" s="182">
        <f t="shared" si="2"/>
        <v>85772</v>
      </c>
      <c r="T68" s="60"/>
      <c r="U68" s="59"/>
    </row>
    <row r="69" spans="1:21" s="57" customFormat="1" ht="14.25">
      <c r="A69" s="262" t="s">
        <v>462</v>
      </c>
      <c r="B69" s="133"/>
      <c r="C69" s="133"/>
      <c r="D69" s="559">
        <v>1000</v>
      </c>
      <c r="E69" s="133"/>
      <c r="F69" s="133"/>
      <c r="G69" s="559">
        <v>39500</v>
      </c>
      <c r="H69" s="133"/>
      <c r="I69" s="133"/>
      <c r="J69" s="133"/>
      <c r="K69" s="133">
        <v>139600</v>
      </c>
      <c r="L69" s="133"/>
      <c r="M69" s="133"/>
      <c r="N69" s="133"/>
      <c r="O69" s="133"/>
      <c r="P69" s="133"/>
      <c r="Q69" s="133"/>
      <c r="R69" s="376"/>
      <c r="S69" s="263">
        <f aca="true" t="shared" si="3" ref="S69:S77">SUM(B69:R69)</f>
        <v>180100</v>
      </c>
      <c r="T69" s="60"/>
      <c r="U69" s="59"/>
    </row>
    <row r="70" spans="1:21" s="57" customFormat="1" ht="26.25">
      <c r="A70" s="58" t="s">
        <v>461</v>
      </c>
      <c r="B70" s="97"/>
      <c r="C70" s="97"/>
      <c r="D70" s="97"/>
      <c r="E70" s="97"/>
      <c r="F70" s="97"/>
      <c r="G70" s="97"/>
      <c r="H70" s="97"/>
      <c r="I70" s="97"/>
      <c r="J70" s="264">
        <v>5000</v>
      </c>
      <c r="K70" s="97"/>
      <c r="L70" s="97"/>
      <c r="M70" s="97"/>
      <c r="N70" s="97"/>
      <c r="O70" s="97"/>
      <c r="P70" s="97"/>
      <c r="Q70" s="97"/>
      <c r="R70" s="181"/>
      <c r="S70" s="182">
        <f t="shared" si="3"/>
        <v>5000</v>
      </c>
      <c r="T70" s="60"/>
      <c r="U70" s="59"/>
    </row>
    <row r="71" spans="1:21" s="57" customFormat="1" ht="26.25">
      <c r="A71" s="58" t="s">
        <v>554</v>
      </c>
      <c r="B71" s="97"/>
      <c r="C71" s="97"/>
      <c r="D71" s="97"/>
      <c r="E71" s="97">
        <v>2747</v>
      </c>
      <c r="F71" s="97"/>
      <c r="G71" s="97"/>
      <c r="H71" s="97"/>
      <c r="I71" s="97"/>
      <c r="J71" s="264"/>
      <c r="K71" s="97"/>
      <c r="L71" s="97"/>
      <c r="M71" s="97"/>
      <c r="N71" s="97"/>
      <c r="O71" s="97"/>
      <c r="P71" s="97"/>
      <c r="Q71" s="97"/>
      <c r="R71" s="181"/>
      <c r="S71" s="182">
        <f t="shared" si="3"/>
        <v>2747</v>
      </c>
      <c r="T71" s="60"/>
      <c r="U71" s="59"/>
    </row>
    <row r="72" spans="1:21" s="57" customFormat="1" ht="14.25">
      <c r="A72" s="131" t="s">
        <v>358</v>
      </c>
      <c r="B72" s="97"/>
      <c r="C72" s="97"/>
      <c r="D72" s="97"/>
      <c r="E72" s="97">
        <v>18</v>
      </c>
      <c r="F72" s="97"/>
      <c r="G72" s="97"/>
      <c r="H72" s="97"/>
      <c r="I72" s="97"/>
      <c r="J72" s="264"/>
      <c r="K72" s="97"/>
      <c r="L72" s="97"/>
      <c r="M72" s="97"/>
      <c r="N72" s="97"/>
      <c r="O72" s="97"/>
      <c r="P72" s="97"/>
      <c r="Q72" s="97"/>
      <c r="R72" s="181"/>
      <c r="S72" s="182">
        <f t="shared" si="3"/>
        <v>18</v>
      </c>
      <c r="T72" s="60"/>
      <c r="U72" s="59"/>
    </row>
    <row r="73" spans="1:21" s="57" customFormat="1" ht="14.25">
      <c r="A73" s="131" t="s">
        <v>358</v>
      </c>
      <c r="B73" s="97"/>
      <c r="C73" s="97"/>
      <c r="D73" s="97"/>
      <c r="E73" s="97">
        <f>SUM(E71:E72)</f>
        <v>2765</v>
      </c>
      <c r="F73" s="97"/>
      <c r="G73" s="97"/>
      <c r="H73" s="97"/>
      <c r="I73" s="97"/>
      <c r="J73" s="264"/>
      <c r="K73" s="97"/>
      <c r="L73" s="97"/>
      <c r="M73" s="97"/>
      <c r="N73" s="97"/>
      <c r="O73" s="97"/>
      <c r="P73" s="97"/>
      <c r="Q73" s="97"/>
      <c r="R73" s="181"/>
      <c r="S73" s="182">
        <f t="shared" si="3"/>
        <v>2765</v>
      </c>
      <c r="T73" s="60"/>
      <c r="U73" s="59"/>
    </row>
    <row r="74" spans="1:21" s="57" customFormat="1" ht="14.25">
      <c r="A74" s="58" t="s">
        <v>243</v>
      </c>
      <c r="B74" s="97">
        <v>21051</v>
      </c>
      <c r="C74" s="97">
        <v>5600</v>
      </c>
      <c r="D74" s="97">
        <v>46243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181"/>
      <c r="S74" s="182">
        <f t="shared" si="3"/>
        <v>72894</v>
      </c>
      <c r="T74" s="60"/>
      <c r="U74" s="59"/>
    </row>
    <row r="75" spans="1:21" s="57" customFormat="1" ht="26.25">
      <c r="A75" s="58" t="s">
        <v>156</v>
      </c>
      <c r="B75" s="97"/>
      <c r="C75" s="97"/>
      <c r="D75" s="97"/>
      <c r="E75" s="264">
        <v>21150</v>
      </c>
      <c r="F75" s="264">
        <v>1800</v>
      </c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181"/>
      <c r="S75" s="182">
        <f t="shared" si="3"/>
        <v>22950</v>
      </c>
      <c r="T75" s="60"/>
      <c r="U75" s="59"/>
    </row>
    <row r="76" spans="1:21" s="57" customFormat="1" ht="14.25">
      <c r="A76" s="199" t="s">
        <v>90</v>
      </c>
      <c r="B76" s="132"/>
      <c r="C76" s="132"/>
      <c r="D76" s="132"/>
      <c r="E76" s="132"/>
      <c r="F76" s="132"/>
      <c r="G76" s="132"/>
      <c r="H76" s="132">
        <v>16315</v>
      </c>
      <c r="I76" s="132"/>
      <c r="J76" s="132"/>
      <c r="K76" s="132"/>
      <c r="L76" s="132"/>
      <c r="M76" s="132"/>
      <c r="N76" s="132">
        <v>161842</v>
      </c>
      <c r="O76" s="132"/>
      <c r="P76" s="110"/>
      <c r="Q76" s="132"/>
      <c r="R76" s="200"/>
      <c r="S76" s="254">
        <f t="shared" si="3"/>
        <v>178157</v>
      </c>
      <c r="T76" s="60"/>
      <c r="U76" s="59"/>
    </row>
    <row r="77" spans="1:21" s="57" customFormat="1" ht="14.25">
      <c r="A77" s="131" t="s">
        <v>358</v>
      </c>
      <c r="B77" s="97"/>
      <c r="C77" s="97"/>
      <c r="D77" s="97"/>
      <c r="E77" s="97"/>
      <c r="F77" s="97"/>
      <c r="G77" s="97"/>
      <c r="H77" s="97">
        <v>1534</v>
      </c>
      <c r="I77" s="97"/>
      <c r="J77" s="97"/>
      <c r="K77" s="97"/>
      <c r="L77" s="97"/>
      <c r="M77" s="97"/>
      <c r="N77" s="97"/>
      <c r="O77" s="97"/>
      <c r="P77" s="97"/>
      <c r="Q77" s="97"/>
      <c r="R77" s="409"/>
      <c r="S77" s="182">
        <f t="shared" si="3"/>
        <v>1534</v>
      </c>
      <c r="T77" s="60"/>
      <c r="U77" s="59"/>
    </row>
    <row r="78" spans="1:21" s="57" customFormat="1" ht="15" thickBot="1">
      <c r="A78" s="131" t="s">
        <v>359</v>
      </c>
      <c r="B78" s="132"/>
      <c r="C78" s="132"/>
      <c r="D78" s="132"/>
      <c r="E78" s="132"/>
      <c r="F78" s="132"/>
      <c r="G78" s="132"/>
      <c r="H78" s="132">
        <f>SUM(H76:H77)</f>
        <v>17849</v>
      </c>
      <c r="I78" s="132"/>
      <c r="J78" s="132"/>
      <c r="K78" s="132"/>
      <c r="L78" s="132"/>
      <c r="M78" s="132"/>
      <c r="N78" s="132">
        <f>SUM(N76:N77)</f>
        <v>161842</v>
      </c>
      <c r="O78" s="132"/>
      <c r="P78" s="132"/>
      <c r="Q78" s="132"/>
      <c r="R78" s="200"/>
      <c r="S78" s="254">
        <f>SUM(S76:S77)</f>
        <v>179691</v>
      </c>
      <c r="T78" s="60"/>
      <c r="U78" s="59"/>
    </row>
    <row r="79" spans="1:22" s="2" customFormat="1" ht="15.75" customHeight="1">
      <c r="A79" s="623" t="s">
        <v>46</v>
      </c>
      <c r="B79" s="130">
        <f aca="true" t="shared" si="4" ref="B79:S79">SUM(B6+B10+B12+B15+B18+B22+B24+B28+B31+B34+B35+B39+B41+B43+B45+B49+B51+B53+B55+B58+B61+B65+B64+B66+B67+B68+B69+B70+B71+B74+B76+B75)</f>
        <v>82623</v>
      </c>
      <c r="C79" s="130">
        <f t="shared" si="4"/>
        <v>19002</v>
      </c>
      <c r="D79" s="130">
        <f t="shared" si="4"/>
        <v>510067</v>
      </c>
      <c r="E79" s="130">
        <f t="shared" si="4"/>
        <v>23897</v>
      </c>
      <c r="F79" s="130">
        <f t="shared" si="4"/>
        <v>95977</v>
      </c>
      <c r="G79" s="130">
        <f t="shared" si="4"/>
        <v>251243</v>
      </c>
      <c r="H79" s="130">
        <f t="shared" si="4"/>
        <v>16315</v>
      </c>
      <c r="I79" s="130">
        <f t="shared" si="4"/>
        <v>0</v>
      </c>
      <c r="J79" s="130">
        <f t="shared" si="4"/>
        <v>3250624</v>
      </c>
      <c r="K79" s="130">
        <f t="shared" si="4"/>
        <v>615825</v>
      </c>
      <c r="L79" s="130">
        <f t="shared" si="4"/>
        <v>84847</v>
      </c>
      <c r="M79" s="130">
        <f t="shared" si="4"/>
        <v>23164</v>
      </c>
      <c r="N79" s="130">
        <f t="shared" si="4"/>
        <v>161842</v>
      </c>
      <c r="O79" s="130">
        <f t="shared" si="4"/>
        <v>0</v>
      </c>
      <c r="P79" s="130">
        <f t="shared" si="4"/>
        <v>1985298</v>
      </c>
      <c r="Q79" s="130">
        <f t="shared" si="4"/>
        <v>44550</v>
      </c>
      <c r="R79" s="130">
        <f t="shared" si="4"/>
        <v>0</v>
      </c>
      <c r="S79" s="673">
        <f t="shared" si="4"/>
        <v>7165274</v>
      </c>
      <c r="T79" s="5"/>
      <c r="U79" s="5"/>
      <c r="V79" s="5"/>
    </row>
    <row r="80" spans="1:22" s="2" customFormat="1" ht="15.75" customHeight="1">
      <c r="A80" s="371" t="s">
        <v>358</v>
      </c>
      <c r="B80" s="380">
        <f>SUM(B77+B72+B62+B56+B46+B36+B32+B25+B19+B16+B13+B7+B59+B29)</f>
        <v>987</v>
      </c>
      <c r="C80" s="380">
        <f aca="true" t="shared" si="5" ref="C80:S80">SUM(C77+C72+C62+C56+C46+C36+C32+C25+C19+C16+C13+C7+C59+C29)</f>
        <v>360</v>
      </c>
      <c r="D80" s="380">
        <f t="shared" si="5"/>
        <v>36236</v>
      </c>
      <c r="E80" s="380">
        <f t="shared" si="5"/>
        <v>18</v>
      </c>
      <c r="F80" s="380">
        <f t="shared" si="5"/>
        <v>948</v>
      </c>
      <c r="G80" s="380">
        <f t="shared" si="5"/>
        <v>50</v>
      </c>
      <c r="H80" s="380">
        <f t="shared" si="5"/>
        <v>1534</v>
      </c>
      <c r="I80" s="380">
        <f t="shared" si="5"/>
        <v>0</v>
      </c>
      <c r="J80" s="380">
        <f t="shared" si="5"/>
        <v>94801</v>
      </c>
      <c r="K80" s="380">
        <f t="shared" si="5"/>
        <v>-2057</v>
      </c>
      <c r="L80" s="380">
        <f t="shared" si="5"/>
        <v>0</v>
      </c>
      <c r="M80" s="380">
        <f t="shared" si="5"/>
        <v>0</v>
      </c>
      <c r="N80" s="380">
        <f t="shared" si="5"/>
        <v>0</v>
      </c>
      <c r="O80" s="380">
        <f t="shared" si="5"/>
        <v>0</v>
      </c>
      <c r="P80" s="380">
        <f t="shared" si="5"/>
        <v>1929</v>
      </c>
      <c r="Q80" s="380">
        <f t="shared" si="5"/>
        <v>42904</v>
      </c>
      <c r="R80" s="380">
        <f t="shared" si="5"/>
        <v>0</v>
      </c>
      <c r="S80" s="380">
        <f t="shared" si="5"/>
        <v>177710</v>
      </c>
      <c r="T80" s="5"/>
      <c r="U80" s="5"/>
      <c r="V80" s="5"/>
    </row>
    <row r="81" spans="1:22" s="2" customFormat="1" ht="15.75" customHeight="1">
      <c r="A81" s="372" t="s">
        <v>359</v>
      </c>
      <c r="B81" s="378">
        <f>SUM(B79:B80)</f>
        <v>83610</v>
      </c>
      <c r="C81" s="378">
        <f>SUM(C79:C80)</f>
        <v>19362</v>
      </c>
      <c r="D81" s="378">
        <f aca="true" t="shared" si="6" ref="D81:S81">SUM(D79:D80)</f>
        <v>546303</v>
      </c>
      <c r="E81" s="378">
        <f t="shared" si="6"/>
        <v>23915</v>
      </c>
      <c r="F81" s="378">
        <f t="shared" si="6"/>
        <v>96925</v>
      </c>
      <c r="G81" s="378">
        <f t="shared" si="6"/>
        <v>251293</v>
      </c>
      <c r="H81" s="378">
        <f t="shared" si="6"/>
        <v>17849</v>
      </c>
      <c r="I81" s="378">
        <f t="shared" si="6"/>
        <v>0</v>
      </c>
      <c r="J81" s="378">
        <f t="shared" si="6"/>
        <v>3345425</v>
      </c>
      <c r="K81" s="378">
        <f t="shared" si="6"/>
        <v>613768</v>
      </c>
      <c r="L81" s="378">
        <f t="shared" si="6"/>
        <v>84847</v>
      </c>
      <c r="M81" s="378">
        <f t="shared" si="6"/>
        <v>23164</v>
      </c>
      <c r="N81" s="378">
        <f t="shared" si="6"/>
        <v>161842</v>
      </c>
      <c r="O81" s="378">
        <f t="shared" si="6"/>
        <v>0</v>
      </c>
      <c r="P81" s="378">
        <f t="shared" si="6"/>
        <v>1987227</v>
      </c>
      <c r="Q81" s="378">
        <f t="shared" si="6"/>
        <v>87454</v>
      </c>
      <c r="R81" s="378">
        <f t="shared" si="6"/>
        <v>0</v>
      </c>
      <c r="S81" s="379">
        <f t="shared" si="6"/>
        <v>7342984</v>
      </c>
      <c r="T81" s="5"/>
      <c r="U81" s="5"/>
      <c r="V81" s="5"/>
    </row>
    <row r="82" spans="1:19" s="2" customFormat="1" ht="15">
      <c r="A82" s="624" t="s">
        <v>102</v>
      </c>
      <c r="B82" s="137">
        <f aca="true" t="shared" si="7" ref="B82:S82">SUM(B11+B42+B27+B21+B54+B50+B9+B52+B40+B38+B44+B48+B23)</f>
        <v>23975</v>
      </c>
      <c r="C82" s="137">
        <f t="shared" si="7"/>
        <v>4675</v>
      </c>
      <c r="D82" s="137">
        <f t="shared" si="7"/>
        <v>208600</v>
      </c>
      <c r="E82" s="137">
        <f t="shared" si="7"/>
        <v>0</v>
      </c>
      <c r="F82" s="137">
        <f t="shared" si="7"/>
        <v>24233</v>
      </c>
      <c r="G82" s="137">
        <f t="shared" si="7"/>
        <v>99222</v>
      </c>
      <c r="H82" s="137">
        <f t="shared" si="7"/>
        <v>0</v>
      </c>
      <c r="I82" s="137">
        <f t="shared" si="7"/>
        <v>0</v>
      </c>
      <c r="J82" s="137">
        <f t="shared" si="7"/>
        <v>32428</v>
      </c>
      <c r="K82" s="137">
        <f t="shared" si="7"/>
        <v>83860</v>
      </c>
      <c r="L82" s="137">
        <f t="shared" si="7"/>
        <v>0</v>
      </c>
      <c r="M82" s="137">
        <f t="shared" si="7"/>
        <v>0</v>
      </c>
      <c r="N82" s="137">
        <f t="shared" si="7"/>
        <v>0</v>
      </c>
      <c r="O82" s="137">
        <f t="shared" si="7"/>
        <v>0</v>
      </c>
      <c r="P82" s="137">
        <f t="shared" si="7"/>
        <v>1048339</v>
      </c>
      <c r="Q82" s="137">
        <f t="shared" si="7"/>
        <v>87454</v>
      </c>
      <c r="R82" s="137">
        <f t="shared" si="7"/>
        <v>0</v>
      </c>
      <c r="S82" s="608">
        <f t="shared" si="7"/>
        <v>1612786</v>
      </c>
    </row>
    <row r="83" spans="1:22" s="2" customFormat="1" ht="15.75" thickBot="1">
      <c r="A83" s="625" t="s">
        <v>61</v>
      </c>
      <c r="B83" s="138">
        <f>B81-B82</f>
        <v>59635</v>
      </c>
      <c r="C83" s="138">
        <f aca="true" t="shared" si="8" ref="C83:S83">C81-C82</f>
        <v>14687</v>
      </c>
      <c r="D83" s="138">
        <f t="shared" si="8"/>
        <v>337703</v>
      </c>
      <c r="E83" s="138">
        <f t="shared" si="8"/>
        <v>23915</v>
      </c>
      <c r="F83" s="138">
        <f t="shared" si="8"/>
        <v>72692</v>
      </c>
      <c r="G83" s="138">
        <f t="shared" si="8"/>
        <v>152071</v>
      </c>
      <c r="H83" s="138">
        <f t="shared" si="8"/>
        <v>17849</v>
      </c>
      <c r="I83" s="138">
        <f t="shared" si="8"/>
        <v>0</v>
      </c>
      <c r="J83" s="138">
        <f t="shared" si="8"/>
        <v>3312997</v>
      </c>
      <c r="K83" s="138">
        <f t="shared" si="8"/>
        <v>529908</v>
      </c>
      <c r="L83" s="138">
        <f t="shared" si="8"/>
        <v>84847</v>
      </c>
      <c r="M83" s="138">
        <f t="shared" si="8"/>
        <v>23164</v>
      </c>
      <c r="N83" s="138">
        <f t="shared" si="8"/>
        <v>161842</v>
      </c>
      <c r="O83" s="138">
        <f t="shared" si="8"/>
        <v>0</v>
      </c>
      <c r="P83" s="138">
        <f t="shared" si="8"/>
        <v>938888</v>
      </c>
      <c r="Q83" s="138">
        <f t="shared" si="8"/>
        <v>0</v>
      </c>
      <c r="R83" s="138">
        <f t="shared" si="8"/>
        <v>0</v>
      </c>
      <c r="S83" s="410">
        <f t="shared" si="8"/>
        <v>5730198</v>
      </c>
      <c r="V83" s="1"/>
    </row>
    <row r="87" ht="15">
      <c r="J87" s="662"/>
    </row>
  </sheetData>
  <sheetProtection/>
  <mergeCells count="17"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  <mergeCell ref="Q2:Q4"/>
    <mergeCell ref="D3:D4"/>
    <mergeCell ref="E3:E4"/>
    <mergeCell ref="J3:J4"/>
    <mergeCell ref="K3:K4"/>
    <mergeCell ref="F3:I3"/>
    <mergeCell ref="L3:O3"/>
  </mergeCells>
  <printOptions/>
  <pageMargins left="0.1968503937007874" right="0.1968503937007874" top="0.95" bottom="0.3937007874015748" header="0.36" footer="0.1968503937007874"/>
  <pageSetup horizontalDpi="600" verticalDpi="600" orientation="landscape" paperSize="9" scale="90" r:id="rId1"/>
  <headerFooter>
    <oddHeader>&amp;C&amp;"Book Antiqua,Félkövér"&amp;11Keszthely Város Önkormányzata
2018. évi főbb kiadásai jogcím-csoportonként és feladatonként&amp;R&amp;"Book Antiqua,Félkövér"8. melléklet
ezer Ft</oddHeader>
    <oddFooter>&amp;C&amp;P</oddFooter>
  </headerFooter>
  <rowBreaks count="2" manualBreakCount="2">
    <brk id="34" max="255" man="1"/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1" ySplit="4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2" sqref="F42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495" customWidth="1"/>
    <col min="8" max="8" width="12.421875" style="1" customWidth="1"/>
    <col min="9" max="10" width="8.7109375" style="1" customWidth="1"/>
    <col min="11" max="11" width="10.140625" style="1" customWidth="1"/>
    <col min="12" max="12" width="10.00390625" style="2" customWidth="1"/>
    <col min="13" max="13" width="6.8515625" style="1" customWidth="1"/>
    <col min="14" max="14" width="7.140625" style="1" customWidth="1"/>
    <col min="15" max="16384" width="9.140625" style="1" customWidth="1"/>
  </cols>
  <sheetData>
    <row r="1" spans="1:14" ht="16.5" customHeight="1">
      <c r="A1" s="826" t="s">
        <v>364</v>
      </c>
      <c r="B1" s="829" t="s">
        <v>5</v>
      </c>
      <c r="C1" s="829"/>
      <c r="D1" s="829"/>
      <c r="E1" s="829"/>
      <c r="F1" s="829"/>
      <c r="G1" s="829"/>
      <c r="H1" s="829" t="s">
        <v>374</v>
      </c>
      <c r="I1" s="829"/>
      <c r="J1" s="829"/>
      <c r="K1" s="829"/>
      <c r="L1" s="816" t="s">
        <v>6</v>
      </c>
      <c r="M1" s="816" t="s">
        <v>375</v>
      </c>
      <c r="N1" s="819" t="s">
        <v>376</v>
      </c>
    </row>
    <row r="2" spans="1:14" ht="36" customHeight="1">
      <c r="A2" s="827"/>
      <c r="B2" s="817" t="s">
        <v>0</v>
      </c>
      <c r="C2" s="817" t="s">
        <v>377</v>
      </c>
      <c r="D2" s="817" t="s">
        <v>7</v>
      </c>
      <c r="E2" s="817" t="s">
        <v>378</v>
      </c>
      <c r="F2" s="824" t="s">
        <v>4</v>
      </c>
      <c r="G2" s="825"/>
      <c r="H2" s="817" t="s">
        <v>379</v>
      </c>
      <c r="I2" s="817" t="s">
        <v>8</v>
      </c>
      <c r="J2" s="818" t="s">
        <v>453</v>
      </c>
      <c r="K2" s="817" t="s">
        <v>380</v>
      </c>
      <c r="L2" s="817"/>
      <c r="M2" s="817"/>
      <c r="N2" s="820"/>
    </row>
    <row r="3" spans="1:14" ht="56.25" customHeight="1" thickBot="1">
      <c r="A3" s="828"/>
      <c r="B3" s="822"/>
      <c r="C3" s="822"/>
      <c r="D3" s="822"/>
      <c r="E3" s="822"/>
      <c r="F3" s="460" t="s">
        <v>381</v>
      </c>
      <c r="G3" s="460" t="s">
        <v>382</v>
      </c>
      <c r="H3" s="822"/>
      <c r="I3" s="822"/>
      <c r="J3" s="823"/>
      <c r="K3" s="822"/>
      <c r="L3" s="822"/>
      <c r="M3" s="818"/>
      <c r="N3" s="821"/>
    </row>
    <row r="4" spans="1:14" ht="17.25" thickBot="1">
      <c r="A4" s="461">
        <v>1</v>
      </c>
      <c r="B4" s="462">
        <v>2</v>
      </c>
      <c r="C4" s="462">
        <v>3</v>
      </c>
      <c r="D4" s="462">
        <v>4</v>
      </c>
      <c r="E4" s="462">
        <v>5</v>
      </c>
      <c r="F4" s="462">
        <v>6</v>
      </c>
      <c r="G4" s="462">
        <v>7</v>
      </c>
      <c r="H4" s="462">
        <v>8</v>
      </c>
      <c r="I4" s="462">
        <v>9</v>
      </c>
      <c r="J4" s="463">
        <v>10</v>
      </c>
      <c r="K4" s="463">
        <v>11</v>
      </c>
      <c r="L4" s="464">
        <v>12</v>
      </c>
      <c r="M4" s="465">
        <v>13</v>
      </c>
      <c r="N4" s="466">
        <v>14</v>
      </c>
    </row>
    <row r="5" spans="1:14" ht="28.5">
      <c r="A5" s="467" t="s">
        <v>527</v>
      </c>
      <c r="B5" s="540">
        <v>229068</v>
      </c>
      <c r="C5" s="540">
        <v>47941</v>
      </c>
      <c r="D5" s="540">
        <v>50733</v>
      </c>
      <c r="E5" s="540"/>
      <c r="F5" s="540"/>
      <c r="G5" s="540"/>
      <c r="H5" s="540">
        <v>4561</v>
      </c>
      <c r="I5" s="540">
        <v>290</v>
      </c>
      <c r="J5" s="540"/>
      <c r="K5" s="540">
        <v>0</v>
      </c>
      <c r="L5" s="487">
        <f>SUM(B5:K5)</f>
        <v>332593</v>
      </c>
      <c r="M5" s="540">
        <v>53</v>
      </c>
      <c r="N5" s="541">
        <v>0</v>
      </c>
    </row>
    <row r="6" spans="1:14" ht="15">
      <c r="A6" s="472" t="s">
        <v>358</v>
      </c>
      <c r="B6" s="468">
        <v>36</v>
      </c>
      <c r="C6" s="468">
        <v>7</v>
      </c>
      <c r="D6" s="468">
        <v>-60</v>
      </c>
      <c r="E6" s="468"/>
      <c r="F6" s="468"/>
      <c r="G6" s="468"/>
      <c r="H6" s="468">
        <v>60</v>
      </c>
      <c r="I6" s="468"/>
      <c r="J6" s="468"/>
      <c r="K6" s="469"/>
      <c r="L6" s="470">
        <f>SUM(B6:K6)</f>
        <v>43</v>
      </c>
      <c r="M6" s="468"/>
      <c r="N6" s="471"/>
    </row>
    <row r="7" spans="1:14" ht="15">
      <c r="A7" s="472" t="s">
        <v>359</v>
      </c>
      <c r="B7" s="468">
        <f>SUM(B5:B6)</f>
        <v>229104</v>
      </c>
      <c r="C7" s="468">
        <f aca="true" t="shared" si="0" ref="C7:N7">SUM(C5:C6)</f>
        <v>47948</v>
      </c>
      <c r="D7" s="468">
        <f t="shared" si="0"/>
        <v>50673</v>
      </c>
      <c r="E7" s="468">
        <f t="shared" si="0"/>
        <v>0</v>
      </c>
      <c r="F7" s="468">
        <f t="shared" si="0"/>
        <v>0</v>
      </c>
      <c r="G7" s="468">
        <f t="shared" si="0"/>
        <v>0</v>
      </c>
      <c r="H7" s="468">
        <f t="shared" si="0"/>
        <v>4621</v>
      </c>
      <c r="I7" s="468">
        <f t="shared" si="0"/>
        <v>290</v>
      </c>
      <c r="J7" s="468"/>
      <c r="K7" s="468">
        <f t="shared" si="0"/>
        <v>0</v>
      </c>
      <c r="L7" s="470">
        <f aca="true" t="shared" si="1" ref="L7:L40">SUM(B7:K7)</f>
        <v>332636</v>
      </c>
      <c r="M7" s="468">
        <f t="shared" si="0"/>
        <v>53</v>
      </c>
      <c r="N7" s="542">
        <f t="shared" si="0"/>
        <v>0</v>
      </c>
    </row>
    <row r="8" spans="1:14" ht="15">
      <c r="A8" s="472" t="s">
        <v>60</v>
      </c>
      <c r="B8" s="468">
        <v>137235</v>
      </c>
      <c r="C8" s="468">
        <v>28723</v>
      </c>
      <c r="D8" s="468">
        <v>25552</v>
      </c>
      <c r="E8" s="468"/>
      <c r="F8" s="468"/>
      <c r="G8" s="468"/>
      <c r="H8" s="468"/>
      <c r="I8" s="468"/>
      <c r="J8" s="468"/>
      <c r="K8" s="469"/>
      <c r="L8" s="470">
        <f t="shared" si="1"/>
        <v>191510</v>
      </c>
      <c r="M8" s="469">
        <v>42</v>
      </c>
      <c r="N8" s="473">
        <v>0</v>
      </c>
    </row>
    <row r="9" spans="1:16" s="444" customFormat="1" ht="15">
      <c r="A9" s="474" t="s">
        <v>528</v>
      </c>
      <c r="B9" s="469">
        <v>332822</v>
      </c>
      <c r="C9" s="469">
        <v>70906</v>
      </c>
      <c r="D9" s="469">
        <v>38943</v>
      </c>
      <c r="E9" s="469"/>
      <c r="F9" s="469"/>
      <c r="G9" s="469"/>
      <c r="H9" s="469">
        <v>4005</v>
      </c>
      <c r="I9" s="469">
        <v>1918</v>
      </c>
      <c r="J9" s="469"/>
      <c r="K9" s="469"/>
      <c r="L9" s="470">
        <f t="shared" si="1"/>
        <v>448594</v>
      </c>
      <c r="M9" s="469">
        <v>93</v>
      </c>
      <c r="N9" s="476">
        <v>0</v>
      </c>
      <c r="P9" s="1"/>
    </row>
    <row r="10" spans="1:16" s="444" customFormat="1" ht="15">
      <c r="A10" s="472" t="s">
        <v>358</v>
      </c>
      <c r="B10" s="469">
        <v>7</v>
      </c>
      <c r="C10" s="469">
        <v>2</v>
      </c>
      <c r="D10" s="469"/>
      <c r="E10" s="469"/>
      <c r="F10" s="469"/>
      <c r="G10" s="469"/>
      <c r="H10" s="469"/>
      <c r="I10" s="469"/>
      <c r="J10" s="469"/>
      <c r="K10" s="469"/>
      <c r="L10" s="470">
        <f t="shared" si="1"/>
        <v>9</v>
      </c>
      <c r="M10" s="469"/>
      <c r="N10" s="476"/>
      <c r="P10" s="1"/>
    </row>
    <row r="11" spans="1:16" s="444" customFormat="1" ht="15">
      <c r="A11" s="472" t="s">
        <v>359</v>
      </c>
      <c r="B11" s="469">
        <f>SUM(B9:B10)</f>
        <v>332829</v>
      </c>
      <c r="C11" s="469">
        <f aca="true" t="shared" si="2" ref="C11:N11">SUM(C9:C10)</f>
        <v>70908</v>
      </c>
      <c r="D11" s="469">
        <f t="shared" si="2"/>
        <v>38943</v>
      </c>
      <c r="E11" s="469">
        <f t="shared" si="2"/>
        <v>0</v>
      </c>
      <c r="F11" s="469">
        <f t="shared" si="2"/>
        <v>0</v>
      </c>
      <c r="G11" s="469">
        <f t="shared" si="2"/>
        <v>0</v>
      </c>
      <c r="H11" s="469">
        <f t="shared" si="2"/>
        <v>4005</v>
      </c>
      <c r="I11" s="469">
        <f t="shared" si="2"/>
        <v>1918</v>
      </c>
      <c r="J11" s="469"/>
      <c r="K11" s="469">
        <f t="shared" si="2"/>
        <v>0</v>
      </c>
      <c r="L11" s="470">
        <f t="shared" si="1"/>
        <v>448603</v>
      </c>
      <c r="M11" s="469">
        <f t="shared" si="2"/>
        <v>93</v>
      </c>
      <c r="N11" s="543">
        <f t="shared" si="2"/>
        <v>0</v>
      </c>
      <c r="P11" s="1"/>
    </row>
    <row r="12" spans="1:16" s="444" customFormat="1" ht="15">
      <c r="A12" s="472" t="s">
        <v>60</v>
      </c>
      <c r="B12" s="469">
        <v>280431</v>
      </c>
      <c r="C12" s="469">
        <v>59637</v>
      </c>
      <c r="D12" s="469">
        <v>34687</v>
      </c>
      <c r="E12" s="469"/>
      <c r="F12" s="469"/>
      <c r="G12" s="469"/>
      <c r="H12" s="469">
        <v>0</v>
      </c>
      <c r="I12" s="469">
        <v>0</v>
      </c>
      <c r="J12" s="469"/>
      <c r="K12" s="469"/>
      <c r="L12" s="470">
        <f t="shared" si="1"/>
        <v>374755</v>
      </c>
      <c r="M12" s="469">
        <v>93</v>
      </c>
      <c r="N12" s="476">
        <v>0</v>
      </c>
      <c r="P12" s="1"/>
    </row>
    <row r="13" spans="1:14" ht="30">
      <c r="A13" s="477" t="s">
        <v>529</v>
      </c>
      <c r="B13" s="469">
        <v>106662</v>
      </c>
      <c r="C13" s="469">
        <v>23838</v>
      </c>
      <c r="D13" s="469">
        <v>267349</v>
      </c>
      <c r="E13" s="469"/>
      <c r="F13" s="469"/>
      <c r="G13" s="469"/>
      <c r="H13" s="469">
        <v>22434</v>
      </c>
      <c r="I13" s="469">
        <v>20717</v>
      </c>
      <c r="J13" s="469"/>
      <c r="K13" s="469"/>
      <c r="L13" s="470">
        <f t="shared" si="1"/>
        <v>441000</v>
      </c>
      <c r="M13" s="469">
        <v>18</v>
      </c>
      <c r="N13" s="473">
        <v>3</v>
      </c>
    </row>
    <row r="14" spans="1:14" ht="15">
      <c r="A14" s="472" t="s">
        <v>358</v>
      </c>
      <c r="B14" s="478">
        <v>544</v>
      </c>
      <c r="C14" s="478">
        <v>79</v>
      </c>
      <c r="D14" s="478">
        <v>1663</v>
      </c>
      <c r="E14" s="478"/>
      <c r="F14" s="478"/>
      <c r="G14" s="478"/>
      <c r="H14" s="478">
        <v>226</v>
      </c>
      <c r="I14" s="478">
        <v>-23</v>
      </c>
      <c r="J14" s="478"/>
      <c r="K14" s="478"/>
      <c r="L14" s="470">
        <f t="shared" si="1"/>
        <v>2489</v>
      </c>
      <c r="M14" s="469"/>
      <c r="N14" s="473"/>
    </row>
    <row r="15" spans="1:14" ht="15">
      <c r="A15" s="472" t="s">
        <v>359</v>
      </c>
      <c r="B15" s="478">
        <f>SUM(B13:B14)</f>
        <v>107206</v>
      </c>
      <c r="C15" s="478">
        <f aca="true" t="shared" si="3" ref="C15:N15">SUM(C13:C14)</f>
        <v>23917</v>
      </c>
      <c r="D15" s="478">
        <f t="shared" si="3"/>
        <v>269012</v>
      </c>
      <c r="E15" s="478">
        <f t="shared" si="3"/>
        <v>0</v>
      </c>
      <c r="F15" s="478">
        <f t="shared" si="3"/>
        <v>0</v>
      </c>
      <c r="G15" s="478">
        <f t="shared" si="3"/>
        <v>0</v>
      </c>
      <c r="H15" s="478">
        <f t="shared" si="3"/>
        <v>22660</v>
      </c>
      <c r="I15" s="478">
        <f t="shared" si="3"/>
        <v>20694</v>
      </c>
      <c r="J15" s="478"/>
      <c r="K15" s="478">
        <f t="shared" si="3"/>
        <v>0</v>
      </c>
      <c r="L15" s="470">
        <f t="shared" si="1"/>
        <v>443489</v>
      </c>
      <c r="M15" s="478">
        <f t="shared" si="3"/>
        <v>18</v>
      </c>
      <c r="N15" s="544">
        <f t="shared" si="3"/>
        <v>3</v>
      </c>
    </row>
    <row r="16" spans="1:14" ht="15">
      <c r="A16" s="472" t="s">
        <v>60</v>
      </c>
      <c r="B16" s="478">
        <v>6366</v>
      </c>
      <c r="C16" s="479">
        <v>1267</v>
      </c>
      <c r="D16" s="479">
        <v>26733</v>
      </c>
      <c r="E16" s="479"/>
      <c r="F16" s="479"/>
      <c r="G16" s="479"/>
      <c r="H16" s="479"/>
      <c r="I16" s="479"/>
      <c r="J16" s="479"/>
      <c r="K16" s="479"/>
      <c r="L16" s="470">
        <f t="shared" si="1"/>
        <v>34366</v>
      </c>
      <c r="M16" s="469">
        <v>7</v>
      </c>
      <c r="N16" s="473">
        <v>0</v>
      </c>
    </row>
    <row r="17" spans="1:14" ht="15">
      <c r="A17" s="474" t="s">
        <v>530</v>
      </c>
      <c r="B17" s="478">
        <v>40249</v>
      </c>
      <c r="C17" s="479">
        <v>7890</v>
      </c>
      <c r="D17" s="479">
        <v>13547</v>
      </c>
      <c r="E17" s="479"/>
      <c r="F17" s="479"/>
      <c r="G17" s="479"/>
      <c r="H17" s="479">
        <v>57463</v>
      </c>
      <c r="I17" s="479"/>
      <c r="J17" s="479"/>
      <c r="K17" s="479"/>
      <c r="L17" s="470">
        <f t="shared" si="1"/>
        <v>119149</v>
      </c>
      <c r="M17" s="469">
        <v>12</v>
      </c>
      <c r="N17" s="473">
        <v>2</v>
      </c>
    </row>
    <row r="18" spans="1:14" ht="15">
      <c r="A18" s="472" t="s">
        <v>358</v>
      </c>
      <c r="B18" s="478">
        <v>375</v>
      </c>
      <c r="C18" s="479">
        <v>67</v>
      </c>
      <c r="D18" s="479"/>
      <c r="E18" s="479"/>
      <c r="F18" s="479"/>
      <c r="G18" s="479"/>
      <c r="H18" s="479"/>
      <c r="I18" s="479"/>
      <c r="J18" s="479"/>
      <c r="K18" s="479"/>
      <c r="L18" s="470">
        <f t="shared" si="1"/>
        <v>442</v>
      </c>
      <c r="M18" s="469"/>
      <c r="N18" s="473"/>
    </row>
    <row r="19" spans="1:14" ht="15">
      <c r="A19" s="472" t="s">
        <v>359</v>
      </c>
      <c r="B19" s="478">
        <f>SUM(B17:B18)</f>
        <v>40624</v>
      </c>
      <c r="C19" s="478">
        <f aca="true" t="shared" si="4" ref="C19:N19">SUM(C17:C18)</f>
        <v>7957</v>
      </c>
      <c r="D19" s="478">
        <f t="shared" si="4"/>
        <v>13547</v>
      </c>
      <c r="E19" s="478">
        <f t="shared" si="4"/>
        <v>0</v>
      </c>
      <c r="F19" s="478">
        <f t="shared" si="4"/>
        <v>0</v>
      </c>
      <c r="G19" s="478">
        <f t="shared" si="4"/>
        <v>0</v>
      </c>
      <c r="H19" s="478">
        <f t="shared" si="4"/>
        <v>57463</v>
      </c>
      <c r="I19" s="478">
        <f t="shared" si="4"/>
        <v>0</v>
      </c>
      <c r="J19" s="478"/>
      <c r="K19" s="478">
        <f t="shared" si="4"/>
        <v>0</v>
      </c>
      <c r="L19" s="470">
        <f t="shared" si="1"/>
        <v>119591</v>
      </c>
      <c r="M19" s="478">
        <f t="shared" si="4"/>
        <v>12</v>
      </c>
      <c r="N19" s="544">
        <f t="shared" si="4"/>
        <v>2</v>
      </c>
    </row>
    <row r="20" spans="1:14" ht="15">
      <c r="A20" s="472" t="s">
        <v>60</v>
      </c>
      <c r="B20" s="478">
        <v>7233</v>
      </c>
      <c r="C20" s="479">
        <v>1426</v>
      </c>
      <c r="D20" s="479">
        <v>3044</v>
      </c>
      <c r="E20" s="479"/>
      <c r="F20" s="479"/>
      <c r="G20" s="479"/>
      <c r="H20" s="479">
        <v>255</v>
      </c>
      <c r="I20" s="479"/>
      <c r="J20" s="479"/>
      <c r="K20" s="479"/>
      <c r="L20" s="470">
        <f t="shared" si="1"/>
        <v>11958</v>
      </c>
      <c r="M20" s="469">
        <v>11</v>
      </c>
      <c r="N20" s="473">
        <v>0</v>
      </c>
    </row>
    <row r="21" spans="1:14" ht="30">
      <c r="A21" s="474" t="s">
        <v>531</v>
      </c>
      <c r="B21" s="469">
        <v>67227</v>
      </c>
      <c r="C21" s="480">
        <v>13135</v>
      </c>
      <c r="D21" s="480">
        <v>91013</v>
      </c>
      <c r="E21" s="480"/>
      <c r="F21" s="480">
        <v>169</v>
      </c>
      <c r="G21" s="480">
        <v>850</v>
      </c>
      <c r="H21" s="480">
        <v>2714</v>
      </c>
      <c r="I21" s="480">
        <v>2331</v>
      </c>
      <c r="J21" s="480"/>
      <c r="K21" s="480"/>
      <c r="L21" s="470">
        <f t="shared" si="1"/>
        <v>177439</v>
      </c>
      <c r="M21" s="469">
        <v>19</v>
      </c>
      <c r="N21" s="473">
        <v>0</v>
      </c>
    </row>
    <row r="22" spans="1:14" ht="15">
      <c r="A22" s="472" t="s">
        <v>358</v>
      </c>
      <c r="B22" s="469">
        <v>78</v>
      </c>
      <c r="C22" s="480">
        <v>15</v>
      </c>
      <c r="D22" s="480"/>
      <c r="E22" s="480"/>
      <c r="F22" s="480"/>
      <c r="G22" s="480"/>
      <c r="H22" s="480"/>
      <c r="I22" s="480"/>
      <c r="J22" s="480"/>
      <c r="K22" s="480"/>
      <c r="L22" s="470">
        <f t="shared" si="1"/>
        <v>93</v>
      </c>
      <c r="M22" s="469"/>
      <c r="N22" s="473"/>
    </row>
    <row r="23" spans="1:14" ht="15">
      <c r="A23" s="472" t="s">
        <v>359</v>
      </c>
      <c r="B23" s="469">
        <f>SUM(B21:B22)</f>
        <v>67305</v>
      </c>
      <c r="C23" s="469">
        <f aca="true" t="shared" si="5" ref="C23:N23">SUM(C21:C22)</f>
        <v>13150</v>
      </c>
      <c r="D23" s="469">
        <f t="shared" si="5"/>
        <v>91013</v>
      </c>
      <c r="E23" s="469">
        <f t="shared" si="5"/>
        <v>0</v>
      </c>
      <c r="F23" s="469">
        <f t="shared" si="5"/>
        <v>169</v>
      </c>
      <c r="G23" s="469">
        <f t="shared" si="5"/>
        <v>850</v>
      </c>
      <c r="H23" s="469">
        <f t="shared" si="5"/>
        <v>2714</v>
      </c>
      <c r="I23" s="469">
        <f t="shared" si="5"/>
        <v>2331</v>
      </c>
      <c r="J23" s="469"/>
      <c r="K23" s="469">
        <f t="shared" si="5"/>
        <v>0</v>
      </c>
      <c r="L23" s="470">
        <f t="shared" si="1"/>
        <v>177532</v>
      </c>
      <c r="M23" s="469">
        <f t="shared" si="5"/>
        <v>19</v>
      </c>
      <c r="N23" s="543">
        <f t="shared" si="5"/>
        <v>0</v>
      </c>
    </row>
    <row r="24" spans="1:14" ht="15">
      <c r="A24" s="472" t="s">
        <v>60</v>
      </c>
      <c r="B24" s="469">
        <v>60108</v>
      </c>
      <c r="C24" s="480">
        <v>11590</v>
      </c>
      <c r="D24" s="480">
        <v>70343</v>
      </c>
      <c r="E24" s="480"/>
      <c r="F24" s="480">
        <v>169</v>
      </c>
      <c r="G24" s="480"/>
      <c r="H24" s="480"/>
      <c r="I24" s="480"/>
      <c r="J24" s="480"/>
      <c r="K24" s="480"/>
      <c r="L24" s="470">
        <f t="shared" si="1"/>
        <v>142210</v>
      </c>
      <c r="M24" s="469">
        <v>14</v>
      </c>
      <c r="N24" s="473">
        <v>0</v>
      </c>
    </row>
    <row r="25" spans="1:14" ht="30">
      <c r="A25" s="474" t="s">
        <v>532</v>
      </c>
      <c r="B25" s="469">
        <v>205578</v>
      </c>
      <c r="C25" s="480">
        <v>42682</v>
      </c>
      <c r="D25" s="480">
        <v>150745</v>
      </c>
      <c r="E25" s="480"/>
      <c r="F25" s="480"/>
      <c r="G25" s="480"/>
      <c r="H25" s="480">
        <v>9533</v>
      </c>
      <c r="I25" s="480"/>
      <c r="J25" s="480"/>
      <c r="K25" s="480"/>
      <c r="L25" s="470">
        <f t="shared" si="1"/>
        <v>408538</v>
      </c>
      <c r="M25" s="469">
        <v>61</v>
      </c>
      <c r="N25" s="473">
        <v>3</v>
      </c>
    </row>
    <row r="26" spans="1:14" ht="15">
      <c r="A26" s="472" t="s">
        <v>358</v>
      </c>
      <c r="B26" s="469">
        <v>1065</v>
      </c>
      <c r="C26" s="480">
        <v>208</v>
      </c>
      <c r="D26" s="480">
        <v>-698</v>
      </c>
      <c r="E26" s="480"/>
      <c r="F26" s="480"/>
      <c r="G26" s="480"/>
      <c r="H26" s="480">
        <v>236</v>
      </c>
      <c r="I26" s="480"/>
      <c r="J26" s="479"/>
      <c r="K26" s="479"/>
      <c r="L26" s="470">
        <f t="shared" si="1"/>
        <v>811</v>
      </c>
      <c r="M26" s="469"/>
      <c r="N26" s="473"/>
    </row>
    <row r="27" spans="1:14" ht="15">
      <c r="A27" s="472" t="s">
        <v>359</v>
      </c>
      <c r="B27" s="469">
        <f>SUM(B25:B26)</f>
        <v>206643</v>
      </c>
      <c r="C27" s="469">
        <f aca="true" t="shared" si="6" ref="C27:N27">SUM(C25:C26)</f>
        <v>42890</v>
      </c>
      <c r="D27" s="469">
        <f t="shared" si="6"/>
        <v>150047</v>
      </c>
      <c r="E27" s="469">
        <f t="shared" si="6"/>
        <v>0</v>
      </c>
      <c r="F27" s="469">
        <f t="shared" si="6"/>
        <v>0</v>
      </c>
      <c r="G27" s="469">
        <f t="shared" si="6"/>
        <v>0</v>
      </c>
      <c r="H27" s="469">
        <f t="shared" si="6"/>
        <v>9769</v>
      </c>
      <c r="I27" s="469">
        <f t="shared" si="6"/>
        <v>0</v>
      </c>
      <c r="J27" s="469"/>
      <c r="K27" s="469">
        <f t="shared" si="6"/>
        <v>0</v>
      </c>
      <c r="L27" s="470">
        <f t="shared" si="1"/>
        <v>409349</v>
      </c>
      <c r="M27" s="469">
        <f t="shared" si="6"/>
        <v>61</v>
      </c>
      <c r="N27" s="543">
        <f t="shared" si="6"/>
        <v>3</v>
      </c>
    </row>
    <row r="28" spans="1:14" ht="15.75" thickBot="1">
      <c r="A28" s="481" t="s">
        <v>60</v>
      </c>
      <c r="B28" s="545">
        <v>97971</v>
      </c>
      <c r="C28" s="484">
        <v>20748</v>
      </c>
      <c r="D28" s="484">
        <v>65122</v>
      </c>
      <c r="E28" s="484"/>
      <c r="F28" s="484"/>
      <c r="G28" s="484"/>
      <c r="H28" s="484"/>
      <c r="I28" s="484"/>
      <c r="J28" s="484"/>
      <c r="K28" s="573"/>
      <c r="L28" s="576">
        <f t="shared" si="1"/>
        <v>183841</v>
      </c>
      <c r="M28" s="574">
        <v>21</v>
      </c>
      <c r="N28" s="485">
        <v>0</v>
      </c>
    </row>
    <row r="29" spans="1:14" ht="15">
      <c r="A29" s="546" t="s">
        <v>533</v>
      </c>
      <c r="B29" s="540">
        <v>59619</v>
      </c>
      <c r="C29" s="547">
        <v>11679</v>
      </c>
      <c r="D29" s="547">
        <v>37357</v>
      </c>
      <c r="E29" s="547"/>
      <c r="F29" s="547"/>
      <c r="G29" s="547"/>
      <c r="H29" s="547">
        <v>68314</v>
      </c>
      <c r="I29" s="547">
        <v>1614</v>
      </c>
      <c r="J29" s="548"/>
      <c r="K29" s="548"/>
      <c r="L29" s="616">
        <f t="shared" si="1"/>
        <v>178583</v>
      </c>
      <c r="M29" s="547">
        <v>14</v>
      </c>
      <c r="N29" s="541"/>
    </row>
    <row r="30" spans="1:14" ht="15">
      <c r="A30" s="472" t="s">
        <v>358</v>
      </c>
      <c r="B30" s="469">
        <v>438</v>
      </c>
      <c r="C30" s="480">
        <v>66</v>
      </c>
      <c r="D30" s="480"/>
      <c r="E30" s="480"/>
      <c r="F30" s="480"/>
      <c r="G30" s="480"/>
      <c r="H30" s="480"/>
      <c r="I30" s="480"/>
      <c r="J30" s="479"/>
      <c r="K30" s="479"/>
      <c r="L30" s="470">
        <f t="shared" si="1"/>
        <v>504</v>
      </c>
      <c r="M30" s="480"/>
      <c r="N30" s="473"/>
    </row>
    <row r="31" spans="1:14" ht="15">
      <c r="A31" s="472" t="s">
        <v>359</v>
      </c>
      <c r="B31" s="469">
        <f>SUM(B29:B30)</f>
        <v>60057</v>
      </c>
      <c r="C31" s="469">
        <f aca="true" t="shared" si="7" ref="C31:N31">SUM(C29:C30)</f>
        <v>11745</v>
      </c>
      <c r="D31" s="469">
        <f t="shared" si="7"/>
        <v>37357</v>
      </c>
      <c r="E31" s="469">
        <f t="shared" si="7"/>
        <v>0</v>
      </c>
      <c r="F31" s="469">
        <f t="shared" si="7"/>
        <v>0</v>
      </c>
      <c r="G31" s="469">
        <f t="shared" si="7"/>
        <v>0</v>
      </c>
      <c r="H31" s="469">
        <f t="shared" si="7"/>
        <v>68314</v>
      </c>
      <c r="I31" s="469">
        <f t="shared" si="7"/>
        <v>1614</v>
      </c>
      <c r="J31" s="469"/>
      <c r="K31" s="469">
        <f t="shared" si="7"/>
        <v>0</v>
      </c>
      <c r="L31" s="470">
        <f t="shared" si="1"/>
        <v>179087</v>
      </c>
      <c r="M31" s="469">
        <f t="shared" si="7"/>
        <v>14</v>
      </c>
      <c r="N31" s="543">
        <f t="shared" si="7"/>
        <v>0</v>
      </c>
    </row>
    <row r="32" spans="1:14" ht="30">
      <c r="A32" s="474" t="s">
        <v>534</v>
      </c>
      <c r="B32" s="469">
        <v>61318</v>
      </c>
      <c r="C32" s="480">
        <v>12073</v>
      </c>
      <c r="D32" s="480">
        <v>14763</v>
      </c>
      <c r="E32" s="480"/>
      <c r="F32" s="480"/>
      <c r="G32" s="480"/>
      <c r="H32" s="480">
        <v>4105</v>
      </c>
      <c r="I32" s="480"/>
      <c r="J32" s="479"/>
      <c r="K32" s="479"/>
      <c r="L32" s="470">
        <f t="shared" si="1"/>
        <v>92259</v>
      </c>
      <c r="M32" s="469">
        <v>22</v>
      </c>
      <c r="N32" s="473">
        <v>1</v>
      </c>
    </row>
    <row r="33" spans="1:14" ht="15">
      <c r="A33" s="472" t="s">
        <v>358</v>
      </c>
      <c r="B33" s="469">
        <v>1151</v>
      </c>
      <c r="C33" s="480">
        <v>225</v>
      </c>
      <c r="D33" s="480"/>
      <c r="E33" s="480"/>
      <c r="F33" s="480"/>
      <c r="G33" s="480"/>
      <c r="H33" s="480"/>
      <c r="I33" s="480"/>
      <c r="J33" s="479"/>
      <c r="K33" s="479"/>
      <c r="L33" s="470">
        <f t="shared" si="1"/>
        <v>1376</v>
      </c>
      <c r="M33" s="469"/>
      <c r="N33" s="473"/>
    </row>
    <row r="34" spans="1:14" ht="15">
      <c r="A34" s="472" t="s">
        <v>359</v>
      </c>
      <c r="B34" s="469">
        <f>SUM(B32:B33)</f>
        <v>62469</v>
      </c>
      <c r="C34" s="469">
        <f aca="true" t="shared" si="8" ref="C34:N34">SUM(C32:C33)</f>
        <v>12298</v>
      </c>
      <c r="D34" s="469">
        <f t="shared" si="8"/>
        <v>14763</v>
      </c>
      <c r="E34" s="469">
        <f t="shared" si="8"/>
        <v>0</v>
      </c>
      <c r="F34" s="469">
        <f t="shared" si="8"/>
        <v>0</v>
      </c>
      <c r="G34" s="469">
        <f t="shared" si="8"/>
        <v>0</v>
      </c>
      <c r="H34" s="469">
        <f t="shared" si="8"/>
        <v>4105</v>
      </c>
      <c r="I34" s="469">
        <f t="shared" si="8"/>
        <v>0</v>
      </c>
      <c r="J34" s="469"/>
      <c r="K34" s="469">
        <f t="shared" si="8"/>
        <v>0</v>
      </c>
      <c r="L34" s="470">
        <f t="shared" si="1"/>
        <v>93635</v>
      </c>
      <c r="M34" s="469">
        <f t="shared" si="8"/>
        <v>22</v>
      </c>
      <c r="N34" s="543">
        <f t="shared" si="8"/>
        <v>1</v>
      </c>
    </row>
    <row r="35" spans="1:14" ht="15">
      <c r="A35" s="472" t="s">
        <v>60</v>
      </c>
      <c r="B35" s="469">
        <v>41293</v>
      </c>
      <c r="C35" s="480">
        <v>7886</v>
      </c>
      <c r="D35" s="480">
        <v>8900</v>
      </c>
      <c r="E35" s="480"/>
      <c r="F35" s="480"/>
      <c r="G35" s="480"/>
      <c r="H35" s="480">
        <v>1845</v>
      </c>
      <c r="I35" s="480"/>
      <c r="J35" s="479"/>
      <c r="K35" s="479"/>
      <c r="L35" s="470">
        <f t="shared" si="1"/>
        <v>59924</v>
      </c>
      <c r="M35" s="469">
        <v>13</v>
      </c>
      <c r="N35" s="473"/>
    </row>
    <row r="36" spans="1:14" ht="28.5">
      <c r="A36" s="474" t="s">
        <v>535</v>
      </c>
      <c r="B36" s="469">
        <v>333493</v>
      </c>
      <c r="C36" s="480">
        <v>70214</v>
      </c>
      <c r="D36" s="480">
        <v>372133</v>
      </c>
      <c r="E36" s="480"/>
      <c r="F36" s="480"/>
      <c r="G36" s="480"/>
      <c r="H36" s="480">
        <v>68111</v>
      </c>
      <c r="I36" s="480">
        <v>22246</v>
      </c>
      <c r="J36" s="480"/>
      <c r="K36" s="480"/>
      <c r="L36" s="470">
        <f t="shared" si="1"/>
        <v>866197</v>
      </c>
      <c r="M36" s="469">
        <v>123</v>
      </c>
      <c r="N36" s="473">
        <v>17</v>
      </c>
    </row>
    <row r="37" spans="1:14" ht="15">
      <c r="A37" s="472" t="s">
        <v>358</v>
      </c>
      <c r="B37" s="469">
        <v>635</v>
      </c>
      <c r="C37" s="480">
        <v>-50</v>
      </c>
      <c r="D37" s="480"/>
      <c r="E37" s="480"/>
      <c r="F37" s="480"/>
      <c r="G37" s="480"/>
      <c r="H37" s="480"/>
      <c r="I37" s="480"/>
      <c r="J37" s="480"/>
      <c r="K37" s="480"/>
      <c r="L37" s="470">
        <f t="shared" si="1"/>
        <v>585</v>
      </c>
      <c r="M37" s="469"/>
      <c r="N37" s="537"/>
    </row>
    <row r="38" spans="1:14" ht="15">
      <c r="A38" s="472" t="s">
        <v>359</v>
      </c>
      <c r="B38" s="469">
        <f>SUM(B36:B37)</f>
        <v>334128</v>
      </c>
      <c r="C38" s="469">
        <f aca="true" t="shared" si="9" ref="C38:N38">SUM(C36:C37)</f>
        <v>70164</v>
      </c>
      <c r="D38" s="469">
        <f t="shared" si="9"/>
        <v>372133</v>
      </c>
      <c r="E38" s="469">
        <f t="shared" si="9"/>
        <v>0</v>
      </c>
      <c r="F38" s="469">
        <f t="shared" si="9"/>
        <v>0</v>
      </c>
      <c r="G38" s="469">
        <f t="shared" si="9"/>
        <v>0</v>
      </c>
      <c r="H38" s="469">
        <f t="shared" si="9"/>
        <v>68111</v>
      </c>
      <c r="I38" s="469">
        <f t="shared" si="9"/>
        <v>22246</v>
      </c>
      <c r="J38" s="469"/>
      <c r="K38" s="469">
        <f t="shared" si="9"/>
        <v>0</v>
      </c>
      <c r="L38" s="470">
        <f t="shared" si="1"/>
        <v>866782</v>
      </c>
      <c r="M38" s="469">
        <f t="shared" si="9"/>
        <v>123</v>
      </c>
      <c r="N38" s="543">
        <f t="shared" si="9"/>
        <v>17</v>
      </c>
    </row>
    <row r="39" spans="1:14" ht="15.75" thickBot="1">
      <c r="A39" s="481" t="s">
        <v>60</v>
      </c>
      <c r="B39" s="482">
        <v>70808</v>
      </c>
      <c r="C39" s="483">
        <v>15147</v>
      </c>
      <c r="D39" s="483">
        <v>79637</v>
      </c>
      <c r="E39" s="483"/>
      <c r="F39" s="483"/>
      <c r="G39" s="483"/>
      <c r="H39" s="483"/>
      <c r="I39" s="483"/>
      <c r="J39" s="483"/>
      <c r="K39" s="483"/>
      <c r="L39" s="576">
        <f t="shared" si="1"/>
        <v>165592</v>
      </c>
      <c r="M39" s="483">
        <v>123</v>
      </c>
      <c r="N39" s="485">
        <v>0</v>
      </c>
    </row>
    <row r="40" spans="1:14" s="5" customFormat="1" ht="30">
      <c r="A40" s="486" t="s">
        <v>536</v>
      </c>
      <c r="B40" s="487">
        <f>SUM(B5+B9+B13+B17+B21+B25+B29+B32+B36)</f>
        <v>1436036</v>
      </c>
      <c r="C40" s="488">
        <f aca="true" t="shared" si="10" ref="C40:M40">SUM(C5+C9+C13+C17+C21+C25+C29+C36+C32)</f>
        <v>300358</v>
      </c>
      <c r="D40" s="488">
        <f t="shared" si="10"/>
        <v>1036583</v>
      </c>
      <c r="E40" s="488">
        <f t="shared" si="10"/>
        <v>0</v>
      </c>
      <c r="F40" s="488">
        <f t="shared" si="10"/>
        <v>169</v>
      </c>
      <c r="G40" s="488">
        <f t="shared" si="10"/>
        <v>850</v>
      </c>
      <c r="H40" s="488">
        <f t="shared" si="10"/>
        <v>241240</v>
      </c>
      <c r="I40" s="488">
        <f t="shared" si="10"/>
        <v>49116</v>
      </c>
      <c r="J40" s="488">
        <f t="shared" si="10"/>
        <v>0</v>
      </c>
      <c r="K40" s="488">
        <f t="shared" si="10"/>
        <v>0</v>
      </c>
      <c r="L40" s="575">
        <f t="shared" si="1"/>
        <v>3064352</v>
      </c>
      <c r="M40" s="487">
        <f t="shared" si="10"/>
        <v>415</v>
      </c>
      <c r="N40" s="489">
        <f>SUM(N5+N9+N13+N17+N21+N25+N29+N36+N32)</f>
        <v>26</v>
      </c>
    </row>
    <row r="41" spans="1:14" s="5" customFormat="1" ht="15">
      <c r="A41" s="490" t="s">
        <v>358</v>
      </c>
      <c r="B41" s="470">
        <f aca="true" t="shared" si="11" ref="B41:N42">SUM(B6+B10+B14+B18+B22+B26+B30+B33+B37)</f>
        <v>4329</v>
      </c>
      <c r="C41" s="470">
        <f t="shared" si="11"/>
        <v>619</v>
      </c>
      <c r="D41" s="470">
        <f t="shared" si="11"/>
        <v>905</v>
      </c>
      <c r="E41" s="470">
        <f t="shared" si="11"/>
        <v>0</v>
      </c>
      <c r="F41" s="470">
        <f t="shared" si="11"/>
        <v>0</v>
      </c>
      <c r="G41" s="470">
        <f t="shared" si="11"/>
        <v>0</v>
      </c>
      <c r="H41" s="470">
        <f t="shared" si="11"/>
        <v>522</v>
      </c>
      <c r="I41" s="470">
        <f t="shared" si="11"/>
        <v>-23</v>
      </c>
      <c r="J41" s="470">
        <f t="shared" si="11"/>
        <v>0</v>
      </c>
      <c r="K41" s="470">
        <f t="shared" si="11"/>
        <v>0</v>
      </c>
      <c r="L41" s="470">
        <f t="shared" si="11"/>
        <v>6352</v>
      </c>
      <c r="M41" s="470">
        <f t="shared" si="11"/>
        <v>0</v>
      </c>
      <c r="N41" s="491">
        <f t="shared" si="11"/>
        <v>0</v>
      </c>
    </row>
    <row r="42" spans="1:14" s="5" customFormat="1" ht="15">
      <c r="A42" s="565" t="s">
        <v>359</v>
      </c>
      <c r="B42" s="538">
        <f t="shared" si="11"/>
        <v>1440365</v>
      </c>
      <c r="C42" s="538">
        <f t="shared" si="11"/>
        <v>300977</v>
      </c>
      <c r="D42" s="538">
        <f t="shared" si="11"/>
        <v>1037488</v>
      </c>
      <c r="E42" s="538">
        <f t="shared" si="11"/>
        <v>0</v>
      </c>
      <c r="F42" s="538">
        <f t="shared" si="11"/>
        <v>169</v>
      </c>
      <c r="G42" s="538">
        <f t="shared" si="11"/>
        <v>850</v>
      </c>
      <c r="H42" s="538">
        <f t="shared" si="11"/>
        <v>241762</v>
      </c>
      <c r="I42" s="538">
        <f t="shared" si="11"/>
        <v>49093</v>
      </c>
      <c r="J42" s="538">
        <f t="shared" si="11"/>
        <v>0</v>
      </c>
      <c r="K42" s="538">
        <f t="shared" si="11"/>
        <v>0</v>
      </c>
      <c r="L42" s="538">
        <f t="shared" si="11"/>
        <v>3070704</v>
      </c>
      <c r="M42" s="538">
        <f t="shared" si="11"/>
        <v>415</v>
      </c>
      <c r="N42" s="539">
        <f t="shared" si="11"/>
        <v>26</v>
      </c>
    </row>
    <row r="43" spans="1:14" s="2" customFormat="1" ht="15">
      <c r="A43" s="490" t="s">
        <v>60</v>
      </c>
      <c r="B43" s="470">
        <f>SUM(B8+B12+B16+B20+B24+B28+B39+B35)</f>
        <v>701445</v>
      </c>
      <c r="C43" s="475">
        <f aca="true" t="shared" si="12" ref="C43:L43">SUM(C8+C12+C16+C20+C24+C28+C39+C35)</f>
        <v>146424</v>
      </c>
      <c r="D43" s="475">
        <f t="shared" si="12"/>
        <v>314018</v>
      </c>
      <c r="E43" s="475">
        <f t="shared" si="12"/>
        <v>0</v>
      </c>
      <c r="F43" s="475">
        <f t="shared" si="12"/>
        <v>169</v>
      </c>
      <c r="G43" s="475">
        <f t="shared" si="12"/>
        <v>0</v>
      </c>
      <c r="H43" s="475">
        <f t="shared" si="12"/>
        <v>2100</v>
      </c>
      <c r="I43" s="475">
        <f t="shared" si="12"/>
        <v>0</v>
      </c>
      <c r="J43" s="475">
        <f t="shared" si="12"/>
        <v>0</v>
      </c>
      <c r="K43" s="475">
        <f t="shared" si="12"/>
        <v>0</v>
      </c>
      <c r="L43" s="475">
        <f t="shared" si="12"/>
        <v>1164156</v>
      </c>
      <c r="M43" s="470">
        <f>SUM(M8+M12+M16+M20+M24+M28+M39)</f>
        <v>311</v>
      </c>
      <c r="N43" s="491">
        <f>SUM(N8+N12+N16+N20+N24+N28+N39)</f>
        <v>0</v>
      </c>
    </row>
    <row r="44" spans="1:14" s="2" customFormat="1" ht="15.75" thickBot="1">
      <c r="A44" s="492" t="s">
        <v>61</v>
      </c>
      <c r="B44" s="493">
        <f>B42-B43</f>
        <v>738920</v>
      </c>
      <c r="C44" s="493">
        <f aca="true" t="shared" si="13" ref="C44:N44">C42-C43</f>
        <v>154553</v>
      </c>
      <c r="D44" s="493">
        <f t="shared" si="13"/>
        <v>723470</v>
      </c>
      <c r="E44" s="493">
        <f t="shared" si="13"/>
        <v>0</v>
      </c>
      <c r="F44" s="493">
        <f t="shared" si="13"/>
        <v>0</v>
      </c>
      <c r="G44" s="493">
        <f t="shared" si="13"/>
        <v>850</v>
      </c>
      <c r="H44" s="493">
        <f t="shared" si="13"/>
        <v>239662</v>
      </c>
      <c r="I44" s="493">
        <f t="shared" si="13"/>
        <v>49093</v>
      </c>
      <c r="J44" s="493">
        <f t="shared" si="13"/>
        <v>0</v>
      </c>
      <c r="K44" s="493">
        <f t="shared" si="13"/>
        <v>0</v>
      </c>
      <c r="L44" s="493">
        <f t="shared" si="13"/>
        <v>1906548</v>
      </c>
      <c r="M44" s="493">
        <f t="shared" si="13"/>
        <v>104</v>
      </c>
      <c r="N44" s="494">
        <f t="shared" si="13"/>
        <v>26</v>
      </c>
    </row>
  </sheetData>
  <sheetProtection/>
  <mergeCells count="15">
    <mergeCell ref="K2:K3"/>
    <mergeCell ref="A1:A3"/>
    <mergeCell ref="B1:G1"/>
    <mergeCell ref="H1:K1"/>
    <mergeCell ref="L1:L3"/>
    <mergeCell ref="M1:M3"/>
    <mergeCell ref="N1:N3"/>
    <mergeCell ref="B2:B3"/>
    <mergeCell ref="C2:C3"/>
    <mergeCell ref="D2:D3"/>
    <mergeCell ref="E2:E3"/>
    <mergeCell ref="J2:J3"/>
    <mergeCell ref="F2:G2"/>
    <mergeCell ref="H2:H3"/>
    <mergeCell ref="I2:I3"/>
  </mergeCells>
  <printOptions/>
  <pageMargins left="0.2755905511811024" right="0.1968503937007874" top="0.7480314960629921" bottom="0.4724409448818898" header="0.31496062992125984" footer="0.31496062992125984"/>
  <pageSetup horizontalDpi="600" verticalDpi="600" orientation="landscape" paperSize="9" scale="90" r:id="rId1"/>
  <headerFooter>
    <oddHeader>&amp;C&amp;"Book Antiqua,Félkövér"&amp;11Önkormányzati költségvetési szervek
2018. évi főbb kiadásai jogcím-csoportonként&amp;R&amp;"Book Antiqua,Félkövér"&amp;11 9.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KPH</cp:lastModifiedBy>
  <cp:lastPrinted>2019-02-20T14:59:58Z</cp:lastPrinted>
  <dcterms:created xsi:type="dcterms:W3CDTF">2011-12-13T08:40:14Z</dcterms:created>
  <dcterms:modified xsi:type="dcterms:W3CDTF">2019-02-20T15:02:43Z</dcterms:modified>
  <cp:category/>
  <cp:version/>
  <cp:contentType/>
  <cp:contentStatus/>
</cp:coreProperties>
</file>